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t\Dropbox\Body Condition Thesis copy\"/>
    </mc:Choice>
  </mc:AlternateContent>
  <xr:revisionPtr revIDLastSave="0" documentId="8_{EA804964-D534-4FA1-93DC-87806E6C6556}" xr6:coauthVersionLast="45" xr6:coauthVersionMax="45" xr10:uidLastSave="{00000000-0000-0000-0000-000000000000}"/>
  <bookViews>
    <workbookView xWindow="-110" yWindow="-110" windowWidth="19420" windowHeight="10420" xr2:uid="{50BCC67C-A5A9-4DF8-9883-9914F146FC13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3" i="1" l="1"/>
  <c r="Q2180" i="1"/>
  <c r="Q2178" i="1"/>
  <c r="Q2166" i="1"/>
  <c r="Q2162" i="1"/>
  <c r="Q2158" i="1"/>
  <c r="Q2157" i="1"/>
  <c r="Q2152" i="1"/>
  <c r="Q2150" i="1"/>
  <c r="Q2139" i="1"/>
  <c r="Q2137" i="1"/>
  <c r="Q2134" i="1"/>
  <c r="Q2123" i="1"/>
  <c r="Q2122" i="1"/>
  <c r="Q2115" i="1"/>
  <c r="Q2114" i="1"/>
  <c r="Q2111" i="1"/>
  <c r="Q2104" i="1"/>
  <c r="Q2103" i="1"/>
  <c r="Q2102" i="1"/>
  <c r="Q2101" i="1"/>
  <c r="Q2100" i="1"/>
  <c r="Q2095" i="1"/>
  <c r="Q2092" i="1"/>
  <c r="Q2087" i="1"/>
  <c r="Q2083" i="1"/>
  <c r="Q2082" i="1"/>
  <c r="Q2081" i="1"/>
  <c r="Q2079" i="1"/>
  <c r="Q2077" i="1"/>
  <c r="Q2066" i="1"/>
  <c r="Q2065" i="1"/>
  <c r="Q2049" i="1"/>
  <c r="Q2047" i="1"/>
  <c r="Q2046" i="1"/>
  <c r="Q2043" i="1"/>
  <c r="Q2035" i="1"/>
  <c r="Q2032" i="1"/>
  <c r="Q2028" i="1"/>
  <c r="Q2018" i="1"/>
  <c r="Q2016" i="1"/>
  <c r="Q2014" i="1"/>
  <c r="Q2012" i="1"/>
  <c r="Q2009" i="1"/>
  <c r="Q2004" i="1"/>
  <c r="Q2002" i="1"/>
  <c r="Q2000" i="1"/>
  <c r="Q1999" i="1"/>
  <c r="Q1997" i="1"/>
  <c r="Q1995" i="1"/>
  <c r="Q1988" i="1"/>
  <c r="Q1987" i="1"/>
  <c r="Q1986" i="1"/>
  <c r="Q1983" i="1"/>
  <c r="Q1982" i="1"/>
  <c r="Q1981" i="1"/>
  <c r="Q1979" i="1"/>
  <c r="Q1978" i="1"/>
  <c r="Q1977" i="1"/>
  <c r="Q1976" i="1"/>
  <c r="Q1975" i="1"/>
  <c r="Q1971" i="1"/>
  <c r="Q1970" i="1"/>
  <c r="Q1968" i="1"/>
  <c r="Q1966" i="1"/>
  <c r="Q1962" i="1"/>
  <c r="Q1961" i="1"/>
  <c r="Q1960" i="1"/>
  <c r="Q1959" i="1"/>
  <c r="Q1958" i="1"/>
  <c r="Q1956" i="1"/>
  <c r="Q1951" i="1"/>
  <c r="Q1947" i="1"/>
  <c r="Q1938" i="1"/>
  <c r="Q1937" i="1"/>
  <c r="Q1931" i="1"/>
  <c r="Q1929" i="1"/>
  <c r="Q1926" i="1"/>
  <c r="Q1924" i="1"/>
  <c r="Q1922" i="1"/>
  <c r="Q1917" i="1"/>
  <c r="Q1913" i="1"/>
  <c r="Q1912" i="1"/>
  <c r="Q1908" i="1"/>
  <c r="Q1904" i="1"/>
  <c r="Q1902" i="1"/>
  <c r="Q1900" i="1"/>
  <c r="Q1887" i="1"/>
  <c r="Q1886" i="1"/>
  <c r="Q1885" i="1"/>
  <c r="Q1884" i="1"/>
  <c r="Q1880" i="1"/>
  <c r="Q1879" i="1"/>
  <c r="Q1878" i="1"/>
  <c r="Q1876" i="1"/>
  <c r="Q1874" i="1"/>
  <c r="Q1872" i="1"/>
  <c r="Q1869" i="1"/>
  <c r="Q1868" i="1"/>
  <c r="Q1867" i="1"/>
  <c r="Q1865" i="1"/>
  <c r="Q1864" i="1"/>
  <c r="Q1863" i="1"/>
  <c r="Q1862" i="1"/>
  <c r="Q1860" i="1"/>
  <c r="Q1857" i="1"/>
  <c r="Q1856" i="1"/>
  <c r="Q1854" i="1"/>
  <c r="Q1852" i="1"/>
  <c r="Q1851" i="1"/>
  <c r="Q1850" i="1"/>
  <c r="Q1849" i="1"/>
  <c r="Q1847" i="1"/>
  <c r="Q1845" i="1"/>
  <c r="Q1843" i="1"/>
  <c r="Q1841" i="1"/>
  <c r="Q1839" i="1"/>
  <c r="Q1835" i="1"/>
  <c r="Q1832" i="1"/>
  <c r="Q1830" i="1"/>
  <c r="Q1829" i="1"/>
  <c r="Q1828" i="1"/>
  <c r="Q1822" i="1"/>
  <c r="Q1820" i="1"/>
  <c r="Q1819" i="1"/>
  <c r="Q1815" i="1"/>
  <c r="Q1805" i="1"/>
  <c r="Q1795" i="1"/>
  <c r="Q1793" i="1"/>
  <c r="Q1791" i="1"/>
  <c r="Q1789" i="1"/>
  <c r="Q1788" i="1"/>
  <c r="Q1787" i="1"/>
  <c r="Q1785" i="1"/>
  <c r="Q1783" i="1"/>
  <c r="Q1781" i="1"/>
  <c r="Q1779" i="1"/>
  <c r="Q1778" i="1"/>
  <c r="Q1767" i="1"/>
  <c r="Q1764" i="1"/>
  <c r="Q1761" i="1"/>
  <c r="Q1760" i="1"/>
  <c r="Q1759" i="1"/>
  <c r="Q1758" i="1"/>
  <c r="Q1757" i="1"/>
  <c r="Q1754" i="1"/>
  <c r="Q1753" i="1"/>
  <c r="Q1746" i="1"/>
  <c r="Q1737" i="1"/>
  <c r="Q1735" i="1"/>
  <c r="Q1734" i="1"/>
  <c r="Q1733" i="1"/>
  <c r="Q1730" i="1"/>
  <c r="Q1729" i="1"/>
  <c r="Q1721" i="1"/>
  <c r="Q1720" i="1"/>
  <c r="Q1719" i="1"/>
  <c r="Q1713" i="1"/>
  <c r="Q1701" i="1"/>
  <c r="Q1699" i="1"/>
  <c r="Q1696" i="1"/>
  <c r="Q1690" i="1"/>
  <c r="Q1688" i="1"/>
  <c r="Q1686" i="1"/>
  <c r="Q1684" i="1"/>
  <c r="Q1683" i="1"/>
  <c r="Q1682" i="1"/>
  <c r="Q1680" i="1"/>
  <c r="Q1679" i="1"/>
  <c r="Q1676" i="1"/>
  <c r="Q1674" i="1"/>
  <c r="Q1671" i="1"/>
  <c r="Q1670" i="1"/>
  <c r="Q1666" i="1"/>
  <c r="Q1659" i="1"/>
  <c r="Q1654" i="1"/>
  <c r="Q1651" i="1"/>
  <c r="Q1650" i="1"/>
  <c r="Q1646" i="1"/>
  <c r="Q1638" i="1"/>
  <c r="Q1637" i="1"/>
  <c r="Q1635" i="1"/>
  <c r="Q1624" i="1"/>
  <c r="Q1623" i="1"/>
  <c r="Q1622" i="1"/>
  <c r="Q1621" i="1"/>
  <c r="Q1619" i="1"/>
  <c r="Q1617" i="1"/>
  <c r="Q1615" i="1"/>
  <c r="Q1611" i="1"/>
  <c r="Q1597" i="1"/>
  <c r="Q1591" i="1"/>
  <c r="Q1589" i="1"/>
  <c r="Q1587" i="1"/>
  <c r="Q1585" i="1"/>
  <c r="Q1583" i="1"/>
  <c r="Q1579" i="1"/>
  <c r="Q1577" i="1"/>
  <c r="Q1576" i="1"/>
  <c r="Q1566" i="1"/>
  <c r="Q1564" i="1"/>
  <c r="Q1555" i="1"/>
  <c r="Q1554" i="1"/>
  <c r="Q1552" i="1"/>
  <c r="Q1502" i="1"/>
  <c r="Q1492" i="1"/>
  <c r="Q1491" i="1"/>
  <c r="Q1490" i="1"/>
  <c r="Q1489" i="1"/>
  <c r="Q1487" i="1"/>
  <c r="Q1486" i="1"/>
  <c r="Q1485" i="1"/>
  <c r="Q1484" i="1"/>
  <c r="Q1477" i="1"/>
  <c r="Q1475" i="1"/>
  <c r="Q1472" i="1"/>
  <c r="Q1469" i="1"/>
  <c r="Q1467" i="1"/>
  <c r="Q1465" i="1"/>
  <c r="Q1462" i="1"/>
  <c r="Q1454" i="1"/>
  <c r="Q1453" i="1"/>
  <c r="Q1450" i="1"/>
  <c r="Q1448" i="1"/>
  <c r="Q1444" i="1"/>
  <c r="Q1442" i="1"/>
  <c r="Q1440" i="1"/>
  <c r="Q1436" i="1"/>
  <c r="Q1435" i="1"/>
  <c r="Q1434" i="1"/>
  <c r="Q1431" i="1"/>
  <c r="Q1428" i="1"/>
  <c r="Q1424" i="1"/>
  <c r="Q1419" i="1"/>
  <c r="Q1418" i="1"/>
  <c r="Q1414" i="1"/>
  <c r="Q1412" i="1"/>
  <c r="Q1410" i="1"/>
  <c r="Q1408" i="1"/>
  <c r="Q1402" i="1"/>
  <c r="Q1400" i="1"/>
  <c r="Q1392" i="1"/>
  <c r="Q1382" i="1"/>
  <c r="Q1380" i="1"/>
  <c r="Q1374" i="1"/>
  <c r="Q1370" i="1"/>
  <c r="Q1368" i="1"/>
  <c r="Q1349" i="1"/>
  <c r="Q1288" i="1"/>
  <c r="Q1287" i="1"/>
  <c r="Q1286" i="1"/>
  <c r="Q1285" i="1"/>
  <c r="Q1284" i="1"/>
  <c r="Q1283" i="1"/>
  <c r="Q1281" i="1"/>
  <c r="Q1280" i="1"/>
  <c r="Q1275" i="1"/>
  <c r="Q1273" i="1"/>
  <c r="Q1270" i="1"/>
  <c r="Q1266" i="1"/>
  <c r="Q1262" i="1"/>
  <c r="Q1256" i="1"/>
  <c r="Q1254" i="1"/>
  <c r="Q1253" i="1"/>
  <c r="Q1252" i="1"/>
  <c r="Q1251" i="1"/>
  <c r="Q1249" i="1"/>
  <c r="Q1248" i="1"/>
  <c r="Q1242" i="1"/>
  <c r="Q1241" i="1"/>
  <c r="Q1237" i="1"/>
  <c r="Q1234" i="1"/>
  <c r="Q1232" i="1"/>
  <c r="Q1231" i="1"/>
  <c r="Q1229" i="1"/>
  <c r="Q1228" i="1"/>
  <c r="Q1226" i="1"/>
  <c r="Q1225" i="1"/>
  <c r="Q1224" i="1"/>
  <c r="Q1223" i="1"/>
  <c r="Q1222" i="1"/>
  <c r="Q1221" i="1"/>
  <c r="Q1220" i="1"/>
  <c r="Q1216" i="1"/>
  <c r="Q1214" i="1"/>
  <c r="Q1213" i="1"/>
  <c r="Q1212" i="1"/>
  <c r="Q1210" i="1"/>
  <c r="Q1208" i="1"/>
  <c r="Q1206" i="1"/>
  <c r="Q1202" i="1"/>
  <c r="Q1196" i="1"/>
  <c r="Q1195" i="1"/>
  <c r="Q1191" i="1"/>
  <c r="Q1190" i="1"/>
  <c r="Q1188" i="1"/>
  <c r="Q1187" i="1"/>
  <c r="Q1186" i="1"/>
  <c r="Q1185" i="1"/>
  <c r="Q1183" i="1"/>
  <c r="Q1181" i="1"/>
  <c r="Q1180" i="1"/>
  <c r="Q1179" i="1"/>
  <c r="Q1177" i="1"/>
  <c r="Q1175" i="1"/>
  <c r="Q1174" i="1"/>
  <c r="Q1173" i="1"/>
  <c r="Q1172" i="1"/>
  <c r="Q1170" i="1"/>
  <c r="Q1169" i="1"/>
  <c r="Q1167" i="1"/>
  <c r="Q1165" i="1"/>
  <c r="Q1164" i="1"/>
  <c r="Q1163" i="1"/>
  <c r="Q1162" i="1"/>
  <c r="Q1161" i="1"/>
  <c r="Q1160" i="1"/>
  <c r="Q1156" i="1"/>
  <c r="Q1155" i="1"/>
  <c r="Q1153" i="1"/>
  <c r="Q1150" i="1"/>
  <c r="Q1149" i="1"/>
  <c r="Q1148" i="1"/>
  <c r="Q1147" i="1"/>
  <c r="Q1144" i="1"/>
  <c r="Q1142" i="1"/>
  <c r="Q1141" i="1"/>
  <c r="Q1140" i="1"/>
  <c r="Q1137" i="1"/>
  <c r="Q1133" i="1"/>
  <c r="Q1131" i="1"/>
  <c r="Q1129" i="1"/>
  <c r="Q1128" i="1"/>
  <c r="Q1127" i="1"/>
  <c r="Q1125" i="1"/>
  <c r="Q1121" i="1"/>
  <c r="Q1119" i="1"/>
  <c r="Q1117" i="1"/>
  <c r="Q1111" i="1"/>
  <c r="Q1101" i="1"/>
  <c r="Q1099" i="1"/>
  <c r="Q1098" i="1"/>
  <c r="Q1097" i="1"/>
  <c r="Q1091" i="1"/>
  <c r="Q1087" i="1"/>
  <c r="Q1079" i="1"/>
  <c r="Q1073" i="1"/>
  <c r="Q1071" i="1"/>
  <c r="Q1069" i="1"/>
  <c r="Q1067" i="1"/>
  <c r="Q1064" i="1"/>
  <c r="Q1062" i="1"/>
  <c r="Q1054" i="1"/>
  <c r="Q1052" i="1"/>
  <c r="Q1046" i="1"/>
  <c r="Q1045" i="1"/>
  <c r="Q1044" i="1"/>
  <c r="Q1041" i="1"/>
  <c r="Q1040" i="1"/>
  <c r="Q1037" i="1"/>
  <c r="Q1036" i="1"/>
  <c r="Q1034" i="1"/>
  <c r="Q1033" i="1"/>
  <c r="Q1029" i="1"/>
  <c r="Q1027" i="1"/>
  <c r="Q1026" i="1"/>
  <c r="Q1025" i="1"/>
  <c r="Q1023" i="1"/>
  <c r="Q1019" i="1"/>
  <c r="Q1017" i="1"/>
  <c r="Q1015" i="1"/>
  <c r="Q1013" i="1"/>
  <c r="Q1012" i="1"/>
  <c r="Q1009" i="1"/>
  <c r="Q1008" i="1"/>
  <c r="Q1007" i="1"/>
  <c r="Q1005" i="1"/>
  <c r="Q1004" i="1"/>
  <c r="Q1000" i="1"/>
  <c r="Q997" i="1"/>
  <c r="Q993" i="1"/>
  <c r="Q992" i="1"/>
  <c r="Q991" i="1"/>
  <c r="Q990" i="1"/>
  <c r="Q988" i="1"/>
  <c r="Q987" i="1"/>
  <c r="Q985" i="1"/>
  <c r="Q983" i="1"/>
  <c r="Q981" i="1"/>
  <c r="Q980" i="1"/>
  <c r="Q978" i="1"/>
  <c r="Q977" i="1"/>
  <c r="Q976" i="1"/>
  <c r="Q975" i="1"/>
  <c r="Q974" i="1"/>
  <c r="Q973" i="1"/>
  <c r="Q972" i="1"/>
  <c r="Q969" i="1"/>
  <c r="Q968" i="1"/>
  <c r="Q967" i="1"/>
  <c r="Q965" i="1"/>
  <c r="Q964" i="1"/>
  <c r="Q963" i="1"/>
  <c r="Q962" i="1"/>
  <c r="Q959" i="1"/>
  <c r="Q955" i="1"/>
  <c r="Q954" i="1"/>
  <c r="Q946" i="1"/>
  <c r="Q945" i="1"/>
  <c r="Q944" i="1"/>
  <c r="Q941" i="1"/>
  <c r="Q939" i="1"/>
  <c r="Q938" i="1"/>
  <c r="Q937" i="1"/>
  <c r="Q933" i="1"/>
  <c r="Q932" i="1"/>
  <c r="Q931" i="1"/>
  <c r="Q927" i="1"/>
  <c r="Q926" i="1"/>
  <c r="Q922" i="1"/>
  <c r="Q921" i="1"/>
  <c r="Q918" i="1"/>
  <c r="Q916" i="1"/>
  <c r="Q914" i="1"/>
  <c r="Q913" i="1"/>
  <c r="Q912" i="1"/>
  <c r="Q911" i="1"/>
  <c r="Q907" i="1"/>
  <c r="Q906" i="1"/>
  <c r="Q903" i="1"/>
  <c r="Q900" i="1"/>
  <c r="Q899" i="1"/>
  <c r="Q898" i="1"/>
  <c r="Q893" i="1"/>
  <c r="Q892" i="1"/>
  <c r="Q891" i="1"/>
  <c r="Q889" i="1"/>
  <c r="Q886" i="1"/>
  <c r="Q885" i="1"/>
  <c r="Q884" i="1"/>
  <c r="Q883" i="1"/>
  <c r="Q881" i="1"/>
  <c r="Q880" i="1"/>
  <c r="Q877" i="1"/>
  <c r="Q875" i="1"/>
  <c r="Q872" i="1"/>
  <c r="Q871" i="1"/>
  <c r="Q869" i="1"/>
  <c r="Q868" i="1"/>
  <c r="Q865" i="1"/>
  <c r="Q864" i="1"/>
  <c r="Q863" i="1"/>
  <c r="Q861" i="1"/>
  <c r="Q860" i="1"/>
  <c r="Q858" i="1"/>
  <c r="Q857" i="1"/>
  <c r="Q856" i="1"/>
  <c r="Q855" i="1"/>
  <c r="Q854" i="1"/>
  <c r="Q852" i="1"/>
  <c r="Q851" i="1"/>
  <c r="Q850" i="1"/>
  <c r="Q848" i="1"/>
  <c r="Q846" i="1"/>
  <c r="Q845" i="1"/>
  <c r="Q844" i="1"/>
  <c r="Q843" i="1"/>
  <c r="Q842" i="1"/>
  <c r="Q841" i="1"/>
  <c r="Q840" i="1"/>
  <c r="Q836" i="1"/>
  <c r="Q834" i="1"/>
  <c r="Q828" i="1"/>
  <c r="Q826" i="1"/>
  <c r="Q824" i="1"/>
  <c r="Q822" i="1"/>
  <c r="Q819" i="1"/>
  <c r="Q817" i="1"/>
  <c r="Q815" i="1"/>
  <c r="Q813" i="1"/>
  <c r="Q810" i="1"/>
  <c r="Q808" i="1"/>
  <c r="Q805" i="1"/>
  <c r="Q804" i="1"/>
  <c r="Q802" i="1"/>
  <c r="Q800" i="1"/>
  <c r="Q798" i="1"/>
  <c r="Q797" i="1"/>
  <c r="Q796" i="1"/>
  <c r="Q795" i="1"/>
  <c r="Q794" i="1"/>
  <c r="Q793" i="1"/>
  <c r="Q791" i="1"/>
  <c r="Q790" i="1"/>
  <c r="Q789" i="1"/>
  <c r="Q787" i="1"/>
  <c r="Q785" i="1"/>
  <c r="Q784" i="1"/>
  <c r="Q783" i="1"/>
  <c r="Q780" i="1"/>
  <c r="Q778" i="1"/>
  <c r="Q776" i="1"/>
  <c r="Q768" i="1"/>
  <c r="Q760" i="1"/>
  <c r="Q758" i="1"/>
  <c r="Q757" i="1"/>
  <c r="Q751" i="1"/>
  <c r="Q749" i="1"/>
  <c r="Q746" i="1"/>
  <c r="Q742" i="1"/>
  <c r="Q739" i="1"/>
  <c r="Q735" i="1"/>
  <c r="Q731" i="1"/>
  <c r="Q729" i="1"/>
  <c r="Q728" i="1"/>
  <c r="Q727" i="1"/>
  <c r="Q726" i="1"/>
  <c r="Q725" i="1"/>
  <c r="Q724" i="1"/>
  <c r="Q722" i="1"/>
  <c r="Q719" i="1"/>
  <c r="Q716" i="1"/>
  <c r="Q714" i="1"/>
  <c r="Q713" i="1"/>
  <c r="Q710" i="1"/>
  <c r="Q706" i="1"/>
  <c r="Q699" i="1"/>
  <c r="Q697" i="1"/>
  <c r="Q696" i="1"/>
  <c r="Q695" i="1"/>
  <c r="Q694" i="1"/>
  <c r="Q693" i="1"/>
  <c r="Q692" i="1"/>
  <c r="Q690" i="1"/>
  <c r="Q689" i="1"/>
  <c r="Q688" i="1"/>
  <c r="Q685" i="1"/>
  <c r="Q682" i="1"/>
  <c r="Q681" i="1"/>
  <c r="Q678" i="1"/>
  <c r="Q677" i="1"/>
  <c r="Q674" i="1"/>
  <c r="Q670" i="1"/>
  <c r="Q668" i="1"/>
  <c r="Q667" i="1"/>
  <c r="Q666" i="1"/>
  <c r="Q665" i="1"/>
  <c r="Q664" i="1"/>
  <c r="Q662" i="1"/>
  <c r="Q661" i="1"/>
  <c r="Q660" i="1"/>
  <c r="Q659" i="1"/>
  <c r="Q658" i="1"/>
  <c r="Q657" i="1"/>
  <c r="Q656" i="1"/>
  <c r="Q655" i="1"/>
  <c r="Q653" i="1"/>
  <c r="Q651" i="1"/>
  <c r="Q647" i="1"/>
  <c r="Q643" i="1"/>
  <c r="Q642" i="1"/>
  <c r="Q637" i="1"/>
  <c r="Q636" i="1"/>
  <c r="Q633" i="1"/>
  <c r="Q632" i="1"/>
  <c r="Q631" i="1"/>
  <c r="Q630" i="1"/>
  <c r="Q628" i="1"/>
  <c r="Q625" i="1"/>
  <c r="Q624" i="1"/>
  <c r="Q623" i="1"/>
  <c r="Q621" i="1"/>
  <c r="Q619" i="1"/>
  <c r="Q617" i="1"/>
  <c r="Q615" i="1"/>
  <c r="Q611" i="1"/>
  <c r="Q609" i="1"/>
  <c r="Q608" i="1"/>
  <c r="Q606" i="1"/>
  <c r="Q604" i="1"/>
  <c r="Q603" i="1"/>
  <c r="Q602" i="1"/>
  <c r="Q596" i="1"/>
  <c r="Q594" i="1"/>
  <c r="Q591" i="1"/>
  <c r="Q586" i="1"/>
  <c r="Q582" i="1"/>
  <c r="Q578" i="1"/>
  <c r="Q576" i="1"/>
  <c r="Q575" i="1"/>
  <c r="Q574" i="1"/>
  <c r="Q573" i="1"/>
  <c r="Q571" i="1"/>
  <c r="Q569" i="1"/>
  <c r="Q568" i="1"/>
  <c r="Q567" i="1"/>
  <c r="Q566" i="1"/>
  <c r="Q565" i="1"/>
  <c r="Q564" i="1"/>
  <c r="Q563" i="1"/>
  <c r="Q562" i="1"/>
  <c r="Q561" i="1"/>
  <c r="Q560" i="1"/>
  <c r="Q557" i="1"/>
  <c r="Q556" i="1"/>
  <c r="Q555" i="1"/>
  <c r="Q552" i="1"/>
  <c r="Q551" i="1"/>
  <c r="Q546" i="1"/>
  <c r="Q542" i="1"/>
  <c r="Q541" i="1"/>
  <c r="Q540" i="1"/>
  <c r="Q537" i="1"/>
  <c r="Q525" i="1"/>
  <c r="Q520" i="1"/>
  <c r="Q515" i="1"/>
  <c r="Q513" i="1"/>
  <c r="Q511" i="1"/>
  <c r="Q507" i="1"/>
  <c r="Q504" i="1"/>
  <c r="Q497" i="1"/>
  <c r="Q494" i="1"/>
  <c r="Q492" i="1"/>
  <c r="Q489" i="1"/>
  <c r="Q488" i="1"/>
  <c r="Q485" i="1"/>
  <c r="Q483" i="1"/>
  <c r="Q481" i="1"/>
  <c r="Q479" i="1"/>
  <c r="Q476" i="1"/>
  <c r="Q475" i="1"/>
  <c r="Q474" i="1"/>
  <c r="Q473" i="1"/>
  <c r="Q471" i="1"/>
  <c r="Q469" i="1"/>
  <c r="Q468" i="1"/>
  <c r="Q466" i="1"/>
  <c r="Q465" i="1"/>
  <c r="Q464" i="1"/>
  <c r="Q463" i="1"/>
  <c r="Q462" i="1"/>
  <c r="Q460" i="1"/>
  <c r="Q459" i="1"/>
  <c r="Q458" i="1"/>
  <c r="Q457" i="1"/>
  <c r="Q454" i="1"/>
  <c r="Q450" i="1"/>
  <c r="Q447" i="1"/>
  <c r="Q446" i="1"/>
  <c r="Q439" i="1"/>
  <c r="Q438" i="1"/>
  <c r="Q437" i="1"/>
  <c r="Q432" i="1"/>
  <c r="Q431" i="1"/>
  <c r="Q430" i="1"/>
  <c r="Q425" i="1"/>
  <c r="Q423" i="1"/>
  <c r="Q419" i="1"/>
  <c r="Q417" i="1"/>
  <c r="Q415" i="1"/>
  <c r="Q410" i="1"/>
  <c r="Q409" i="1"/>
  <c r="Q408" i="1"/>
  <c r="Q405" i="1"/>
  <c r="Q404" i="1"/>
  <c r="Q399" i="1"/>
  <c r="Q377" i="1"/>
  <c r="Q375" i="1"/>
  <c r="Q370" i="1"/>
  <c r="Q368" i="1"/>
  <c r="Q367" i="1"/>
  <c r="Q365" i="1"/>
  <c r="Q363" i="1"/>
  <c r="Q359" i="1"/>
  <c r="Q347" i="1"/>
  <c r="Q342" i="1"/>
  <c r="Q341" i="1"/>
  <c r="Q340" i="1"/>
  <c r="Q337" i="1"/>
  <c r="Q332" i="1"/>
  <c r="Q330" i="1"/>
  <c r="Q318" i="1"/>
  <c r="Q317" i="1"/>
  <c r="Q315" i="1"/>
  <c r="Q314" i="1"/>
  <c r="Q311" i="1"/>
  <c r="Q310" i="1"/>
  <c r="Q307" i="1"/>
  <c r="Q306" i="1"/>
  <c r="Q304" i="1"/>
  <c r="Q303" i="1"/>
  <c r="Q297" i="1"/>
  <c r="Q296" i="1"/>
  <c r="Q295" i="1"/>
  <c r="Q294" i="1"/>
  <c r="Q293" i="1"/>
  <c r="Q288" i="1"/>
  <c r="Q287" i="1"/>
  <c r="Q280" i="1"/>
  <c r="Q276" i="1"/>
  <c r="Q274" i="1"/>
  <c r="Q273" i="1"/>
  <c r="Q270" i="1"/>
  <c r="Q266" i="1"/>
  <c r="Q258" i="1"/>
  <c r="Q254" i="1"/>
  <c r="Q250" i="1"/>
  <c r="Q242" i="1"/>
  <c r="Q236" i="1"/>
  <c r="Q235" i="1"/>
  <c r="Q232" i="1"/>
  <c r="Q226" i="1"/>
  <c r="Q225" i="1"/>
  <c r="Q224" i="1"/>
  <c r="Q223" i="1"/>
  <c r="Q222" i="1"/>
  <c r="Q220" i="1"/>
  <c r="Q216" i="1"/>
  <c r="Q215" i="1"/>
  <c r="Q214" i="1"/>
  <c r="Q211" i="1"/>
  <c r="Q203" i="1"/>
  <c r="Q202" i="1"/>
  <c r="Q201" i="1"/>
  <c r="Q200" i="1"/>
  <c r="Q198" i="1"/>
  <c r="Q197" i="1"/>
  <c r="Q196" i="1"/>
  <c r="Q195" i="1"/>
  <c r="Q192" i="1"/>
  <c r="Q191" i="1"/>
  <c r="Q181" i="1"/>
  <c r="Q180" i="1"/>
  <c r="Q177" i="1"/>
  <c r="Q176" i="1"/>
  <c r="Q173" i="1"/>
  <c r="Q172" i="1"/>
  <c r="Q171" i="1"/>
  <c r="Q169" i="1"/>
  <c r="Q168" i="1"/>
  <c r="Q166" i="1"/>
  <c r="Q161" i="1"/>
  <c r="Q160" i="1"/>
  <c r="Q159" i="1"/>
  <c r="Q156" i="1"/>
  <c r="Q155" i="1"/>
  <c r="Q149" i="1"/>
  <c r="Q131" i="1"/>
  <c r="Q115" i="1"/>
  <c r="Q111" i="1"/>
  <c r="Q105" i="1"/>
  <c r="Q92" i="1"/>
  <c r="Q89" i="1"/>
  <c r="Q81" i="1"/>
  <c r="Q80" i="1"/>
  <c r="Q75" i="1"/>
  <c r="Q74" i="1"/>
  <c r="Q71" i="1"/>
  <c r="Q66" i="1"/>
  <c r="Q65" i="1"/>
  <c r="Q53" i="1"/>
  <c r="Q52" i="1"/>
  <c r="Q49" i="1"/>
  <c r="Q48" i="1"/>
  <c r="Q47" i="1"/>
  <c r="Q45" i="1"/>
  <c r="Q44" i="1"/>
  <c r="Q43" i="1"/>
  <c r="Q41" i="1"/>
  <c r="Q40" i="1"/>
  <c r="Q39" i="1"/>
  <c r="Q33" i="1"/>
  <c r="Q32" i="1"/>
  <c r="Q31" i="1"/>
  <c r="Q30" i="1"/>
  <c r="Q19" i="1"/>
  <c r="Q18" i="1"/>
  <c r="Q15" i="1"/>
  <c r="Q14" i="1"/>
  <c r="Q13" i="1"/>
  <c r="Q10" i="1"/>
  <c r="Q7" i="1"/>
  <c r="Q6" i="1"/>
  <c r="Q5" i="1"/>
</calcChain>
</file>

<file path=xl/sharedStrings.xml><?xml version="1.0" encoding="utf-8"?>
<sst xmlns="http://schemas.openxmlformats.org/spreadsheetml/2006/main" count="22388" uniqueCount="661">
  <si>
    <t>Date</t>
  </si>
  <si>
    <t>Grid</t>
  </si>
  <si>
    <t>Trapline</t>
  </si>
  <si>
    <t>Station</t>
  </si>
  <si>
    <t>Trap</t>
  </si>
  <si>
    <t>Observer</t>
  </si>
  <si>
    <t>TrapType</t>
  </si>
  <si>
    <t>Feed Used</t>
  </si>
  <si>
    <t>Species</t>
  </si>
  <si>
    <t>Fate</t>
  </si>
  <si>
    <t>Age</t>
  </si>
  <si>
    <t>Sex</t>
  </si>
  <si>
    <t>TagChange</t>
  </si>
  <si>
    <t>Unique</t>
  </si>
  <si>
    <t>TagLeft</t>
  </si>
  <si>
    <t>TagRight</t>
  </si>
  <si>
    <t>Weight</t>
  </si>
  <si>
    <t>ReproCond</t>
  </si>
  <si>
    <t>Lactating</t>
  </si>
  <si>
    <t>Hindfoot</t>
  </si>
  <si>
    <t>Tail</t>
  </si>
  <si>
    <t>Ear</t>
  </si>
  <si>
    <t>Skull Width</t>
  </si>
  <si>
    <t>Skull Length</t>
  </si>
  <si>
    <t>Parasite</t>
  </si>
  <si>
    <t>Orange Mites (Y/N)</t>
  </si>
  <si>
    <t>Orange Mite Vial</t>
  </si>
  <si>
    <t>Weather</t>
  </si>
  <si>
    <t>Temperature</t>
  </si>
  <si>
    <t>Comments</t>
  </si>
  <si>
    <t>30/07/2020</t>
  </si>
  <si>
    <t>Falls</t>
  </si>
  <si>
    <t>JV</t>
  </si>
  <si>
    <t>Sherman</t>
  </si>
  <si>
    <t>Sunflower Seeds</t>
  </si>
  <si>
    <t>Trap Malfunction</t>
  </si>
  <si>
    <t>Cloudy</t>
  </si>
  <si>
    <t>Cool</t>
  </si>
  <si>
    <t>ECHIP</t>
  </si>
  <si>
    <t>Recap</t>
  </si>
  <si>
    <t>A</t>
  </si>
  <si>
    <t>F</t>
  </si>
  <si>
    <t>1744</t>
  </si>
  <si>
    <t>NR</t>
  </si>
  <si>
    <t>N</t>
  </si>
  <si>
    <t>DM</t>
  </si>
  <si>
    <t>J</t>
  </si>
  <si>
    <t>1696</t>
  </si>
  <si>
    <t>1695</t>
  </si>
  <si>
    <t>M</t>
  </si>
  <si>
    <t>1844</t>
  </si>
  <si>
    <t>1843</t>
  </si>
  <si>
    <t>NSCR</t>
  </si>
  <si>
    <t>1837</t>
  </si>
  <si>
    <t>1836</t>
  </si>
  <si>
    <t>Botfly behind L front leg on shoulder</t>
  </si>
  <si>
    <t>SA</t>
  </si>
  <si>
    <t>1829</t>
  </si>
  <si>
    <t>1740</t>
  </si>
  <si>
    <t>Two mice in one trap</t>
  </si>
  <si>
    <t>1835</t>
  </si>
  <si>
    <t>1733</t>
  </si>
  <si>
    <t>1833</t>
  </si>
  <si>
    <t>1832</t>
  </si>
  <si>
    <t>Botfly on chest between front legs</t>
  </si>
  <si>
    <t>1831</t>
  </si>
  <si>
    <t>1830</t>
  </si>
  <si>
    <t>1692</t>
  </si>
  <si>
    <t>1741</t>
  </si>
  <si>
    <t>STS</t>
  </si>
  <si>
    <t>Trap Death</t>
  </si>
  <si>
    <t>1688</t>
  </si>
  <si>
    <t>1687</t>
  </si>
  <si>
    <t>1739</t>
  </si>
  <si>
    <t>New Tag</t>
  </si>
  <si>
    <t>1973</t>
  </si>
  <si>
    <t>1972</t>
  </si>
  <si>
    <t>White spot of fur on forehead between ears</t>
  </si>
  <si>
    <t>1971</t>
  </si>
  <si>
    <t>Rip in L ear, botfly under genitals</t>
  </si>
  <si>
    <t>1827</t>
  </si>
  <si>
    <t>1826</t>
  </si>
  <si>
    <t>1859</t>
  </si>
  <si>
    <t>1858</t>
  </si>
  <si>
    <t>1686</t>
  </si>
  <si>
    <t>1685</t>
  </si>
  <si>
    <t>Missing L hindleg</t>
  </si>
  <si>
    <t>1611</t>
  </si>
  <si>
    <t>Botfly beside genitals on R side of body</t>
  </si>
  <si>
    <t>1873</t>
  </si>
  <si>
    <t>1738</t>
  </si>
  <si>
    <t>1737</t>
  </si>
  <si>
    <t>Botfly beside genitals on L side of body, small rip in L ear</t>
  </si>
  <si>
    <t>1970</t>
  </si>
  <si>
    <t>1736</t>
  </si>
  <si>
    <t>Retagged L ear</t>
  </si>
  <si>
    <t>1855</t>
  </si>
  <si>
    <t>1854</t>
  </si>
  <si>
    <t>1969</t>
  </si>
  <si>
    <t>1968</t>
  </si>
  <si>
    <t>PERF</t>
  </si>
  <si>
    <t>1967</t>
  </si>
  <si>
    <t>1966</t>
  </si>
  <si>
    <t>1684</t>
  </si>
  <si>
    <t>1683</t>
  </si>
  <si>
    <t>1680</t>
  </si>
  <si>
    <t>1679</t>
  </si>
  <si>
    <t>PERF/LACT</t>
  </si>
  <si>
    <t>Y</t>
  </si>
  <si>
    <t>Botfly exit wound on L shoulder, 2 holes in L ear, orange mites around botfly exit wound</t>
  </si>
  <si>
    <t>1965</t>
  </si>
  <si>
    <t>1964</t>
  </si>
  <si>
    <t>1963</t>
  </si>
  <si>
    <t>1962</t>
  </si>
  <si>
    <t>1961</t>
  </si>
  <si>
    <t>1960</t>
  </si>
  <si>
    <t>1959</t>
  </si>
  <si>
    <t>1958</t>
  </si>
  <si>
    <t>1726</t>
  </si>
  <si>
    <t>Orange mites around genitals</t>
  </si>
  <si>
    <t>SF</t>
  </si>
  <si>
    <t>1650</t>
  </si>
  <si>
    <t>1649</t>
  </si>
  <si>
    <t>Clear</t>
  </si>
  <si>
    <t>Trap Predation</t>
  </si>
  <si>
    <t>Top half of mouse found caugh in door - no tags</t>
  </si>
  <si>
    <t>1623</t>
  </si>
  <si>
    <t>1622</t>
  </si>
  <si>
    <t>SCR</t>
  </si>
  <si>
    <t>Botfly on top of right arm - on back</t>
  </si>
  <si>
    <t>Trap Disturbance</t>
  </si>
  <si>
    <t>Trap moved fair distance from original placement</t>
  </si>
  <si>
    <t>1988</t>
  </si>
  <si>
    <t>1987</t>
  </si>
  <si>
    <t>1604</t>
  </si>
  <si>
    <t>Botfly next to genitals</t>
  </si>
  <si>
    <t>RBV</t>
  </si>
  <si>
    <t>Handling Death</t>
  </si>
  <si>
    <t>1931</t>
  </si>
  <si>
    <t>Orange mites in left ear around edge</t>
  </si>
  <si>
    <t>0098</t>
  </si>
  <si>
    <t>0097</t>
  </si>
  <si>
    <t>Released</t>
  </si>
  <si>
    <t>Escape</t>
  </si>
  <si>
    <t>Had tags</t>
  </si>
  <si>
    <t>Moved from original placement - trap door very dented</t>
  </si>
  <si>
    <t>Moved from original placement - on side</t>
  </si>
  <si>
    <t>Head left in door - no tags but both ears missing</t>
  </si>
  <si>
    <t>1630</t>
  </si>
  <si>
    <t>Possibly deer mouse - foot left in trap</t>
  </si>
  <si>
    <t>1629</t>
  </si>
  <si>
    <t>1628</t>
  </si>
  <si>
    <t>29/07/2020</t>
  </si>
  <si>
    <t>Raining</t>
  </si>
  <si>
    <t>Lump behind genitals, potentially a botfly, did not see breathing pore</t>
  </si>
  <si>
    <t>Retagged R ear</t>
  </si>
  <si>
    <t>Botfly on genitals</t>
  </si>
  <si>
    <t>Botfly beside genitals on L side</t>
  </si>
  <si>
    <t>1 flea observed</t>
  </si>
  <si>
    <t>WJM</t>
  </si>
  <si>
    <t>Rip in both ears</t>
  </si>
  <si>
    <t>Hole in L ear</t>
  </si>
  <si>
    <t>Trap on its side</t>
  </si>
  <si>
    <t>Warm</t>
  </si>
  <si>
    <t>1125</t>
  </si>
  <si>
    <t>LACT</t>
  </si>
  <si>
    <t>PREG/LACT</t>
  </si>
  <si>
    <t>Thought it was a shrew :(</t>
  </si>
  <si>
    <t>End of tail inside of the trap door, either ECHIP or RS</t>
  </si>
  <si>
    <t>Two ticks on the head</t>
  </si>
  <si>
    <t>0100</t>
  </si>
  <si>
    <t>0099</t>
  </si>
  <si>
    <t>Really lethargic, eyes closed</t>
  </si>
  <si>
    <t>28/07/2020</t>
  </si>
  <si>
    <t>Botfly in middle of chest between front legs</t>
  </si>
  <si>
    <t>Botfly next to genitals on L side, hole in L ear and cut on top of L ear (small amount of blood), trap found on its side</t>
  </si>
  <si>
    <t>Botfly above genitals</t>
  </si>
  <si>
    <t>Botfly exit wound above L ear, holes in L ear</t>
  </si>
  <si>
    <t>Very stubby little tail</t>
  </si>
  <si>
    <t>Orange mites on the back of R ear around ear tag</t>
  </si>
  <si>
    <t>1634</t>
  </si>
  <si>
    <t>1633</t>
  </si>
  <si>
    <t>There were ear tags</t>
  </si>
  <si>
    <t>23/07/2020</t>
  </si>
  <si>
    <t>2 fleas</t>
  </si>
  <si>
    <t>PREG</t>
  </si>
  <si>
    <t>Orange mites on base of both ears</t>
  </si>
  <si>
    <t>2 fleas, hole in base of R ear, orange mites around the hole in the ear</t>
  </si>
  <si>
    <t>End of tail cut off in trap</t>
  </si>
  <si>
    <t>Caught in previous trap</t>
  </si>
  <si>
    <t>Orange mites at base of both ears, hole in R ear</t>
  </si>
  <si>
    <t>SOREX</t>
  </si>
  <si>
    <t>Rip at top of R ear, very bitey, mouse passed out for a moment and then ran away</t>
  </si>
  <si>
    <t>Orange mites at base of R ear</t>
  </si>
  <si>
    <t>RS</t>
  </si>
  <si>
    <t>Botfly and orange mites on base of L ear</t>
  </si>
  <si>
    <t>Predation</t>
  </si>
  <si>
    <t>Tail found in trap</t>
  </si>
  <si>
    <t>Body caught in trap door, no ear tags</t>
  </si>
  <si>
    <t>22/07/2020</t>
  </si>
  <si>
    <t>Orange mites at base of both ears</t>
  </si>
  <si>
    <t>Botfly on abdomen</t>
  </si>
  <si>
    <t>1 flea collected, 3 fleas observed in total</t>
  </si>
  <si>
    <t>Rips in both ears</t>
  </si>
  <si>
    <t xml:space="preserve">A </t>
  </si>
  <si>
    <t>End of tail cut off by trap door</t>
  </si>
  <si>
    <t>Bloody front paws</t>
  </si>
  <si>
    <t>Botfly guy from before</t>
  </si>
  <si>
    <t>Both ears - middle of edge</t>
  </si>
  <si>
    <t>Marten took trap - paw caught in door. Released marten (jasmine is my hero)</t>
  </si>
  <si>
    <t>Trap on it's side - forgot to weigh bag</t>
  </si>
  <si>
    <t>21/08/2020</t>
  </si>
  <si>
    <t>1723</t>
  </si>
  <si>
    <t>1722</t>
  </si>
  <si>
    <t>Foggy</t>
  </si>
  <si>
    <t>0229</t>
  </si>
  <si>
    <t>0228</t>
  </si>
  <si>
    <t>0227</t>
  </si>
  <si>
    <t>0226</t>
  </si>
  <si>
    <t>0250</t>
  </si>
  <si>
    <t>WEASEL</t>
  </si>
  <si>
    <t>1704</t>
  </si>
  <si>
    <t>1703</t>
  </si>
  <si>
    <t>0247</t>
  </si>
  <si>
    <t>1721</t>
  </si>
  <si>
    <t>1720</t>
  </si>
  <si>
    <t>1954</t>
  </si>
  <si>
    <t>0019</t>
  </si>
  <si>
    <t>0018</t>
  </si>
  <si>
    <t>1955</t>
  </si>
  <si>
    <t>0007</t>
  </si>
  <si>
    <t>0006</t>
  </si>
  <si>
    <t>0022</t>
  </si>
  <si>
    <t>0021</t>
  </si>
  <si>
    <t>0248</t>
  </si>
  <si>
    <t>Missing tail, orange mites at base of both ears</t>
  </si>
  <si>
    <t>1539</t>
  </si>
  <si>
    <t>1538</t>
  </si>
  <si>
    <t>1702</t>
  </si>
  <si>
    <t>1701</t>
  </si>
  <si>
    <t>0027</t>
  </si>
  <si>
    <t>0026</t>
  </si>
  <si>
    <t>0238</t>
  </si>
  <si>
    <t>0237</t>
  </si>
  <si>
    <t>1480</t>
  </si>
  <si>
    <t>1479</t>
  </si>
  <si>
    <t>Bald patch in front of L ear</t>
  </si>
  <si>
    <t>0028</t>
  </si>
  <si>
    <t>1533</t>
  </si>
  <si>
    <t>1532</t>
  </si>
  <si>
    <t>1537</t>
  </si>
  <si>
    <t>1536</t>
  </si>
  <si>
    <t>0230</t>
  </si>
  <si>
    <t>Orange mites at base of both ears, strange lump next to genitals on R side around the same size as penis with puss and blood around area, 1 flea observed</t>
  </si>
  <si>
    <t>1482</t>
  </si>
  <si>
    <t>1481</t>
  </si>
  <si>
    <t>Bald patch on R side of head below ear</t>
  </si>
  <si>
    <t>1715</t>
  </si>
  <si>
    <t>1719</t>
  </si>
  <si>
    <t>1718</t>
  </si>
  <si>
    <t>0001</t>
  </si>
  <si>
    <t>0233</t>
  </si>
  <si>
    <t>0232</t>
  </si>
  <si>
    <t>1494</t>
  </si>
  <si>
    <t>1493</t>
  </si>
  <si>
    <t>1717</t>
  </si>
  <si>
    <t>1716</t>
  </si>
  <si>
    <t>0175</t>
  </si>
  <si>
    <t>0174</t>
  </si>
  <si>
    <t>0016</t>
  </si>
  <si>
    <t>0015</t>
  </si>
  <si>
    <t>0170</t>
  </si>
  <si>
    <t>Two botflies above genitals</t>
  </si>
  <si>
    <t>0171</t>
  </si>
  <si>
    <t>0243</t>
  </si>
  <si>
    <t>0242</t>
  </si>
  <si>
    <t>Scab on L ear</t>
  </si>
  <si>
    <t>1371</t>
  </si>
  <si>
    <t>1711</t>
  </si>
  <si>
    <t>Caught in previous trap, end of tail caught in trap door</t>
  </si>
  <si>
    <t>1952</t>
  </si>
  <si>
    <t>Caught in previous trap, botfly gone</t>
  </si>
  <si>
    <t>0231</t>
  </si>
  <si>
    <t>0049</t>
  </si>
  <si>
    <t>0245</t>
  </si>
  <si>
    <t>0244</t>
  </si>
  <si>
    <t>0050</t>
  </si>
  <si>
    <t>0173</t>
  </si>
  <si>
    <t>0172</t>
  </si>
  <si>
    <t>Holes in R ear</t>
  </si>
  <si>
    <t>Botfly above genitals about to emerge</t>
  </si>
  <si>
    <t>0169</t>
  </si>
  <si>
    <t>0168</t>
  </si>
  <si>
    <t>0167</t>
  </si>
  <si>
    <t>0166</t>
  </si>
  <si>
    <t>Cold</t>
  </si>
  <si>
    <t>0278</t>
  </si>
  <si>
    <t>Tear in L ear</t>
  </si>
  <si>
    <t>0296</t>
  </si>
  <si>
    <t>0295</t>
  </si>
  <si>
    <t>0126</t>
  </si>
  <si>
    <t>1997</t>
  </si>
  <si>
    <t>1885</t>
  </si>
  <si>
    <t>1884</t>
  </si>
  <si>
    <t>1883</t>
  </si>
  <si>
    <t>1882</t>
  </si>
  <si>
    <t>0137</t>
  </si>
  <si>
    <t>0067</t>
  </si>
  <si>
    <t>0066</t>
  </si>
  <si>
    <t>1911</t>
  </si>
  <si>
    <t>1910</t>
  </si>
  <si>
    <t>0065</t>
  </si>
  <si>
    <t>0064</t>
  </si>
  <si>
    <t>1996</t>
  </si>
  <si>
    <t>1995</t>
  </si>
  <si>
    <t>0294</t>
  </si>
  <si>
    <t>0293</t>
  </si>
  <si>
    <t>0279</t>
  </si>
  <si>
    <t>0132</t>
  </si>
  <si>
    <t>0131</t>
  </si>
  <si>
    <t>1925</t>
  </si>
  <si>
    <t>1924</t>
  </si>
  <si>
    <t>0276</t>
  </si>
  <si>
    <t>0148</t>
  </si>
  <si>
    <t>0147</t>
  </si>
  <si>
    <t>0114</t>
  </si>
  <si>
    <t>0113</t>
  </si>
  <si>
    <t>0102</t>
  </si>
  <si>
    <t>0144</t>
  </si>
  <si>
    <t>0143</t>
  </si>
  <si>
    <t>Botfly on neck</t>
  </si>
  <si>
    <t>1909</t>
  </si>
  <si>
    <t>1908</t>
  </si>
  <si>
    <t>0074</t>
  </si>
  <si>
    <t>0073</t>
  </si>
  <si>
    <t>0300</t>
  </si>
  <si>
    <t>0299</t>
  </si>
  <si>
    <t>0106</t>
  </si>
  <si>
    <t>0105</t>
  </si>
  <si>
    <t>0108</t>
  </si>
  <si>
    <t>0107</t>
  </si>
  <si>
    <t>0127</t>
  </si>
  <si>
    <t>0298</t>
  </si>
  <si>
    <t>0297</t>
  </si>
  <si>
    <t>21/07/2020</t>
  </si>
  <si>
    <t xml:space="preserve">3 fleas </t>
  </si>
  <si>
    <t>One flea, orange mites at base of both ears</t>
  </si>
  <si>
    <t>Bald patch above left eye</t>
  </si>
  <si>
    <t>Botfly behind genitals</t>
  </si>
  <si>
    <t>Two fleas</t>
  </si>
  <si>
    <t>Orange mites on bottom of left ear</t>
  </si>
  <si>
    <t>Possible botfly, swollen anus, tick on top of head, orange mites bottom of right ear</t>
  </si>
  <si>
    <t>Botfly</t>
  </si>
  <si>
    <t>No tags - Tick on head</t>
  </si>
  <si>
    <t>Awkward right ear tag</t>
  </si>
  <si>
    <t>20/08/2020</t>
  </si>
  <si>
    <t>0249</t>
  </si>
  <si>
    <t>0234</t>
  </si>
  <si>
    <t>0005</t>
  </si>
  <si>
    <t>0004</t>
  </si>
  <si>
    <t>1725</t>
  </si>
  <si>
    <t>1724</t>
  </si>
  <si>
    <t>1248</t>
  </si>
  <si>
    <t>Tail gone, orange mites at base of both ears</t>
  </si>
  <si>
    <t>1013</t>
  </si>
  <si>
    <t>0024</t>
  </si>
  <si>
    <t>0023</t>
  </si>
  <si>
    <t>0011</t>
  </si>
  <si>
    <t>0240</t>
  </si>
  <si>
    <t>0239</t>
  </si>
  <si>
    <t>0236</t>
  </si>
  <si>
    <t>0235</t>
  </si>
  <si>
    <t>1707</t>
  </si>
  <si>
    <t>1706</t>
  </si>
  <si>
    <t xml:space="preserve">Botfly exit wound on right cheek </t>
  </si>
  <si>
    <t>Botfly above anus</t>
  </si>
  <si>
    <t xml:space="preserve">Caught in previous trap </t>
  </si>
  <si>
    <t>Botfly above anus - one flea collected</t>
  </si>
  <si>
    <t>2000</t>
  </si>
  <si>
    <t>1999</t>
  </si>
  <si>
    <t>1881</t>
  </si>
  <si>
    <t>1880</t>
  </si>
  <si>
    <t>0092</t>
  </si>
  <si>
    <t>Trap moved from original placement</t>
  </si>
  <si>
    <t>0136</t>
  </si>
  <si>
    <t>0135</t>
  </si>
  <si>
    <t>Botfly - very lethargic</t>
  </si>
  <si>
    <t>0134</t>
  </si>
  <si>
    <t>0133</t>
  </si>
  <si>
    <t>0104</t>
  </si>
  <si>
    <t>Trap moved far from original placement, orange mites on both ears</t>
  </si>
  <si>
    <t>1063</t>
  </si>
  <si>
    <t>1062</t>
  </si>
  <si>
    <t>0079</t>
  </si>
  <si>
    <t>0078</t>
  </si>
  <si>
    <t>0146</t>
  </si>
  <si>
    <t>0145</t>
  </si>
  <si>
    <t>Botfly on chest</t>
  </si>
  <si>
    <t>0142</t>
  </si>
  <si>
    <t>0141</t>
  </si>
  <si>
    <t>0140</t>
  </si>
  <si>
    <t>0139</t>
  </si>
  <si>
    <t>0091</t>
  </si>
  <si>
    <t>0090</t>
  </si>
  <si>
    <t>Two botfly exit wounds on neck and back, lots of puss</t>
  </si>
  <si>
    <t>0112</t>
  </si>
  <si>
    <t>0111</t>
  </si>
  <si>
    <t>0071</t>
  </si>
  <si>
    <t>0070</t>
  </si>
  <si>
    <t>0110</t>
  </si>
  <si>
    <t>0109</t>
  </si>
  <si>
    <t>1887</t>
  </si>
  <si>
    <t>1886</t>
  </si>
  <si>
    <t>1889</t>
  </si>
  <si>
    <t>0083</t>
  </si>
  <si>
    <t>0138</t>
  </si>
  <si>
    <t>1917</t>
  </si>
  <si>
    <t>1916</t>
  </si>
  <si>
    <t>19/08/2020</t>
  </si>
  <si>
    <t>1250</t>
  </si>
  <si>
    <t>1249</t>
  </si>
  <si>
    <t>1019</t>
  </si>
  <si>
    <t>1018</t>
  </si>
  <si>
    <t>Part of tail missing and end was bloody, orange mites at base of both ears</t>
  </si>
  <si>
    <t>Blood around genitals, orange mites at base of both ears</t>
  </si>
  <si>
    <t>0031</t>
  </si>
  <si>
    <t>0030</t>
  </si>
  <si>
    <t>Botfly on R cheek</t>
  </si>
  <si>
    <t>1022</t>
  </si>
  <si>
    <t>1021</t>
  </si>
  <si>
    <t>0029</t>
  </si>
  <si>
    <t>Botfly exit wound behind R ear</t>
  </si>
  <si>
    <t>0241</t>
  </si>
  <si>
    <t>1 flea</t>
  </si>
  <si>
    <t>Rip in R ear</t>
  </si>
  <si>
    <t>Botfly on R side of abdomen</t>
  </si>
  <si>
    <t>0246</t>
  </si>
  <si>
    <t>1915</t>
  </si>
  <si>
    <t>1914</t>
  </si>
  <si>
    <t>0150</t>
  </si>
  <si>
    <t>0149</t>
  </si>
  <si>
    <t>0129</t>
  </si>
  <si>
    <t>1888</t>
  </si>
  <si>
    <t>0069</t>
  </si>
  <si>
    <t>0068</t>
  </si>
  <si>
    <t>Stuffing was pulled out of the trap, mouse was lethargic and stumbling with eyes closed, no visible blood</t>
  </si>
  <si>
    <t>Orange mites on both ears</t>
  </si>
  <si>
    <t>0116</t>
  </si>
  <si>
    <t>0115</t>
  </si>
  <si>
    <t>1907</t>
  </si>
  <si>
    <t>1896</t>
  </si>
  <si>
    <t>Bloody botfly exit wound around genitals</t>
  </si>
  <si>
    <t>Botfly on R side behind forelimb</t>
  </si>
  <si>
    <t>17/07/2020</t>
  </si>
  <si>
    <t xml:space="preserve">Asymetric swollen anus - possibly botfly </t>
  </si>
  <si>
    <t>Trap moved from original place, left hindleg missing blood coming from body - released</t>
  </si>
  <si>
    <t>Had to release, acting lethargic in bag</t>
  </si>
  <si>
    <t>16/07/2020</t>
  </si>
  <si>
    <t>Tagged right ear</t>
  </si>
  <si>
    <t xml:space="preserve">Tick under left ear </t>
  </si>
  <si>
    <t xml:space="preserve">Trap on it's side - botfly next to genitals on right side of body </t>
  </si>
  <si>
    <t>15/07/2020</t>
  </si>
  <si>
    <t>Partly Cloudy</t>
  </si>
  <si>
    <t>Escaped after first tag</t>
  </si>
  <si>
    <t>NFLYER</t>
  </si>
  <si>
    <t xml:space="preserve">Big rip in left ear </t>
  </si>
  <si>
    <t xml:space="preserve">Mites on left ear, blood coming out of anus </t>
  </si>
  <si>
    <t>14/07/2020</t>
  </si>
  <si>
    <t>Tail and hindfoot caught in door, trap moved from original placement</t>
  </si>
  <si>
    <t>Severed upper half of body, no tags</t>
  </si>
  <si>
    <t>Rips in both ears, two mice in one trap</t>
  </si>
  <si>
    <t>Bottom half found in trap</t>
  </si>
  <si>
    <t>Mites on right ear around middle of ear at the edge</t>
  </si>
  <si>
    <t>Trap was flipped upside down</t>
  </si>
  <si>
    <t>13/08/2020</t>
  </si>
  <si>
    <t>Tail found inside trap</t>
  </si>
  <si>
    <t>Trap found on its side, tail and fur inside</t>
  </si>
  <si>
    <t>Tail and hindleg found inside trap</t>
  </si>
  <si>
    <t>0032</t>
  </si>
  <si>
    <t>2 botflies on belly</t>
  </si>
  <si>
    <t>0124</t>
  </si>
  <si>
    <t>0123</t>
  </si>
  <si>
    <t>1735</t>
  </si>
  <si>
    <t>1 botfly, 1 botfly exit wound</t>
  </si>
  <si>
    <t>0122</t>
  </si>
  <si>
    <t>0121</t>
  </si>
  <si>
    <t>0052</t>
  </si>
  <si>
    <t>1866</t>
  </si>
  <si>
    <t>1865</t>
  </si>
  <si>
    <t>0125</t>
  </si>
  <si>
    <t>botfly and bloody cut on abdomen</t>
  </si>
  <si>
    <t>1730</t>
  </si>
  <si>
    <t>0120</t>
  </si>
  <si>
    <t>0119</t>
  </si>
  <si>
    <t>1700</t>
  </si>
  <si>
    <t>0118</t>
  </si>
  <si>
    <t>0117</t>
  </si>
  <si>
    <t>1729</t>
  </si>
  <si>
    <t>13/07/2020</t>
  </si>
  <si>
    <t>Overcast</t>
  </si>
  <si>
    <t>Dm</t>
  </si>
  <si>
    <t xml:space="preserve">Cut on tail </t>
  </si>
  <si>
    <t>Escaped after left tag</t>
  </si>
  <si>
    <t>Individual had no tags</t>
  </si>
  <si>
    <t>Escaped</t>
  </si>
  <si>
    <t>Was a recap</t>
  </si>
  <si>
    <t xml:space="preserve">Stomach of squirrel/chipmunk found inside trap? Pictures taken, trap moved far from original placement </t>
  </si>
  <si>
    <t>12/08/2020</t>
  </si>
  <si>
    <t>Botfly on chest, botfly exit wound on back</t>
  </si>
  <si>
    <t>Tail found in trap door</t>
  </si>
  <si>
    <t>Fur and blood in trap</t>
  </si>
  <si>
    <t>Orange mites base of both ears, botfly exit wound above genitals, no ear tags</t>
  </si>
  <si>
    <t>Blood and guts found in trap, blood on stuffing</t>
  </si>
  <si>
    <t>Tail and hindleg stuck in door, trap moved from original placement</t>
  </si>
  <si>
    <t>0035</t>
  </si>
  <si>
    <t>0034</t>
  </si>
  <si>
    <t>0033</t>
  </si>
  <si>
    <t>1803</t>
  </si>
  <si>
    <t>1802</t>
  </si>
  <si>
    <t>0037</t>
  </si>
  <si>
    <t>0036</t>
  </si>
  <si>
    <t>0057</t>
  </si>
  <si>
    <t>0056</t>
  </si>
  <si>
    <t>1743</t>
  </si>
  <si>
    <t>1742</t>
  </si>
  <si>
    <t>1862</t>
  </si>
  <si>
    <t>1861</t>
  </si>
  <si>
    <t>2 botflies on abdomen</t>
  </si>
  <si>
    <t>Orange mites on R ear</t>
  </si>
  <si>
    <t>Botfly present</t>
  </si>
  <si>
    <t>0055</t>
  </si>
  <si>
    <t>0054</t>
  </si>
  <si>
    <t>1900</t>
  </si>
  <si>
    <t>0053</t>
  </si>
  <si>
    <t>0275</t>
  </si>
  <si>
    <t>12/07/2020</t>
  </si>
  <si>
    <t>Mites on left ear at base</t>
  </si>
  <si>
    <t xml:space="preserve">Wrinkled right ear </t>
  </si>
  <si>
    <t xml:space="preserve">Escaped </t>
  </si>
  <si>
    <t>11/08/2020</t>
  </si>
  <si>
    <t>1992</t>
  </si>
  <si>
    <t>1991</t>
  </si>
  <si>
    <t>Hot</t>
  </si>
  <si>
    <t>1945</t>
  </si>
  <si>
    <t>Trap moved far from original placement</t>
  </si>
  <si>
    <t>Botfly on chest near L arm, botfly exit wound on L shoulder with large bald patch</t>
  </si>
  <si>
    <t>0047</t>
  </si>
  <si>
    <t>0046</t>
  </si>
  <si>
    <t>Botfly next to genitals on L side</t>
  </si>
  <si>
    <t>1941</t>
  </si>
  <si>
    <t>1940</t>
  </si>
  <si>
    <t>1613</t>
  </si>
  <si>
    <t>1612</t>
  </si>
  <si>
    <t>0041</t>
  </si>
  <si>
    <t>0040</t>
  </si>
  <si>
    <t>0039</t>
  </si>
  <si>
    <t>0038</t>
  </si>
  <si>
    <t>0045</t>
  </si>
  <si>
    <t>0044</t>
  </si>
  <si>
    <t>0043</t>
  </si>
  <si>
    <t>1817</t>
  </si>
  <si>
    <t>1816</t>
  </si>
  <si>
    <t>1641</t>
  </si>
  <si>
    <t>1640</t>
  </si>
  <si>
    <t>1948</t>
  </si>
  <si>
    <t>1947</t>
  </si>
  <si>
    <t>0042</t>
  </si>
  <si>
    <t>1984</t>
  </si>
  <si>
    <t>Lower half of body found stuck in trap door, male</t>
  </si>
  <si>
    <t>0061</t>
  </si>
  <si>
    <t>0060</t>
  </si>
  <si>
    <t>1839</t>
  </si>
  <si>
    <t>1838</t>
  </si>
  <si>
    <t>Had ear tags</t>
  </si>
  <si>
    <t>Bloody lower lip</t>
  </si>
  <si>
    <t>1734</t>
  </si>
  <si>
    <t>0059</t>
  </si>
  <si>
    <t>0058</t>
  </si>
  <si>
    <t>Two botflies</t>
  </si>
  <si>
    <t>1875</t>
  </si>
  <si>
    <t>1874</t>
  </si>
  <si>
    <t>1870</t>
  </si>
  <si>
    <t>1869</t>
  </si>
  <si>
    <t>1857</t>
  </si>
  <si>
    <t>1847</t>
  </si>
  <si>
    <t>1846</t>
  </si>
  <si>
    <t>06/08/2020</t>
  </si>
  <si>
    <t>0009</t>
  </si>
  <si>
    <t>0008</t>
  </si>
  <si>
    <t>White patch of fur in front of L eye</t>
  </si>
  <si>
    <t>1484</t>
  </si>
  <si>
    <t>1483</t>
  </si>
  <si>
    <t>Orange mites on base of L ear</t>
  </si>
  <si>
    <t>1957</t>
  </si>
  <si>
    <t>1956</t>
  </si>
  <si>
    <t>1 flea observed, orange mites at base of L ear</t>
  </si>
  <si>
    <t>0010</t>
  </si>
  <si>
    <t>1748</t>
  </si>
  <si>
    <t>1747</t>
  </si>
  <si>
    <t>0003</t>
  </si>
  <si>
    <t>0002</t>
  </si>
  <si>
    <t>Watched ECHIP go in trap while processing mouse at 7-1, botfly around genital</t>
  </si>
  <si>
    <t>1492</t>
  </si>
  <si>
    <t>1491</t>
  </si>
  <si>
    <t>1713</t>
  </si>
  <si>
    <t>0000</t>
  </si>
  <si>
    <t>0014</t>
  </si>
  <si>
    <t>0013</t>
  </si>
  <si>
    <t>0012</t>
  </si>
  <si>
    <t>Missing L ear</t>
  </si>
  <si>
    <t>Orange mites on L ear behind tag</t>
  </si>
  <si>
    <t>0063</t>
  </si>
  <si>
    <t>0062</t>
  </si>
  <si>
    <t>1895</t>
  </si>
  <si>
    <t>1894</t>
  </si>
  <si>
    <t>Orange mites on L ear</t>
  </si>
  <si>
    <t>0076</t>
  </si>
  <si>
    <t>0075</t>
  </si>
  <si>
    <t>Orange mites behind tag on R ear</t>
  </si>
  <si>
    <t>0085</t>
  </si>
  <si>
    <t>0084</t>
  </si>
  <si>
    <t>Stuffing was pulled out</t>
  </si>
  <si>
    <t>1921</t>
  </si>
  <si>
    <t>0072</t>
  </si>
  <si>
    <t>Back door of trap was open</t>
  </si>
  <si>
    <t>05/08/2020</t>
  </si>
  <si>
    <t>Second deer mouse in trap escaped</t>
  </si>
  <si>
    <t>0020</t>
  </si>
  <si>
    <t>Orange mites on base of both ears and along L collarbone</t>
  </si>
  <si>
    <t>0017</t>
  </si>
  <si>
    <t>1951</t>
  </si>
  <si>
    <t>Orange mites base of both ears, large scab on back above tail, cut on base of tail</t>
  </si>
  <si>
    <t>Missing L ear, blood around area, fur missing and scabbing on area, orange mites on L ear area and at base of R ear and above the L eye, hole in R ear, 1 flea, did not eat seeds in trap</t>
  </si>
  <si>
    <t>1913</t>
  </si>
  <si>
    <t>1912</t>
  </si>
  <si>
    <t>0094</t>
  </si>
  <si>
    <t>0093</t>
  </si>
  <si>
    <t>0089</t>
  </si>
  <si>
    <t>0088</t>
  </si>
  <si>
    <t>0087</t>
  </si>
  <si>
    <t>0086</t>
  </si>
  <si>
    <t>1903</t>
  </si>
  <si>
    <t>Orange mites behind R ear</t>
  </si>
  <si>
    <t>1993</t>
  </si>
  <si>
    <t>04/08/2020</t>
  </si>
  <si>
    <t>O.M at base of left ear</t>
  </si>
  <si>
    <t>1953</t>
  </si>
  <si>
    <t>Rip in right ear</t>
  </si>
  <si>
    <t>Trap very far from original placement - all stuffing pulled out</t>
  </si>
  <si>
    <t xml:space="preserve">Trap moved from original placement - on it's side, stuffing wrapped tighly around right hindfoot - not sure if broken/injured </t>
  </si>
  <si>
    <t>Trap not set</t>
  </si>
  <si>
    <t>Trap on side</t>
  </si>
  <si>
    <t>Released - passed out in bag. Had ear tags</t>
  </si>
  <si>
    <t>Retagged left ear - torn a little bloody</t>
  </si>
  <si>
    <t>0077</t>
  </si>
  <si>
    <t>Botfly next to genitals - tick on face - O.M on both ears</t>
  </si>
  <si>
    <t>Tick behind right ear - orange mites behind right ear</t>
  </si>
  <si>
    <t>0080</t>
  </si>
  <si>
    <t>Botfly beside genitals - orange mites on left ear</t>
  </si>
  <si>
    <t>0096</t>
  </si>
  <si>
    <t>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</si>
</sst>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Normal" xfId="0" builtinId="0"/>
    <cellStyle name="Normal 2" xfId="1" xr:uid="{7AD53557-258D-4D90-8169-9C98D6ECC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CA25-A343-483C-9644-1B8901E72BF0}">
  <dimension ref="A1:AD2188"/>
  <sheetViews>
    <sheetView tabSelected="1" topLeftCell="L1" workbookViewId="0">
      <selection activeCell="T6" sqref="T6"/>
    </sheetView>
  </sheetViews>
  <sheetFormatPr defaultRowHeight="14.5" x14ac:dyDescent="0.35"/>
  <sheetData>
    <row r="1" spans="1: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" t="s">
        <v>29</v>
      </c>
    </row>
    <row r="2" spans="1:30" ht="15.5" x14ac:dyDescent="0.35">
      <c r="A2" s="5" t="s">
        <v>30</v>
      </c>
      <c r="B2" t="s">
        <v>31</v>
      </c>
      <c r="C2">
        <v>111</v>
      </c>
      <c r="D2">
        <v>1</v>
      </c>
      <c r="E2">
        <v>1</v>
      </c>
      <c r="F2" t="s">
        <v>32</v>
      </c>
      <c r="G2" t="s">
        <v>33</v>
      </c>
      <c r="H2" t="s">
        <v>34</v>
      </c>
      <c r="I2" s="6" t="s">
        <v>35</v>
      </c>
      <c r="O2" s="7"/>
      <c r="P2" s="7"/>
      <c r="AB2" t="s">
        <v>36</v>
      </c>
      <c r="AC2" t="s">
        <v>37</v>
      </c>
    </row>
    <row r="3" spans="1:30" ht="15.5" x14ac:dyDescent="0.35">
      <c r="A3" s="5" t="s">
        <v>30</v>
      </c>
      <c r="B3" t="s">
        <v>31</v>
      </c>
      <c r="C3">
        <v>111</v>
      </c>
      <c r="D3">
        <v>1</v>
      </c>
      <c r="E3">
        <v>2</v>
      </c>
      <c r="F3" t="s">
        <v>32</v>
      </c>
      <c r="G3" t="s">
        <v>33</v>
      </c>
      <c r="H3" t="s">
        <v>34</v>
      </c>
      <c r="I3" s="6" t="s">
        <v>35</v>
      </c>
      <c r="O3" s="7"/>
      <c r="P3" s="7"/>
      <c r="AB3" t="s">
        <v>36</v>
      </c>
      <c r="AC3" t="s">
        <v>37</v>
      </c>
    </row>
    <row r="4" spans="1:30" ht="15.5" x14ac:dyDescent="0.35">
      <c r="A4" s="5" t="s">
        <v>30</v>
      </c>
      <c r="B4" t="s">
        <v>31</v>
      </c>
      <c r="C4">
        <v>111</v>
      </c>
      <c r="D4">
        <v>2</v>
      </c>
      <c r="E4">
        <v>1</v>
      </c>
      <c r="F4" t="s">
        <v>32</v>
      </c>
      <c r="G4" t="s">
        <v>33</v>
      </c>
      <c r="H4" t="s">
        <v>34</v>
      </c>
      <c r="I4" s="6" t="s">
        <v>35</v>
      </c>
      <c r="O4" s="7"/>
      <c r="P4" s="7"/>
      <c r="AB4" t="s">
        <v>36</v>
      </c>
      <c r="AC4" t="s">
        <v>37</v>
      </c>
    </row>
    <row r="5" spans="1:30" ht="15.5" x14ac:dyDescent="0.35">
      <c r="A5" s="5" t="s">
        <v>30</v>
      </c>
      <c r="B5" t="s">
        <v>31</v>
      </c>
      <c r="C5">
        <v>111</v>
      </c>
      <c r="D5">
        <v>2</v>
      </c>
      <c r="E5">
        <v>2</v>
      </c>
      <c r="F5" t="s">
        <v>32</v>
      </c>
      <c r="G5" t="s">
        <v>33</v>
      </c>
      <c r="H5" t="s">
        <v>34</v>
      </c>
      <c r="I5" t="s">
        <v>38</v>
      </c>
      <c r="J5" s="6" t="s">
        <v>39</v>
      </c>
      <c r="K5" t="s">
        <v>40</v>
      </c>
      <c r="L5" t="s">
        <v>41</v>
      </c>
      <c r="M5">
        <v>0</v>
      </c>
      <c r="N5">
        <v>0</v>
      </c>
      <c r="O5" s="7" t="s">
        <v>42</v>
      </c>
      <c r="P5" s="7"/>
      <c r="Q5">
        <f>165-100</f>
        <v>65</v>
      </c>
      <c r="R5" t="s">
        <v>43</v>
      </c>
      <c r="S5" t="s">
        <v>44</v>
      </c>
      <c r="AB5" t="s">
        <v>36</v>
      </c>
      <c r="AC5" t="s">
        <v>37</v>
      </c>
    </row>
    <row r="6" spans="1:30" ht="15.5" x14ac:dyDescent="0.35">
      <c r="A6" s="5" t="s">
        <v>30</v>
      </c>
      <c r="B6" t="s">
        <v>31</v>
      </c>
      <c r="C6">
        <v>111</v>
      </c>
      <c r="D6">
        <v>3</v>
      </c>
      <c r="E6">
        <v>1</v>
      </c>
      <c r="F6" t="s">
        <v>32</v>
      </c>
      <c r="G6" t="s">
        <v>33</v>
      </c>
      <c r="H6" t="s">
        <v>34</v>
      </c>
      <c r="I6" t="s">
        <v>45</v>
      </c>
      <c r="J6" s="6" t="s">
        <v>39</v>
      </c>
      <c r="K6" t="s">
        <v>46</v>
      </c>
      <c r="L6" t="s">
        <v>41</v>
      </c>
      <c r="M6">
        <v>0</v>
      </c>
      <c r="N6">
        <v>0</v>
      </c>
      <c r="O6" s="7" t="s">
        <v>47</v>
      </c>
      <c r="P6" s="7" t="s">
        <v>48</v>
      </c>
      <c r="Q6">
        <f>24-10.5</f>
        <v>13.5</v>
      </c>
      <c r="R6" t="s">
        <v>43</v>
      </c>
      <c r="S6" t="s">
        <v>44</v>
      </c>
      <c r="AB6" t="s">
        <v>36</v>
      </c>
      <c r="AC6" t="s">
        <v>37</v>
      </c>
    </row>
    <row r="7" spans="1:30" ht="15.5" x14ac:dyDescent="0.35">
      <c r="A7" s="5" t="s">
        <v>30</v>
      </c>
      <c r="B7" t="s">
        <v>31</v>
      </c>
      <c r="C7">
        <v>111</v>
      </c>
      <c r="D7">
        <v>3</v>
      </c>
      <c r="E7">
        <v>2</v>
      </c>
      <c r="F7" t="s">
        <v>32</v>
      </c>
      <c r="G7" t="s">
        <v>33</v>
      </c>
      <c r="H7" t="s">
        <v>34</v>
      </c>
      <c r="I7" t="s">
        <v>45</v>
      </c>
      <c r="J7" s="6" t="s">
        <v>39</v>
      </c>
      <c r="K7" t="s">
        <v>40</v>
      </c>
      <c r="L7" t="s">
        <v>49</v>
      </c>
      <c r="M7">
        <v>0</v>
      </c>
      <c r="N7">
        <v>0</v>
      </c>
      <c r="O7" s="7" t="s">
        <v>50</v>
      </c>
      <c r="P7" s="7" t="s">
        <v>51</v>
      </c>
      <c r="Q7">
        <f>29.5-10.5</f>
        <v>19</v>
      </c>
      <c r="R7" t="s">
        <v>52</v>
      </c>
      <c r="AB7" t="s">
        <v>36</v>
      </c>
      <c r="AC7" t="s">
        <v>37</v>
      </c>
    </row>
    <row r="8" spans="1:30" ht="15.5" x14ac:dyDescent="0.35">
      <c r="A8" s="5" t="s">
        <v>30</v>
      </c>
      <c r="B8" t="s">
        <v>31</v>
      </c>
      <c r="C8">
        <v>111</v>
      </c>
      <c r="D8">
        <v>4</v>
      </c>
      <c r="E8">
        <v>1</v>
      </c>
      <c r="F8" t="s">
        <v>32</v>
      </c>
      <c r="G8" t="s">
        <v>33</v>
      </c>
      <c r="H8" t="s">
        <v>34</v>
      </c>
      <c r="I8" s="6" t="s">
        <v>35</v>
      </c>
      <c r="O8" s="7"/>
      <c r="P8" s="7"/>
      <c r="AB8" t="s">
        <v>36</v>
      </c>
      <c r="AC8" t="s">
        <v>37</v>
      </c>
    </row>
    <row r="9" spans="1:30" ht="15.5" x14ac:dyDescent="0.35">
      <c r="A9" s="5" t="s">
        <v>30</v>
      </c>
      <c r="B9" t="s">
        <v>31</v>
      </c>
      <c r="C9">
        <v>111</v>
      </c>
      <c r="D9">
        <v>4</v>
      </c>
      <c r="E9">
        <v>2</v>
      </c>
      <c r="F9" t="s">
        <v>32</v>
      </c>
      <c r="G9" t="s">
        <v>33</v>
      </c>
      <c r="H9" t="s">
        <v>34</v>
      </c>
      <c r="I9" s="6" t="s">
        <v>35</v>
      </c>
      <c r="O9" s="7"/>
      <c r="P9" s="7"/>
      <c r="AB9" t="s">
        <v>36</v>
      </c>
      <c r="AC9" t="s">
        <v>37</v>
      </c>
    </row>
    <row r="10" spans="1:30" ht="15.5" x14ac:dyDescent="0.35">
      <c r="A10" s="5" t="s">
        <v>30</v>
      </c>
      <c r="B10" t="s">
        <v>31</v>
      </c>
      <c r="C10">
        <v>111</v>
      </c>
      <c r="D10">
        <v>5</v>
      </c>
      <c r="E10">
        <v>1</v>
      </c>
      <c r="F10" t="s">
        <v>32</v>
      </c>
      <c r="G10" t="s">
        <v>33</v>
      </c>
      <c r="H10" t="s">
        <v>34</v>
      </c>
      <c r="I10" t="s">
        <v>45</v>
      </c>
      <c r="J10" s="6" t="s">
        <v>39</v>
      </c>
      <c r="K10" t="s">
        <v>40</v>
      </c>
      <c r="L10" t="s">
        <v>41</v>
      </c>
      <c r="M10">
        <v>0</v>
      </c>
      <c r="N10">
        <v>0</v>
      </c>
      <c r="O10" s="7" t="s">
        <v>53</v>
      </c>
      <c r="P10" s="7" t="s">
        <v>54</v>
      </c>
      <c r="Q10">
        <f>31.5-11</f>
        <v>20.5</v>
      </c>
      <c r="R10" t="s">
        <v>43</v>
      </c>
      <c r="S10" t="s">
        <v>44</v>
      </c>
      <c r="AB10" t="s">
        <v>36</v>
      </c>
      <c r="AC10" t="s">
        <v>37</v>
      </c>
      <c r="AD10" t="s">
        <v>55</v>
      </c>
    </row>
    <row r="11" spans="1:30" ht="15.5" x14ac:dyDescent="0.35">
      <c r="A11" s="5" t="s">
        <v>30</v>
      </c>
      <c r="B11" t="s">
        <v>31</v>
      </c>
      <c r="C11">
        <v>111</v>
      </c>
      <c r="D11">
        <v>5</v>
      </c>
      <c r="E11">
        <v>2</v>
      </c>
      <c r="F11" t="s">
        <v>32</v>
      </c>
      <c r="G11" t="s">
        <v>33</v>
      </c>
      <c r="H11" t="s">
        <v>34</v>
      </c>
      <c r="I11" s="6" t="s">
        <v>35</v>
      </c>
      <c r="O11" s="7"/>
      <c r="P11" s="7"/>
      <c r="AB11" t="s">
        <v>36</v>
      </c>
      <c r="AC11" t="s">
        <v>37</v>
      </c>
    </row>
    <row r="12" spans="1:30" ht="15.5" x14ac:dyDescent="0.35">
      <c r="A12" s="5" t="s">
        <v>30</v>
      </c>
      <c r="B12" t="s">
        <v>31</v>
      </c>
      <c r="C12">
        <v>111</v>
      </c>
      <c r="D12">
        <v>6</v>
      </c>
      <c r="E12">
        <v>1</v>
      </c>
      <c r="F12" t="s">
        <v>32</v>
      </c>
      <c r="G12" t="s">
        <v>33</v>
      </c>
      <c r="H12" t="s">
        <v>34</v>
      </c>
      <c r="I12" s="6" t="s">
        <v>35</v>
      </c>
      <c r="O12" s="7"/>
      <c r="P12" s="7"/>
      <c r="AB12" t="s">
        <v>36</v>
      </c>
      <c r="AC12" t="s">
        <v>37</v>
      </c>
    </row>
    <row r="13" spans="1:30" ht="15.5" x14ac:dyDescent="0.35">
      <c r="A13" s="5" t="s">
        <v>30</v>
      </c>
      <c r="B13" t="s">
        <v>31</v>
      </c>
      <c r="C13">
        <v>111</v>
      </c>
      <c r="D13">
        <v>6</v>
      </c>
      <c r="E13">
        <v>2</v>
      </c>
      <c r="F13" t="s">
        <v>32</v>
      </c>
      <c r="G13" t="s">
        <v>33</v>
      </c>
      <c r="H13" t="s">
        <v>34</v>
      </c>
      <c r="I13" t="s">
        <v>45</v>
      </c>
      <c r="J13" s="6" t="s">
        <v>39</v>
      </c>
      <c r="K13" t="s">
        <v>56</v>
      </c>
      <c r="L13" t="s">
        <v>41</v>
      </c>
      <c r="M13">
        <v>0</v>
      </c>
      <c r="N13">
        <v>0</v>
      </c>
      <c r="O13" s="7" t="s">
        <v>57</v>
      </c>
      <c r="P13" s="7" t="s">
        <v>58</v>
      </c>
      <c r="Q13">
        <f>27-10.5</f>
        <v>16.5</v>
      </c>
      <c r="R13" t="s">
        <v>43</v>
      </c>
      <c r="S13" t="s">
        <v>44</v>
      </c>
      <c r="AB13" t="s">
        <v>36</v>
      </c>
      <c r="AC13" t="s">
        <v>37</v>
      </c>
      <c r="AD13" t="s">
        <v>59</v>
      </c>
    </row>
    <row r="14" spans="1:30" ht="15.5" x14ac:dyDescent="0.35">
      <c r="A14" s="5" t="s">
        <v>30</v>
      </c>
      <c r="B14" t="s">
        <v>31</v>
      </c>
      <c r="C14">
        <v>111</v>
      </c>
      <c r="D14">
        <v>6</v>
      </c>
      <c r="E14">
        <v>2</v>
      </c>
      <c r="F14" t="s">
        <v>32</v>
      </c>
      <c r="G14" t="s">
        <v>33</v>
      </c>
      <c r="H14" t="s">
        <v>34</v>
      </c>
      <c r="I14" t="s">
        <v>45</v>
      </c>
      <c r="J14" s="6" t="s">
        <v>39</v>
      </c>
      <c r="K14" t="s">
        <v>56</v>
      </c>
      <c r="L14" t="s">
        <v>41</v>
      </c>
      <c r="M14">
        <v>0</v>
      </c>
      <c r="N14">
        <v>0</v>
      </c>
      <c r="O14" s="7" t="s">
        <v>60</v>
      </c>
      <c r="P14" s="7" t="s">
        <v>61</v>
      </c>
      <c r="Q14">
        <f>25.5-11</f>
        <v>14.5</v>
      </c>
      <c r="R14" t="s">
        <v>43</v>
      </c>
      <c r="S14" t="s">
        <v>44</v>
      </c>
      <c r="AB14" t="s">
        <v>36</v>
      </c>
      <c r="AC14" t="s">
        <v>37</v>
      </c>
      <c r="AD14" t="s">
        <v>59</v>
      </c>
    </row>
    <row r="15" spans="1:30" ht="15.5" x14ac:dyDescent="0.35">
      <c r="A15" s="5" t="s">
        <v>30</v>
      </c>
      <c r="B15" t="s">
        <v>31</v>
      </c>
      <c r="C15">
        <v>111</v>
      </c>
      <c r="D15">
        <v>7</v>
      </c>
      <c r="E15">
        <v>1</v>
      </c>
      <c r="F15" t="s">
        <v>32</v>
      </c>
      <c r="G15" t="s">
        <v>33</v>
      </c>
      <c r="H15" t="s">
        <v>34</v>
      </c>
      <c r="I15" t="s">
        <v>45</v>
      </c>
      <c r="J15" s="6" t="s">
        <v>39</v>
      </c>
      <c r="K15" t="s">
        <v>40</v>
      </c>
      <c r="L15" t="s">
        <v>49</v>
      </c>
      <c r="M15">
        <v>0</v>
      </c>
      <c r="N15">
        <v>0</v>
      </c>
      <c r="O15" s="7" t="s">
        <v>62</v>
      </c>
      <c r="P15" s="7" t="s">
        <v>63</v>
      </c>
      <c r="Q15">
        <f>29-10.5</f>
        <v>18.5</v>
      </c>
      <c r="R15" t="s">
        <v>52</v>
      </c>
      <c r="AB15" t="s">
        <v>36</v>
      </c>
      <c r="AC15" t="s">
        <v>37</v>
      </c>
      <c r="AD15" t="s">
        <v>64</v>
      </c>
    </row>
    <row r="16" spans="1:30" ht="15.5" x14ac:dyDescent="0.35">
      <c r="A16" s="5" t="s">
        <v>30</v>
      </c>
      <c r="B16" t="s">
        <v>31</v>
      </c>
      <c r="C16">
        <v>111</v>
      </c>
      <c r="D16">
        <v>7</v>
      </c>
      <c r="E16">
        <v>2</v>
      </c>
      <c r="F16" t="s">
        <v>32</v>
      </c>
      <c r="G16" t="s">
        <v>33</v>
      </c>
      <c r="H16" t="s">
        <v>34</v>
      </c>
      <c r="I16" s="6" t="s">
        <v>35</v>
      </c>
      <c r="O16" s="7"/>
      <c r="P16" s="7"/>
      <c r="AB16" t="s">
        <v>36</v>
      </c>
      <c r="AC16" t="s">
        <v>37</v>
      </c>
    </row>
    <row r="17" spans="1:30" ht="15.5" x14ac:dyDescent="0.35">
      <c r="A17" s="5" t="s">
        <v>30</v>
      </c>
      <c r="B17" t="s">
        <v>31</v>
      </c>
      <c r="C17">
        <v>111</v>
      </c>
      <c r="D17">
        <v>8</v>
      </c>
      <c r="E17">
        <v>1</v>
      </c>
      <c r="F17" t="s">
        <v>32</v>
      </c>
      <c r="G17" t="s">
        <v>33</v>
      </c>
      <c r="H17" t="s">
        <v>34</v>
      </c>
      <c r="I17" s="6" t="s">
        <v>35</v>
      </c>
      <c r="O17" s="7"/>
      <c r="P17" s="7"/>
      <c r="AB17" t="s">
        <v>36</v>
      </c>
      <c r="AC17" t="s">
        <v>37</v>
      </c>
    </row>
    <row r="18" spans="1:30" ht="15.5" x14ac:dyDescent="0.35">
      <c r="A18" s="5" t="s">
        <v>30</v>
      </c>
      <c r="B18" t="s">
        <v>31</v>
      </c>
      <c r="C18">
        <v>111</v>
      </c>
      <c r="D18">
        <v>8</v>
      </c>
      <c r="E18">
        <v>2</v>
      </c>
      <c r="F18" t="s">
        <v>32</v>
      </c>
      <c r="G18" t="s">
        <v>33</v>
      </c>
      <c r="H18" t="s">
        <v>34</v>
      </c>
      <c r="I18" t="s">
        <v>45</v>
      </c>
      <c r="J18" s="6" t="s">
        <v>39</v>
      </c>
      <c r="K18" t="s">
        <v>56</v>
      </c>
      <c r="L18" t="s">
        <v>49</v>
      </c>
      <c r="M18">
        <v>0</v>
      </c>
      <c r="N18">
        <v>0</v>
      </c>
      <c r="O18" s="7" t="s">
        <v>65</v>
      </c>
      <c r="P18" s="7" t="s">
        <v>66</v>
      </c>
      <c r="Q18">
        <f>27.5-10.5</f>
        <v>17</v>
      </c>
      <c r="R18" t="s">
        <v>52</v>
      </c>
      <c r="AB18" t="s">
        <v>36</v>
      </c>
      <c r="AC18" t="s">
        <v>37</v>
      </c>
    </row>
    <row r="19" spans="1:30" ht="15.5" x14ac:dyDescent="0.35">
      <c r="A19" s="5" t="s">
        <v>30</v>
      </c>
      <c r="B19" t="s">
        <v>31</v>
      </c>
      <c r="C19">
        <v>111</v>
      </c>
      <c r="D19">
        <v>9</v>
      </c>
      <c r="E19">
        <v>1</v>
      </c>
      <c r="F19" t="s">
        <v>32</v>
      </c>
      <c r="G19" t="s">
        <v>33</v>
      </c>
      <c r="H19" t="s">
        <v>34</v>
      </c>
      <c r="I19" t="s">
        <v>45</v>
      </c>
      <c r="J19" s="6" t="s">
        <v>39</v>
      </c>
      <c r="K19" t="s">
        <v>56</v>
      </c>
      <c r="L19" t="s">
        <v>49</v>
      </c>
      <c r="M19">
        <v>0</v>
      </c>
      <c r="N19">
        <v>0</v>
      </c>
      <c r="O19" s="7" t="s">
        <v>67</v>
      </c>
      <c r="P19" s="7" t="s">
        <v>68</v>
      </c>
      <c r="Q19">
        <f>28.5-11.5</f>
        <v>17</v>
      </c>
      <c r="R19" t="s">
        <v>52</v>
      </c>
      <c r="AB19" t="s">
        <v>36</v>
      </c>
      <c r="AC19" t="s">
        <v>37</v>
      </c>
    </row>
    <row r="20" spans="1:30" ht="15.5" x14ac:dyDescent="0.35">
      <c r="A20" s="5" t="s">
        <v>30</v>
      </c>
      <c r="B20" t="s">
        <v>31</v>
      </c>
      <c r="C20">
        <v>111</v>
      </c>
      <c r="D20">
        <v>9</v>
      </c>
      <c r="E20">
        <v>2</v>
      </c>
      <c r="F20" t="s">
        <v>32</v>
      </c>
      <c r="G20" t="s">
        <v>33</v>
      </c>
      <c r="H20" t="s">
        <v>34</v>
      </c>
      <c r="I20" s="6" t="s">
        <v>35</v>
      </c>
      <c r="O20" s="7"/>
      <c r="P20" s="7"/>
      <c r="AB20" t="s">
        <v>36</v>
      </c>
      <c r="AC20" t="s">
        <v>37</v>
      </c>
    </row>
    <row r="21" spans="1:30" ht="15.5" x14ac:dyDescent="0.35">
      <c r="A21" s="5" t="s">
        <v>30</v>
      </c>
      <c r="B21" t="s">
        <v>31</v>
      </c>
      <c r="C21">
        <v>111</v>
      </c>
      <c r="D21">
        <v>10</v>
      </c>
      <c r="E21">
        <v>1</v>
      </c>
      <c r="F21" t="s">
        <v>32</v>
      </c>
      <c r="G21" t="s">
        <v>33</v>
      </c>
      <c r="H21" t="s">
        <v>34</v>
      </c>
      <c r="I21" s="6" t="s">
        <v>35</v>
      </c>
      <c r="O21" s="7"/>
      <c r="P21" s="7"/>
      <c r="AB21" t="s">
        <v>36</v>
      </c>
      <c r="AC21" t="s">
        <v>37</v>
      </c>
    </row>
    <row r="22" spans="1:30" ht="15.5" x14ac:dyDescent="0.35">
      <c r="A22" s="5" t="s">
        <v>30</v>
      </c>
      <c r="B22" t="s">
        <v>31</v>
      </c>
      <c r="C22">
        <v>111</v>
      </c>
      <c r="D22">
        <v>10</v>
      </c>
      <c r="E22">
        <v>2</v>
      </c>
      <c r="F22" t="s">
        <v>32</v>
      </c>
      <c r="G22" t="s">
        <v>33</v>
      </c>
      <c r="H22" t="s">
        <v>34</v>
      </c>
      <c r="I22" s="6" t="s">
        <v>35</v>
      </c>
      <c r="O22" s="7"/>
      <c r="P22" s="7"/>
      <c r="AB22" t="s">
        <v>36</v>
      </c>
      <c r="AC22" t="s">
        <v>37</v>
      </c>
    </row>
    <row r="23" spans="1:30" ht="15.5" x14ac:dyDescent="0.35">
      <c r="A23" s="5" t="s">
        <v>30</v>
      </c>
      <c r="B23" t="s">
        <v>31</v>
      </c>
      <c r="C23">
        <v>112</v>
      </c>
      <c r="D23">
        <v>1</v>
      </c>
      <c r="E23">
        <v>1</v>
      </c>
      <c r="F23" t="s">
        <v>32</v>
      </c>
      <c r="G23" t="s">
        <v>33</v>
      </c>
      <c r="H23" t="s">
        <v>34</v>
      </c>
      <c r="I23" s="6" t="s">
        <v>35</v>
      </c>
      <c r="O23" s="7"/>
      <c r="P23" s="7"/>
      <c r="AB23" t="s">
        <v>36</v>
      </c>
      <c r="AC23" t="s">
        <v>37</v>
      </c>
    </row>
    <row r="24" spans="1:30" ht="15.5" x14ac:dyDescent="0.35">
      <c r="A24" s="5" t="s">
        <v>30</v>
      </c>
      <c r="B24" t="s">
        <v>31</v>
      </c>
      <c r="C24">
        <v>112</v>
      </c>
      <c r="D24">
        <v>1</v>
      </c>
      <c r="E24">
        <v>2</v>
      </c>
      <c r="F24" t="s">
        <v>32</v>
      </c>
      <c r="G24" t="s">
        <v>33</v>
      </c>
      <c r="H24" t="s">
        <v>34</v>
      </c>
      <c r="I24" s="6" t="s">
        <v>35</v>
      </c>
      <c r="O24" s="7"/>
      <c r="P24" s="7"/>
      <c r="AB24" t="s">
        <v>36</v>
      </c>
      <c r="AC24" t="s">
        <v>37</v>
      </c>
    </row>
    <row r="25" spans="1:30" ht="15.5" x14ac:dyDescent="0.35">
      <c r="A25" s="5" t="s">
        <v>30</v>
      </c>
      <c r="B25" t="s">
        <v>31</v>
      </c>
      <c r="C25">
        <v>112</v>
      </c>
      <c r="D25">
        <v>2</v>
      </c>
      <c r="E25">
        <v>1</v>
      </c>
      <c r="F25" t="s">
        <v>32</v>
      </c>
      <c r="G25" t="s">
        <v>33</v>
      </c>
      <c r="H25" t="s">
        <v>34</v>
      </c>
      <c r="I25" s="6" t="s">
        <v>35</v>
      </c>
      <c r="O25" s="7"/>
      <c r="P25" s="7"/>
      <c r="AB25" t="s">
        <v>36</v>
      </c>
      <c r="AC25" t="s">
        <v>37</v>
      </c>
    </row>
    <row r="26" spans="1:30" ht="15.5" x14ac:dyDescent="0.35">
      <c r="A26" s="5" t="s">
        <v>30</v>
      </c>
      <c r="B26" t="s">
        <v>31</v>
      </c>
      <c r="C26">
        <v>112</v>
      </c>
      <c r="D26">
        <v>2</v>
      </c>
      <c r="E26">
        <v>2</v>
      </c>
      <c r="F26" t="s">
        <v>32</v>
      </c>
      <c r="G26" t="s">
        <v>33</v>
      </c>
      <c r="H26" t="s">
        <v>34</v>
      </c>
      <c r="I26" s="6" t="s">
        <v>35</v>
      </c>
      <c r="O26" s="7"/>
      <c r="P26" s="7"/>
      <c r="AB26" t="s">
        <v>36</v>
      </c>
      <c r="AC26" t="s">
        <v>37</v>
      </c>
    </row>
    <row r="27" spans="1:30" ht="15.5" x14ac:dyDescent="0.35">
      <c r="A27" s="5" t="s">
        <v>30</v>
      </c>
      <c r="B27" t="s">
        <v>31</v>
      </c>
      <c r="C27">
        <v>112</v>
      </c>
      <c r="D27">
        <v>3</v>
      </c>
      <c r="E27">
        <v>1</v>
      </c>
      <c r="F27" t="s">
        <v>32</v>
      </c>
      <c r="G27" t="s">
        <v>33</v>
      </c>
      <c r="H27" t="s">
        <v>34</v>
      </c>
      <c r="I27" s="6" t="s">
        <v>35</v>
      </c>
      <c r="O27" s="7"/>
      <c r="P27" s="7"/>
      <c r="AB27" t="s">
        <v>36</v>
      </c>
      <c r="AC27" t="s">
        <v>37</v>
      </c>
    </row>
    <row r="28" spans="1:30" ht="15.5" x14ac:dyDescent="0.35">
      <c r="A28" s="5" t="s">
        <v>30</v>
      </c>
      <c r="B28" t="s">
        <v>31</v>
      </c>
      <c r="C28">
        <v>112</v>
      </c>
      <c r="D28">
        <v>3</v>
      </c>
      <c r="E28">
        <v>2</v>
      </c>
      <c r="F28" t="s">
        <v>32</v>
      </c>
      <c r="G28" t="s">
        <v>33</v>
      </c>
      <c r="H28" t="s">
        <v>34</v>
      </c>
      <c r="I28" s="6" t="s">
        <v>35</v>
      </c>
      <c r="O28" s="7"/>
      <c r="P28" s="7"/>
      <c r="AB28" t="s">
        <v>36</v>
      </c>
      <c r="AC28" t="s">
        <v>37</v>
      </c>
    </row>
    <row r="29" spans="1:30" ht="15.5" x14ac:dyDescent="0.35">
      <c r="A29" s="5" t="s">
        <v>30</v>
      </c>
      <c r="B29" t="s">
        <v>31</v>
      </c>
      <c r="C29">
        <v>112</v>
      </c>
      <c r="D29">
        <v>4</v>
      </c>
      <c r="E29">
        <v>1</v>
      </c>
      <c r="F29" t="s">
        <v>32</v>
      </c>
      <c r="G29" t="s">
        <v>33</v>
      </c>
      <c r="H29" t="s">
        <v>34</v>
      </c>
      <c r="I29" t="s">
        <v>69</v>
      </c>
      <c r="J29" s="6" t="s">
        <v>70</v>
      </c>
      <c r="O29" s="7"/>
      <c r="P29" s="7"/>
      <c r="AB29" t="s">
        <v>36</v>
      </c>
      <c r="AC29" t="s">
        <v>37</v>
      </c>
    </row>
    <row r="30" spans="1:30" ht="15.5" x14ac:dyDescent="0.35">
      <c r="A30" s="5" t="s">
        <v>30</v>
      </c>
      <c r="B30" t="s">
        <v>31</v>
      </c>
      <c r="C30">
        <v>112</v>
      </c>
      <c r="D30">
        <v>4</v>
      </c>
      <c r="E30">
        <v>2</v>
      </c>
      <c r="F30" t="s">
        <v>32</v>
      </c>
      <c r="G30" t="s">
        <v>33</v>
      </c>
      <c r="H30" t="s">
        <v>34</v>
      </c>
      <c r="I30" t="s">
        <v>45</v>
      </c>
      <c r="J30" s="6" t="s">
        <v>39</v>
      </c>
      <c r="K30" t="s">
        <v>56</v>
      </c>
      <c r="L30" t="s">
        <v>49</v>
      </c>
      <c r="M30">
        <v>0</v>
      </c>
      <c r="N30">
        <v>0</v>
      </c>
      <c r="O30" s="7" t="s">
        <v>71</v>
      </c>
      <c r="P30" s="7" t="s">
        <v>72</v>
      </c>
      <c r="Q30">
        <f>27-11.5</f>
        <v>15.5</v>
      </c>
      <c r="R30" t="s">
        <v>52</v>
      </c>
      <c r="AB30" t="s">
        <v>36</v>
      </c>
      <c r="AC30" t="s">
        <v>37</v>
      </c>
    </row>
    <row r="31" spans="1:30" ht="15.5" x14ac:dyDescent="0.35">
      <c r="A31" s="5" t="s">
        <v>30</v>
      </c>
      <c r="B31" t="s">
        <v>31</v>
      </c>
      <c r="C31">
        <v>112</v>
      </c>
      <c r="D31">
        <v>5</v>
      </c>
      <c r="E31">
        <v>1</v>
      </c>
      <c r="F31" t="s">
        <v>32</v>
      </c>
      <c r="G31" t="s">
        <v>33</v>
      </c>
      <c r="H31" t="s">
        <v>34</v>
      </c>
      <c r="I31" t="s">
        <v>38</v>
      </c>
      <c r="J31" s="6" t="s">
        <v>39</v>
      </c>
      <c r="K31" t="s">
        <v>40</v>
      </c>
      <c r="L31" t="s">
        <v>49</v>
      </c>
      <c r="M31">
        <v>0</v>
      </c>
      <c r="N31">
        <v>0</v>
      </c>
      <c r="O31" s="7" t="s">
        <v>73</v>
      </c>
      <c r="P31" s="7"/>
      <c r="Q31">
        <f>180-100</f>
        <v>80</v>
      </c>
      <c r="R31" t="s">
        <v>52</v>
      </c>
      <c r="AB31" t="s">
        <v>36</v>
      </c>
      <c r="AC31" t="s">
        <v>37</v>
      </c>
    </row>
    <row r="32" spans="1:30" ht="15.5" x14ac:dyDescent="0.35">
      <c r="A32" s="5" t="s">
        <v>30</v>
      </c>
      <c r="B32" t="s">
        <v>31</v>
      </c>
      <c r="C32">
        <v>112</v>
      </c>
      <c r="D32">
        <v>5</v>
      </c>
      <c r="E32">
        <v>2</v>
      </c>
      <c r="F32" t="s">
        <v>32</v>
      </c>
      <c r="G32" t="s">
        <v>33</v>
      </c>
      <c r="H32" t="s">
        <v>34</v>
      </c>
      <c r="I32" t="s">
        <v>45</v>
      </c>
      <c r="J32" s="6" t="s">
        <v>74</v>
      </c>
      <c r="K32" t="s">
        <v>56</v>
      </c>
      <c r="L32" t="s">
        <v>41</v>
      </c>
      <c r="M32">
        <v>0</v>
      </c>
      <c r="N32">
        <v>1</v>
      </c>
      <c r="O32" s="7" t="s">
        <v>75</v>
      </c>
      <c r="P32" s="7" t="s">
        <v>76</v>
      </c>
      <c r="Q32">
        <f>26-12</f>
        <v>14</v>
      </c>
      <c r="R32" t="s">
        <v>43</v>
      </c>
      <c r="S32" t="s">
        <v>44</v>
      </c>
      <c r="AB32" t="s">
        <v>36</v>
      </c>
      <c r="AC32" t="s">
        <v>37</v>
      </c>
      <c r="AD32" t="s">
        <v>77</v>
      </c>
    </row>
    <row r="33" spans="1:30" ht="15.5" x14ac:dyDescent="0.35">
      <c r="A33" s="5" t="s">
        <v>30</v>
      </c>
      <c r="B33" t="s">
        <v>31</v>
      </c>
      <c r="C33">
        <v>112</v>
      </c>
      <c r="D33">
        <v>6</v>
      </c>
      <c r="E33">
        <v>1</v>
      </c>
      <c r="F33" t="s">
        <v>32</v>
      </c>
      <c r="G33" t="s">
        <v>33</v>
      </c>
      <c r="H33" t="s">
        <v>34</v>
      </c>
      <c r="I33" t="s">
        <v>38</v>
      </c>
      <c r="J33" s="6" t="s">
        <v>74</v>
      </c>
      <c r="K33" t="s">
        <v>40</v>
      </c>
      <c r="L33" t="s">
        <v>49</v>
      </c>
      <c r="M33">
        <v>0</v>
      </c>
      <c r="N33">
        <v>1</v>
      </c>
      <c r="O33" s="7" t="s">
        <v>78</v>
      </c>
      <c r="P33" s="7"/>
      <c r="Q33">
        <f>190-100</f>
        <v>90</v>
      </c>
      <c r="R33" t="s">
        <v>52</v>
      </c>
      <c r="AB33" t="s">
        <v>36</v>
      </c>
      <c r="AC33" t="s">
        <v>37</v>
      </c>
      <c r="AD33" t="s">
        <v>79</v>
      </c>
    </row>
    <row r="34" spans="1:30" ht="15.5" x14ac:dyDescent="0.35">
      <c r="A34" s="5" t="s">
        <v>30</v>
      </c>
      <c r="B34" t="s">
        <v>31</v>
      </c>
      <c r="C34">
        <v>112</v>
      </c>
      <c r="D34">
        <v>6</v>
      </c>
      <c r="E34">
        <v>2</v>
      </c>
      <c r="F34" t="s">
        <v>32</v>
      </c>
      <c r="G34" t="s">
        <v>33</v>
      </c>
      <c r="H34" t="s">
        <v>34</v>
      </c>
      <c r="I34" s="6" t="s">
        <v>35</v>
      </c>
      <c r="O34" s="7"/>
      <c r="P34" s="7"/>
      <c r="AB34" t="s">
        <v>36</v>
      </c>
      <c r="AC34" t="s">
        <v>37</v>
      </c>
    </row>
    <row r="35" spans="1:30" ht="15.5" x14ac:dyDescent="0.35">
      <c r="A35" s="5" t="s">
        <v>30</v>
      </c>
      <c r="B35" t="s">
        <v>31</v>
      </c>
      <c r="C35">
        <v>112</v>
      </c>
      <c r="D35">
        <v>7</v>
      </c>
      <c r="E35">
        <v>1</v>
      </c>
      <c r="F35" t="s">
        <v>32</v>
      </c>
      <c r="G35" t="s">
        <v>33</v>
      </c>
      <c r="H35" t="s">
        <v>34</v>
      </c>
      <c r="I35" s="6" t="s">
        <v>35</v>
      </c>
      <c r="O35" s="7"/>
      <c r="P35" s="7"/>
      <c r="AB35" t="s">
        <v>36</v>
      </c>
      <c r="AC35" t="s">
        <v>37</v>
      </c>
    </row>
    <row r="36" spans="1:30" ht="15.5" x14ac:dyDescent="0.35">
      <c r="A36" s="5" t="s">
        <v>30</v>
      </c>
      <c r="B36" t="s">
        <v>31</v>
      </c>
      <c r="C36">
        <v>112</v>
      </c>
      <c r="D36">
        <v>7</v>
      </c>
      <c r="E36">
        <v>2</v>
      </c>
      <c r="F36" t="s">
        <v>32</v>
      </c>
      <c r="G36" t="s">
        <v>33</v>
      </c>
      <c r="H36" t="s">
        <v>34</v>
      </c>
      <c r="I36" s="6" t="s">
        <v>35</v>
      </c>
      <c r="O36" s="7"/>
      <c r="P36" s="7"/>
      <c r="AB36" t="s">
        <v>36</v>
      </c>
      <c r="AC36" t="s">
        <v>37</v>
      </c>
    </row>
    <row r="37" spans="1:30" ht="15.5" x14ac:dyDescent="0.35">
      <c r="A37" s="5" t="s">
        <v>30</v>
      </c>
      <c r="B37" t="s">
        <v>31</v>
      </c>
      <c r="C37">
        <v>112</v>
      </c>
      <c r="D37">
        <v>8</v>
      </c>
      <c r="E37">
        <v>1</v>
      </c>
      <c r="F37" t="s">
        <v>32</v>
      </c>
      <c r="G37" t="s">
        <v>33</v>
      </c>
      <c r="H37" t="s">
        <v>34</v>
      </c>
      <c r="I37" s="6" t="s">
        <v>35</v>
      </c>
      <c r="O37" s="7"/>
      <c r="P37" s="7"/>
      <c r="AB37" t="s">
        <v>36</v>
      </c>
      <c r="AC37" t="s">
        <v>37</v>
      </c>
    </row>
    <row r="38" spans="1:30" ht="15.5" x14ac:dyDescent="0.35">
      <c r="A38" s="5" t="s">
        <v>30</v>
      </c>
      <c r="B38" t="s">
        <v>31</v>
      </c>
      <c r="C38">
        <v>112</v>
      </c>
      <c r="D38">
        <v>8</v>
      </c>
      <c r="E38">
        <v>2</v>
      </c>
      <c r="F38" t="s">
        <v>32</v>
      </c>
      <c r="G38" t="s">
        <v>33</v>
      </c>
      <c r="H38" t="s">
        <v>34</v>
      </c>
      <c r="I38" t="s">
        <v>69</v>
      </c>
      <c r="J38" s="6" t="s">
        <v>70</v>
      </c>
      <c r="O38" s="7"/>
      <c r="P38" s="7"/>
      <c r="AB38" t="s">
        <v>36</v>
      </c>
      <c r="AC38" t="s">
        <v>37</v>
      </c>
    </row>
    <row r="39" spans="1:30" ht="15.5" x14ac:dyDescent="0.35">
      <c r="A39" s="5" t="s">
        <v>30</v>
      </c>
      <c r="B39" t="s">
        <v>31</v>
      </c>
      <c r="C39">
        <v>112</v>
      </c>
      <c r="D39">
        <v>9</v>
      </c>
      <c r="E39">
        <v>1</v>
      </c>
      <c r="F39" t="s">
        <v>32</v>
      </c>
      <c r="G39" t="s">
        <v>33</v>
      </c>
      <c r="H39" t="s">
        <v>34</v>
      </c>
      <c r="I39" t="s">
        <v>45</v>
      </c>
      <c r="J39" s="6" t="s">
        <v>39</v>
      </c>
      <c r="K39" t="s">
        <v>56</v>
      </c>
      <c r="L39" t="s">
        <v>49</v>
      </c>
      <c r="M39">
        <v>0</v>
      </c>
      <c r="N39">
        <v>0</v>
      </c>
      <c r="O39" s="7" t="s">
        <v>80</v>
      </c>
      <c r="P39" s="7" t="s">
        <v>81</v>
      </c>
      <c r="Q39">
        <f>26.5-10.5</f>
        <v>16</v>
      </c>
      <c r="R39" t="s">
        <v>52</v>
      </c>
      <c r="AB39" t="s">
        <v>36</v>
      </c>
      <c r="AC39" t="s">
        <v>37</v>
      </c>
    </row>
    <row r="40" spans="1:30" ht="15.5" x14ac:dyDescent="0.35">
      <c r="A40" s="5" t="s">
        <v>30</v>
      </c>
      <c r="B40" t="s">
        <v>31</v>
      </c>
      <c r="C40">
        <v>112</v>
      </c>
      <c r="D40">
        <v>10</v>
      </c>
      <c r="E40">
        <v>1</v>
      </c>
      <c r="F40" t="s">
        <v>32</v>
      </c>
      <c r="G40" t="s">
        <v>33</v>
      </c>
      <c r="H40" t="s">
        <v>34</v>
      </c>
      <c r="I40" t="s">
        <v>45</v>
      </c>
      <c r="J40" s="6" t="s">
        <v>39</v>
      </c>
      <c r="K40" t="s">
        <v>56</v>
      </c>
      <c r="L40" t="s">
        <v>49</v>
      </c>
      <c r="M40">
        <v>0</v>
      </c>
      <c r="N40">
        <v>0</v>
      </c>
      <c r="O40" s="7" t="s">
        <v>82</v>
      </c>
      <c r="P40" s="7" t="s">
        <v>83</v>
      </c>
      <c r="Q40">
        <f>28-12</f>
        <v>16</v>
      </c>
      <c r="R40" t="s">
        <v>52</v>
      </c>
      <c r="AB40" t="s">
        <v>36</v>
      </c>
      <c r="AC40" t="s">
        <v>37</v>
      </c>
    </row>
    <row r="41" spans="1:30" ht="15.5" x14ac:dyDescent="0.35">
      <c r="A41" s="5" t="s">
        <v>30</v>
      </c>
      <c r="B41" t="s">
        <v>31</v>
      </c>
      <c r="C41">
        <v>113</v>
      </c>
      <c r="D41">
        <v>1</v>
      </c>
      <c r="E41">
        <v>1</v>
      </c>
      <c r="F41" t="s">
        <v>32</v>
      </c>
      <c r="G41" t="s">
        <v>33</v>
      </c>
      <c r="H41" t="s">
        <v>34</v>
      </c>
      <c r="I41" t="s">
        <v>45</v>
      </c>
      <c r="J41" s="6" t="s">
        <v>39</v>
      </c>
      <c r="K41" t="s">
        <v>56</v>
      </c>
      <c r="L41" t="s">
        <v>49</v>
      </c>
      <c r="M41">
        <v>0</v>
      </c>
      <c r="N41">
        <v>0</v>
      </c>
      <c r="O41" s="7" t="s">
        <v>84</v>
      </c>
      <c r="P41" s="7" t="s">
        <v>85</v>
      </c>
      <c r="Q41">
        <f>26.5-11.5</f>
        <v>15</v>
      </c>
      <c r="R41" t="s">
        <v>52</v>
      </c>
      <c r="AB41" t="s">
        <v>36</v>
      </c>
      <c r="AC41" t="s">
        <v>37</v>
      </c>
      <c r="AD41" t="s">
        <v>86</v>
      </c>
    </row>
    <row r="42" spans="1:30" ht="15.5" x14ac:dyDescent="0.35">
      <c r="A42" s="5" t="s">
        <v>30</v>
      </c>
      <c r="B42" t="s">
        <v>31</v>
      </c>
      <c r="C42">
        <v>113</v>
      </c>
      <c r="D42">
        <v>1</v>
      </c>
      <c r="E42">
        <v>2</v>
      </c>
      <c r="F42" t="s">
        <v>32</v>
      </c>
      <c r="G42" t="s">
        <v>33</v>
      </c>
      <c r="H42" t="s">
        <v>34</v>
      </c>
      <c r="I42" s="6" t="s">
        <v>35</v>
      </c>
      <c r="O42" s="7"/>
      <c r="P42" s="7"/>
      <c r="AB42" t="s">
        <v>36</v>
      </c>
      <c r="AC42" t="s">
        <v>37</v>
      </c>
    </row>
    <row r="43" spans="1:30" ht="15.5" x14ac:dyDescent="0.35">
      <c r="A43" s="5" t="s">
        <v>30</v>
      </c>
      <c r="B43" t="s">
        <v>31</v>
      </c>
      <c r="C43">
        <v>113</v>
      </c>
      <c r="D43">
        <v>2</v>
      </c>
      <c r="E43">
        <v>1</v>
      </c>
      <c r="F43" t="s">
        <v>32</v>
      </c>
      <c r="G43" t="s">
        <v>33</v>
      </c>
      <c r="H43" t="s">
        <v>34</v>
      </c>
      <c r="I43" t="s">
        <v>38</v>
      </c>
      <c r="J43" s="6" t="s">
        <v>39</v>
      </c>
      <c r="K43" t="s">
        <v>40</v>
      </c>
      <c r="L43" t="s">
        <v>41</v>
      </c>
      <c r="M43">
        <v>0</v>
      </c>
      <c r="N43">
        <v>0</v>
      </c>
      <c r="O43" s="7" t="s">
        <v>87</v>
      </c>
      <c r="P43" s="7"/>
      <c r="Q43">
        <f>185-100</f>
        <v>85</v>
      </c>
      <c r="R43" t="s">
        <v>43</v>
      </c>
      <c r="S43" t="s">
        <v>44</v>
      </c>
      <c r="AB43" t="s">
        <v>36</v>
      </c>
      <c r="AC43" t="s">
        <v>37</v>
      </c>
      <c r="AD43" t="s">
        <v>88</v>
      </c>
    </row>
    <row r="44" spans="1:30" ht="15.5" x14ac:dyDescent="0.35">
      <c r="A44" s="5" t="s">
        <v>30</v>
      </c>
      <c r="B44" t="s">
        <v>31</v>
      </c>
      <c r="C44">
        <v>113</v>
      </c>
      <c r="D44">
        <v>2</v>
      </c>
      <c r="E44">
        <v>2</v>
      </c>
      <c r="F44" t="s">
        <v>32</v>
      </c>
      <c r="G44" t="s">
        <v>33</v>
      </c>
      <c r="H44" t="s">
        <v>34</v>
      </c>
      <c r="I44" t="s">
        <v>38</v>
      </c>
      <c r="J44" s="6" t="s">
        <v>39</v>
      </c>
      <c r="K44" t="s">
        <v>40</v>
      </c>
      <c r="L44" t="s">
        <v>49</v>
      </c>
      <c r="M44">
        <v>0</v>
      </c>
      <c r="N44">
        <v>0</v>
      </c>
      <c r="O44" s="7" t="s">
        <v>89</v>
      </c>
      <c r="P44" s="7"/>
      <c r="Q44">
        <f>190-100</f>
        <v>90</v>
      </c>
      <c r="R44" t="s">
        <v>52</v>
      </c>
      <c r="AB44" t="s">
        <v>36</v>
      </c>
      <c r="AC44" t="s">
        <v>37</v>
      </c>
    </row>
    <row r="45" spans="1:30" ht="15.5" x14ac:dyDescent="0.35">
      <c r="A45" s="5" t="s">
        <v>30</v>
      </c>
      <c r="B45" t="s">
        <v>31</v>
      </c>
      <c r="C45">
        <v>113</v>
      </c>
      <c r="D45">
        <v>3</v>
      </c>
      <c r="E45">
        <v>1</v>
      </c>
      <c r="F45" t="s">
        <v>32</v>
      </c>
      <c r="G45" t="s">
        <v>33</v>
      </c>
      <c r="H45" t="s">
        <v>34</v>
      </c>
      <c r="I45" t="s">
        <v>45</v>
      </c>
      <c r="J45" s="6" t="s">
        <v>39</v>
      </c>
      <c r="K45" t="s">
        <v>40</v>
      </c>
      <c r="L45" t="s">
        <v>41</v>
      </c>
      <c r="M45">
        <v>0</v>
      </c>
      <c r="N45">
        <v>0</v>
      </c>
      <c r="O45" s="7" t="s">
        <v>90</v>
      </c>
      <c r="P45" s="7" t="s">
        <v>91</v>
      </c>
      <c r="Q45">
        <f>32.5-12</f>
        <v>20.5</v>
      </c>
      <c r="R45" t="s">
        <v>43</v>
      </c>
      <c r="S45" t="s">
        <v>44</v>
      </c>
      <c r="AB45" t="s">
        <v>36</v>
      </c>
      <c r="AC45" t="s">
        <v>37</v>
      </c>
      <c r="AD45" t="s">
        <v>92</v>
      </c>
    </row>
    <row r="46" spans="1:30" ht="15.5" x14ac:dyDescent="0.35">
      <c r="A46" s="5" t="s">
        <v>30</v>
      </c>
      <c r="B46" t="s">
        <v>31</v>
      </c>
      <c r="C46">
        <v>113</v>
      </c>
      <c r="D46">
        <v>3</v>
      </c>
      <c r="E46">
        <v>2</v>
      </c>
      <c r="F46" t="s">
        <v>32</v>
      </c>
      <c r="G46" t="s">
        <v>33</v>
      </c>
      <c r="H46" t="s">
        <v>34</v>
      </c>
      <c r="I46" s="6" t="s">
        <v>35</v>
      </c>
      <c r="O46" s="7"/>
      <c r="P46" s="7"/>
      <c r="AB46" t="s">
        <v>36</v>
      </c>
      <c r="AC46" t="s">
        <v>37</v>
      </c>
    </row>
    <row r="47" spans="1:30" ht="15.5" x14ac:dyDescent="0.35">
      <c r="A47" s="5" t="s">
        <v>30</v>
      </c>
      <c r="B47" t="s">
        <v>31</v>
      </c>
      <c r="C47">
        <v>113</v>
      </c>
      <c r="D47">
        <v>4</v>
      </c>
      <c r="E47">
        <v>1</v>
      </c>
      <c r="F47" t="s">
        <v>32</v>
      </c>
      <c r="G47" t="s">
        <v>33</v>
      </c>
      <c r="H47" t="s">
        <v>34</v>
      </c>
      <c r="I47" t="s">
        <v>45</v>
      </c>
      <c r="J47" s="6" t="s">
        <v>39</v>
      </c>
      <c r="K47" t="s">
        <v>56</v>
      </c>
      <c r="L47" t="s">
        <v>41</v>
      </c>
      <c r="M47">
        <v>0</v>
      </c>
      <c r="N47">
        <v>1</v>
      </c>
      <c r="O47" s="7" t="s">
        <v>93</v>
      </c>
      <c r="P47" s="7" t="s">
        <v>94</v>
      </c>
      <c r="Q47">
        <f>26.5-12</f>
        <v>14.5</v>
      </c>
      <c r="R47" t="s">
        <v>43</v>
      </c>
      <c r="S47" t="s">
        <v>44</v>
      </c>
      <c r="AB47" t="s">
        <v>36</v>
      </c>
      <c r="AC47" t="s">
        <v>37</v>
      </c>
      <c r="AD47" t="s">
        <v>95</v>
      </c>
    </row>
    <row r="48" spans="1:30" ht="15.5" x14ac:dyDescent="0.35">
      <c r="A48" s="5" t="s">
        <v>30</v>
      </c>
      <c r="B48" t="s">
        <v>31</v>
      </c>
      <c r="C48">
        <v>113</v>
      </c>
      <c r="D48">
        <v>4</v>
      </c>
      <c r="E48">
        <v>2</v>
      </c>
      <c r="F48" t="s">
        <v>32</v>
      </c>
      <c r="G48" t="s">
        <v>33</v>
      </c>
      <c r="H48" t="s">
        <v>34</v>
      </c>
      <c r="I48" t="s">
        <v>45</v>
      </c>
      <c r="J48" s="6" t="s">
        <v>39</v>
      </c>
      <c r="K48" t="s">
        <v>56</v>
      </c>
      <c r="L48" t="s">
        <v>49</v>
      </c>
      <c r="M48">
        <v>0</v>
      </c>
      <c r="N48">
        <v>0</v>
      </c>
      <c r="O48" s="7" t="s">
        <v>96</v>
      </c>
      <c r="P48" s="7" t="s">
        <v>97</v>
      </c>
      <c r="Q48">
        <f>29.5-13</f>
        <v>16.5</v>
      </c>
      <c r="R48" t="s">
        <v>52</v>
      </c>
      <c r="AB48" t="s">
        <v>36</v>
      </c>
      <c r="AC48" t="s">
        <v>37</v>
      </c>
    </row>
    <row r="49" spans="1:29" ht="15.5" x14ac:dyDescent="0.35">
      <c r="A49" s="5" t="s">
        <v>30</v>
      </c>
      <c r="B49" t="s">
        <v>31</v>
      </c>
      <c r="C49">
        <v>113</v>
      </c>
      <c r="D49">
        <v>5</v>
      </c>
      <c r="E49">
        <v>1</v>
      </c>
      <c r="F49" t="s">
        <v>32</v>
      </c>
      <c r="G49" t="s">
        <v>33</v>
      </c>
      <c r="H49" t="s">
        <v>34</v>
      </c>
      <c r="I49" t="s">
        <v>45</v>
      </c>
      <c r="J49" s="6" t="s">
        <v>74</v>
      </c>
      <c r="K49" t="s">
        <v>56</v>
      </c>
      <c r="L49" t="s">
        <v>41</v>
      </c>
      <c r="M49">
        <v>0</v>
      </c>
      <c r="N49">
        <v>1</v>
      </c>
      <c r="O49" s="7" t="s">
        <v>98</v>
      </c>
      <c r="P49" s="7" t="s">
        <v>99</v>
      </c>
      <c r="Q49">
        <f>25-11</f>
        <v>14</v>
      </c>
      <c r="R49" t="s">
        <v>100</v>
      </c>
      <c r="S49" t="s">
        <v>44</v>
      </c>
      <c r="AB49" t="s">
        <v>36</v>
      </c>
      <c r="AC49" t="s">
        <v>37</v>
      </c>
    </row>
    <row r="50" spans="1:29" ht="15.5" x14ac:dyDescent="0.35">
      <c r="A50" s="5" t="s">
        <v>30</v>
      </c>
      <c r="B50" t="s">
        <v>31</v>
      </c>
      <c r="C50">
        <v>113</v>
      </c>
      <c r="D50">
        <v>5</v>
      </c>
      <c r="E50">
        <v>2</v>
      </c>
      <c r="F50" t="s">
        <v>32</v>
      </c>
      <c r="G50" t="s">
        <v>33</v>
      </c>
      <c r="H50" t="s">
        <v>34</v>
      </c>
      <c r="I50" s="6" t="s">
        <v>35</v>
      </c>
      <c r="O50" s="7"/>
      <c r="P50" s="7"/>
      <c r="AB50" t="s">
        <v>36</v>
      </c>
      <c r="AC50" t="s">
        <v>37</v>
      </c>
    </row>
    <row r="51" spans="1:29" ht="15.5" x14ac:dyDescent="0.35">
      <c r="A51" s="5" t="s">
        <v>30</v>
      </c>
      <c r="B51" t="s">
        <v>31</v>
      </c>
      <c r="C51">
        <v>113</v>
      </c>
      <c r="D51">
        <v>6</v>
      </c>
      <c r="E51">
        <v>1</v>
      </c>
      <c r="F51" t="s">
        <v>32</v>
      </c>
      <c r="G51" t="s">
        <v>33</v>
      </c>
      <c r="H51" t="s">
        <v>34</v>
      </c>
      <c r="I51" t="s">
        <v>69</v>
      </c>
      <c r="J51" s="6" t="s">
        <v>70</v>
      </c>
      <c r="O51" s="7"/>
      <c r="P51" s="7"/>
      <c r="AB51" t="s">
        <v>36</v>
      </c>
      <c r="AC51" t="s">
        <v>37</v>
      </c>
    </row>
    <row r="52" spans="1:29" ht="15.5" x14ac:dyDescent="0.35">
      <c r="A52" s="5" t="s">
        <v>30</v>
      </c>
      <c r="B52" t="s">
        <v>31</v>
      </c>
      <c r="C52">
        <v>113</v>
      </c>
      <c r="D52">
        <v>6</v>
      </c>
      <c r="E52">
        <v>2</v>
      </c>
      <c r="F52" t="s">
        <v>32</v>
      </c>
      <c r="G52" t="s">
        <v>33</v>
      </c>
      <c r="H52" t="s">
        <v>34</v>
      </c>
      <c r="I52" t="s">
        <v>45</v>
      </c>
      <c r="J52" s="6" t="s">
        <v>74</v>
      </c>
      <c r="K52" t="s">
        <v>40</v>
      </c>
      <c r="L52" t="s">
        <v>49</v>
      </c>
      <c r="M52">
        <v>0</v>
      </c>
      <c r="N52">
        <v>1</v>
      </c>
      <c r="O52" s="7" t="s">
        <v>101</v>
      </c>
      <c r="P52" s="7" t="s">
        <v>102</v>
      </c>
      <c r="Q52">
        <f>26-11</f>
        <v>15</v>
      </c>
      <c r="R52" t="s">
        <v>52</v>
      </c>
      <c r="AB52" t="s">
        <v>36</v>
      </c>
      <c r="AC52" t="s">
        <v>37</v>
      </c>
    </row>
    <row r="53" spans="1:29" ht="15.5" x14ac:dyDescent="0.35">
      <c r="A53" s="5" t="s">
        <v>30</v>
      </c>
      <c r="B53" t="s">
        <v>31</v>
      </c>
      <c r="C53">
        <v>113</v>
      </c>
      <c r="D53">
        <v>7</v>
      </c>
      <c r="E53">
        <v>1</v>
      </c>
      <c r="F53" t="s">
        <v>32</v>
      </c>
      <c r="G53" t="s">
        <v>33</v>
      </c>
      <c r="H53" t="s">
        <v>34</v>
      </c>
      <c r="I53" t="s">
        <v>45</v>
      </c>
      <c r="J53" s="6" t="s">
        <v>39</v>
      </c>
      <c r="K53" t="s">
        <v>40</v>
      </c>
      <c r="L53" t="s">
        <v>41</v>
      </c>
      <c r="M53">
        <v>0</v>
      </c>
      <c r="N53">
        <v>0</v>
      </c>
      <c r="O53" s="7" t="s">
        <v>103</v>
      </c>
      <c r="P53" s="7" t="s">
        <v>104</v>
      </c>
      <c r="Q53">
        <f>28.5-11</f>
        <v>17.5</v>
      </c>
      <c r="R53" t="s">
        <v>100</v>
      </c>
      <c r="S53" t="s">
        <v>44</v>
      </c>
      <c r="AB53" t="s">
        <v>36</v>
      </c>
      <c r="AC53" t="s">
        <v>37</v>
      </c>
    </row>
    <row r="54" spans="1:29" ht="15.5" x14ac:dyDescent="0.35">
      <c r="A54" s="5" t="s">
        <v>30</v>
      </c>
      <c r="B54" t="s">
        <v>31</v>
      </c>
      <c r="C54">
        <v>113</v>
      </c>
      <c r="D54">
        <v>7</v>
      </c>
      <c r="E54">
        <v>2</v>
      </c>
      <c r="F54" t="s">
        <v>32</v>
      </c>
      <c r="G54" t="s">
        <v>33</v>
      </c>
      <c r="H54" t="s">
        <v>34</v>
      </c>
      <c r="I54" s="6" t="s">
        <v>35</v>
      </c>
      <c r="O54" s="7"/>
      <c r="P54" s="7"/>
      <c r="AB54" t="s">
        <v>36</v>
      </c>
      <c r="AC54" t="s">
        <v>37</v>
      </c>
    </row>
    <row r="55" spans="1:29" ht="15.5" x14ac:dyDescent="0.35">
      <c r="A55" s="5" t="s">
        <v>30</v>
      </c>
      <c r="B55" t="s">
        <v>31</v>
      </c>
      <c r="C55">
        <v>113</v>
      </c>
      <c r="D55">
        <v>8</v>
      </c>
      <c r="E55">
        <v>1</v>
      </c>
      <c r="F55" t="s">
        <v>32</v>
      </c>
      <c r="G55" t="s">
        <v>33</v>
      </c>
      <c r="H55" t="s">
        <v>34</v>
      </c>
      <c r="I55" s="6" t="s">
        <v>35</v>
      </c>
      <c r="O55" s="7"/>
      <c r="P55" s="7"/>
      <c r="AB55" t="s">
        <v>36</v>
      </c>
      <c r="AC55" t="s">
        <v>37</v>
      </c>
    </row>
    <row r="56" spans="1:29" ht="15.5" x14ac:dyDescent="0.35">
      <c r="A56" s="5" t="s">
        <v>30</v>
      </c>
      <c r="B56" t="s">
        <v>31</v>
      </c>
      <c r="C56">
        <v>113</v>
      </c>
      <c r="D56">
        <v>8</v>
      </c>
      <c r="E56">
        <v>2</v>
      </c>
      <c r="F56" t="s">
        <v>32</v>
      </c>
      <c r="G56" t="s">
        <v>33</v>
      </c>
      <c r="H56" t="s">
        <v>34</v>
      </c>
      <c r="I56" s="6" t="s">
        <v>35</v>
      </c>
      <c r="O56" s="7"/>
      <c r="P56" s="7"/>
      <c r="AB56" t="s">
        <v>36</v>
      </c>
      <c r="AC56" t="s">
        <v>37</v>
      </c>
    </row>
    <row r="57" spans="1:29" ht="15.5" x14ac:dyDescent="0.35">
      <c r="A57" s="5" t="s">
        <v>30</v>
      </c>
      <c r="B57" t="s">
        <v>31</v>
      </c>
      <c r="C57">
        <v>113</v>
      </c>
      <c r="D57">
        <v>9</v>
      </c>
      <c r="E57">
        <v>1</v>
      </c>
      <c r="F57" t="s">
        <v>32</v>
      </c>
      <c r="G57" t="s">
        <v>33</v>
      </c>
      <c r="H57" t="s">
        <v>34</v>
      </c>
      <c r="I57" s="6" t="s">
        <v>35</v>
      </c>
      <c r="O57" s="7"/>
      <c r="P57" s="7"/>
      <c r="AB57" t="s">
        <v>36</v>
      </c>
      <c r="AC57" t="s">
        <v>37</v>
      </c>
    </row>
    <row r="58" spans="1:29" ht="15.5" x14ac:dyDescent="0.35">
      <c r="A58" s="5" t="s">
        <v>30</v>
      </c>
      <c r="B58" t="s">
        <v>31</v>
      </c>
      <c r="C58">
        <v>113</v>
      </c>
      <c r="D58">
        <v>9</v>
      </c>
      <c r="E58">
        <v>2</v>
      </c>
      <c r="F58" t="s">
        <v>32</v>
      </c>
      <c r="G58" t="s">
        <v>33</v>
      </c>
      <c r="H58" t="s">
        <v>34</v>
      </c>
      <c r="I58" s="6" t="s">
        <v>35</v>
      </c>
      <c r="O58" s="7"/>
      <c r="P58" s="7"/>
      <c r="AB58" t="s">
        <v>36</v>
      </c>
      <c r="AC58" t="s">
        <v>37</v>
      </c>
    </row>
    <row r="59" spans="1:29" ht="15.5" x14ac:dyDescent="0.35">
      <c r="A59" s="5" t="s">
        <v>30</v>
      </c>
      <c r="B59" t="s">
        <v>31</v>
      </c>
      <c r="C59">
        <v>113</v>
      </c>
      <c r="D59">
        <v>10</v>
      </c>
      <c r="E59">
        <v>1</v>
      </c>
      <c r="F59" t="s">
        <v>32</v>
      </c>
      <c r="G59" t="s">
        <v>33</v>
      </c>
      <c r="H59" t="s">
        <v>34</v>
      </c>
      <c r="I59" t="s">
        <v>69</v>
      </c>
      <c r="J59" s="6" t="s">
        <v>70</v>
      </c>
      <c r="O59" s="7"/>
      <c r="P59" s="7"/>
      <c r="AB59" t="s">
        <v>36</v>
      </c>
      <c r="AC59" t="s">
        <v>37</v>
      </c>
    </row>
    <row r="60" spans="1:29" ht="15.5" x14ac:dyDescent="0.35">
      <c r="A60" s="5" t="s">
        <v>30</v>
      </c>
      <c r="B60" t="s">
        <v>31</v>
      </c>
      <c r="C60">
        <v>113</v>
      </c>
      <c r="D60">
        <v>10</v>
      </c>
      <c r="E60">
        <v>2</v>
      </c>
      <c r="F60" t="s">
        <v>32</v>
      </c>
      <c r="G60" t="s">
        <v>33</v>
      </c>
      <c r="H60" t="s">
        <v>34</v>
      </c>
      <c r="I60" s="6" t="s">
        <v>35</v>
      </c>
      <c r="O60" s="7"/>
      <c r="P60" s="7"/>
      <c r="AB60" t="s">
        <v>36</v>
      </c>
      <c r="AC60" t="s">
        <v>37</v>
      </c>
    </row>
    <row r="61" spans="1:29" ht="15.5" x14ac:dyDescent="0.35">
      <c r="A61" s="5" t="s">
        <v>30</v>
      </c>
      <c r="B61" t="s">
        <v>31</v>
      </c>
      <c r="C61">
        <v>402</v>
      </c>
      <c r="D61">
        <v>1</v>
      </c>
      <c r="E61">
        <v>1</v>
      </c>
      <c r="F61" t="s">
        <v>32</v>
      </c>
      <c r="G61" t="s">
        <v>33</v>
      </c>
      <c r="H61" t="s">
        <v>34</v>
      </c>
      <c r="I61" s="6" t="s">
        <v>35</v>
      </c>
      <c r="O61" s="7"/>
      <c r="P61" s="7"/>
      <c r="AB61" t="s">
        <v>36</v>
      </c>
      <c r="AC61" t="s">
        <v>37</v>
      </c>
    </row>
    <row r="62" spans="1:29" ht="15.5" x14ac:dyDescent="0.35">
      <c r="A62" s="5" t="s">
        <v>30</v>
      </c>
      <c r="B62" t="s">
        <v>31</v>
      </c>
      <c r="C62">
        <v>402</v>
      </c>
      <c r="D62">
        <v>1</v>
      </c>
      <c r="E62">
        <v>2</v>
      </c>
      <c r="F62" t="s">
        <v>32</v>
      </c>
      <c r="G62" t="s">
        <v>33</v>
      </c>
      <c r="H62" t="s">
        <v>34</v>
      </c>
      <c r="I62" s="6" t="s">
        <v>35</v>
      </c>
      <c r="O62" s="7"/>
      <c r="P62" s="7"/>
      <c r="AB62" t="s">
        <v>36</v>
      </c>
      <c r="AC62" t="s">
        <v>37</v>
      </c>
    </row>
    <row r="63" spans="1:29" ht="15.5" x14ac:dyDescent="0.35">
      <c r="A63" s="5" t="s">
        <v>30</v>
      </c>
      <c r="B63" t="s">
        <v>31</v>
      </c>
      <c r="C63">
        <v>402</v>
      </c>
      <c r="D63">
        <v>2</v>
      </c>
      <c r="E63">
        <v>1</v>
      </c>
      <c r="F63" t="s">
        <v>32</v>
      </c>
      <c r="G63" t="s">
        <v>33</v>
      </c>
      <c r="H63" t="s">
        <v>34</v>
      </c>
      <c r="I63" s="6" t="s">
        <v>35</v>
      </c>
      <c r="O63" s="7"/>
      <c r="P63" s="7"/>
      <c r="AB63" t="s">
        <v>36</v>
      </c>
      <c r="AC63" t="s">
        <v>37</v>
      </c>
    </row>
    <row r="64" spans="1:29" ht="15.5" x14ac:dyDescent="0.35">
      <c r="A64" s="5" t="s">
        <v>30</v>
      </c>
      <c r="B64" t="s">
        <v>31</v>
      </c>
      <c r="C64">
        <v>402</v>
      </c>
      <c r="D64">
        <v>2</v>
      </c>
      <c r="E64">
        <v>2</v>
      </c>
      <c r="F64" t="s">
        <v>32</v>
      </c>
      <c r="G64" t="s">
        <v>33</v>
      </c>
      <c r="H64" t="s">
        <v>34</v>
      </c>
      <c r="I64" s="6" t="s">
        <v>35</v>
      </c>
      <c r="O64" s="7"/>
      <c r="P64" s="7"/>
      <c r="AB64" t="s">
        <v>36</v>
      </c>
      <c r="AC64" t="s">
        <v>37</v>
      </c>
    </row>
    <row r="65" spans="1:30" ht="15.5" x14ac:dyDescent="0.35">
      <c r="A65" s="5" t="s">
        <v>30</v>
      </c>
      <c r="B65" t="s">
        <v>31</v>
      </c>
      <c r="C65">
        <v>402</v>
      </c>
      <c r="D65">
        <v>3</v>
      </c>
      <c r="E65">
        <v>1</v>
      </c>
      <c r="F65" t="s">
        <v>32</v>
      </c>
      <c r="G65" t="s">
        <v>33</v>
      </c>
      <c r="H65" t="s">
        <v>34</v>
      </c>
      <c r="I65" t="s">
        <v>45</v>
      </c>
      <c r="J65" s="6" t="s">
        <v>39</v>
      </c>
      <c r="K65" t="s">
        <v>40</v>
      </c>
      <c r="L65" t="s">
        <v>41</v>
      </c>
      <c r="M65">
        <v>0</v>
      </c>
      <c r="N65">
        <v>0</v>
      </c>
      <c r="O65" s="7" t="s">
        <v>105</v>
      </c>
      <c r="P65" s="7" t="s">
        <v>106</v>
      </c>
      <c r="Q65">
        <f>33-11.5</f>
        <v>21.5</v>
      </c>
      <c r="R65" t="s">
        <v>107</v>
      </c>
      <c r="S65" t="s">
        <v>108</v>
      </c>
      <c r="Z65" t="s">
        <v>108</v>
      </c>
      <c r="AB65" t="s">
        <v>36</v>
      </c>
      <c r="AC65" t="s">
        <v>37</v>
      </c>
      <c r="AD65" t="s">
        <v>109</v>
      </c>
    </row>
    <row r="66" spans="1:30" ht="15.5" x14ac:dyDescent="0.35">
      <c r="A66" s="5" t="s">
        <v>30</v>
      </c>
      <c r="B66" t="s">
        <v>31</v>
      </c>
      <c r="C66">
        <v>402</v>
      </c>
      <c r="D66">
        <v>3</v>
      </c>
      <c r="E66">
        <v>2</v>
      </c>
      <c r="F66" t="s">
        <v>32</v>
      </c>
      <c r="G66" t="s">
        <v>33</v>
      </c>
      <c r="H66" t="s">
        <v>34</v>
      </c>
      <c r="I66" t="s">
        <v>45</v>
      </c>
      <c r="J66" s="6" t="s">
        <v>74</v>
      </c>
      <c r="K66" t="s">
        <v>56</v>
      </c>
      <c r="L66" t="s">
        <v>49</v>
      </c>
      <c r="M66">
        <v>0</v>
      </c>
      <c r="N66">
        <v>1</v>
      </c>
      <c r="O66" s="7" t="s">
        <v>110</v>
      </c>
      <c r="P66" s="7" t="s">
        <v>111</v>
      </c>
      <c r="Q66">
        <f>24-10.5</f>
        <v>13.5</v>
      </c>
      <c r="R66" t="s">
        <v>52</v>
      </c>
      <c r="AB66" t="s">
        <v>36</v>
      </c>
      <c r="AC66" t="s">
        <v>37</v>
      </c>
    </row>
    <row r="67" spans="1:30" ht="15.5" x14ac:dyDescent="0.35">
      <c r="A67" s="5" t="s">
        <v>30</v>
      </c>
      <c r="B67" t="s">
        <v>31</v>
      </c>
      <c r="C67">
        <v>402</v>
      </c>
      <c r="D67">
        <v>4</v>
      </c>
      <c r="E67">
        <v>1</v>
      </c>
      <c r="F67" t="s">
        <v>32</v>
      </c>
      <c r="G67" t="s">
        <v>33</v>
      </c>
      <c r="H67" t="s">
        <v>34</v>
      </c>
      <c r="I67" s="6" t="s">
        <v>35</v>
      </c>
      <c r="O67" s="7"/>
      <c r="P67" s="7"/>
      <c r="AB67" t="s">
        <v>36</v>
      </c>
      <c r="AC67" t="s">
        <v>37</v>
      </c>
    </row>
    <row r="68" spans="1:30" ht="15.5" x14ac:dyDescent="0.35">
      <c r="A68" s="5" t="s">
        <v>30</v>
      </c>
      <c r="B68" t="s">
        <v>31</v>
      </c>
      <c r="C68">
        <v>402</v>
      </c>
      <c r="D68">
        <v>4</v>
      </c>
      <c r="E68">
        <v>2</v>
      </c>
      <c r="F68" t="s">
        <v>32</v>
      </c>
      <c r="G68" t="s">
        <v>33</v>
      </c>
      <c r="H68" t="s">
        <v>34</v>
      </c>
      <c r="I68" s="6" t="s">
        <v>35</v>
      </c>
      <c r="O68" s="7"/>
      <c r="P68" s="7"/>
      <c r="AB68" t="s">
        <v>36</v>
      </c>
      <c r="AC68" t="s">
        <v>37</v>
      </c>
    </row>
    <row r="69" spans="1:30" ht="15.5" x14ac:dyDescent="0.35">
      <c r="A69" s="5" t="s">
        <v>30</v>
      </c>
      <c r="B69" t="s">
        <v>31</v>
      </c>
      <c r="C69">
        <v>402</v>
      </c>
      <c r="D69">
        <v>5</v>
      </c>
      <c r="E69">
        <v>1</v>
      </c>
      <c r="F69" t="s">
        <v>32</v>
      </c>
      <c r="G69" t="s">
        <v>33</v>
      </c>
      <c r="H69" t="s">
        <v>34</v>
      </c>
      <c r="I69" s="6" t="s">
        <v>35</v>
      </c>
      <c r="O69" s="7"/>
      <c r="P69" s="7"/>
      <c r="AB69" t="s">
        <v>36</v>
      </c>
      <c r="AC69" t="s">
        <v>37</v>
      </c>
    </row>
    <row r="70" spans="1:30" ht="15.5" x14ac:dyDescent="0.35">
      <c r="A70" s="5" t="s">
        <v>30</v>
      </c>
      <c r="B70" t="s">
        <v>31</v>
      </c>
      <c r="C70">
        <v>402</v>
      </c>
      <c r="D70">
        <v>5</v>
      </c>
      <c r="E70">
        <v>2</v>
      </c>
      <c r="F70" t="s">
        <v>32</v>
      </c>
      <c r="G70" t="s">
        <v>33</v>
      </c>
      <c r="H70" t="s">
        <v>34</v>
      </c>
      <c r="I70" s="6" t="s">
        <v>35</v>
      </c>
      <c r="O70" s="7"/>
      <c r="P70" s="7"/>
      <c r="AB70" t="s">
        <v>36</v>
      </c>
      <c r="AC70" t="s">
        <v>37</v>
      </c>
    </row>
    <row r="71" spans="1:30" ht="15.5" x14ac:dyDescent="0.35">
      <c r="A71" s="5" t="s">
        <v>30</v>
      </c>
      <c r="B71" t="s">
        <v>31</v>
      </c>
      <c r="C71">
        <v>402</v>
      </c>
      <c r="D71">
        <v>6</v>
      </c>
      <c r="E71">
        <v>1</v>
      </c>
      <c r="F71" t="s">
        <v>32</v>
      </c>
      <c r="G71" t="s">
        <v>33</v>
      </c>
      <c r="H71" t="s">
        <v>34</v>
      </c>
      <c r="I71" t="s">
        <v>45</v>
      </c>
      <c r="J71" s="6" t="s">
        <v>74</v>
      </c>
      <c r="K71" t="s">
        <v>56</v>
      </c>
      <c r="L71" t="s">
        <v>41</v>
      </c>
      <c r="M71">
        <v>0</v>
      </c>
      <c r="N71">
        <v>1</v>
      </c>
      <c r="O71" s="7" t="s">
        <v>112</v>
      </c>
      <c r="P71" s="7" t="s">
        <v>113</v>
      </c>
      <c r="Q71">
        <f>25.5-12.5</f>
        <v>13</v>
      </c>
      <c r="R71" t="s">
        <v>43</v>
      </c>
      <c r="S71" t="s">
        <v>44</v>
      </c>
      <c r="AB71" t="s">
        <v>36</v>
      </c>
      <c r="AC71" t="s">
        <v>37</v>
      </c>
    </row>
    <row r="72" spans="1:30" ht="15.5" x14ac:dyDescent="0.35">
      <c r="A72" s="5" t="s">
        <v>30</v>
      </c>
      <c r="B72" t="s">
        <v>31</v>
      </c>
      <c r="C72">
        <v>402</v>
      </c>
      <c r="D72">
        <v>6</v>
      </c>
      <c r="E72">
        <v>2</v>
      </c>
      <c r="F72" t="s">
        <v>32</v>
      </c>
      <c r="G72" t="s">
        <v>33</v>
      </c>
      <c r="H72" t="s">
        <v>34</v>
      </c>
      <c r="I72" s="6" t="s">
        <v>35</v>
      </c>
      <c r="O72" s="7"/>
      <c r="P72" s="7"/>
      <c r="AB72" t="s">
        <v>36</v>
      </c>
      <c r="AC72" t="s">
        <v>37</v>
      </c>
    </row>
    <row r="73" spans="1:30" ht="15.5" x14ac:dyDescent="0.35">
      <c r="A73" s="5" t="s">
        <v>30</v>
      </c>
      <c r="B73" t="s">
        <v>31</v>
      </c>
      <c r="C73">
        <v>402</v>
      </c>
      <c r="D73">
        <v>7</v>
      </c>
      <c r="E73">
        <v>1</v>
      </c>
      <c r="F73" t="s">
        <v>32</v>
      </c>
      <c r="G73" t="s">
        <v>33</v>
      </c>
      <c r="H73" t="s">
        <v>34</v>
      </c>
      <c r="I73" s="6" t="s">
        <v>35</v>
      </c>
      <c r="O73" s="7"/>
      <c r="P73" s="7"/>
      <c r="AB73" t="s">
        <v>36</v>
      </c>
      <c r="AC73" t="s">
        <v>37</v>
      </c>
    </row>
    <row r="74" spans="1:30" ht="15.5" x14ac:dyDescent="0.35">
      <c r="A74" s="5" t="s">
        <v>30</v>
      </c>
      <c r="B74" t="s">
        <v>31</v>
      </c>
      <c r="C74">
        <v>402</v>
      </c>
      <c r="D74">
        <v>7</v>
      </c>
      <c r="E74">
        <v>2</v>
      </c>
      <c r="F74" t="s">
        <v>32</v>
      </c>
      <c r="G74" t="s">
        <v>33</v>
      </c>
      <c r="H74" t="s">
        <v>34</v>
      </c>
      <c r="I74" t="s">
        <v>45</v>
      </c>
      <c r="J74" s="6" t="s">
        <v>74</v>
      </c>
      <c r="K74" t="s">
        <v>56</v>
      </c>
      <c r="L74" t="s">
        <v>41</v>
      </c>
      <c r="M74">
        <v>0</v>
      </c>
      <c r="N74">
        <v>1</v>
      </c>
      <c r="O74" s="7" t="s">
        <v>114</v>
      </c>
      <c r="P74" s="7" t="s">
        <v>115</v>
      </c>
      <c r="Q74">
        <f>25.5-11.5</f>
        <v>14</v>
      </c>
      <c r="R74" t="s">
        <v>43</v>
      </c>
      <c r="S74" t="s">
        <v>44</v>
      </c>
      <c r="AB74" t="s">
        <v>36</v>
      </c>
      <c r="AC74" t="s">
        <v>37</v>
      </c>
    </row>
    <row r="75" spans="1:30" ht="15.5" x14ac:dyDescent="0.35">
      <c r="A75" s="5" t="s">
        <v>30</v>
      </c>
      <c r="B75" t="s">
        <v>31</v>
      </c>
      <c r="C75">
        <v>402</v>
      </c>
      <c r="D75">
        <v>8</v>
      </c>
      <c r="E75">
        <v>1</v>
      </c>
      <c r="F75" t="s">
        <v>32</v>
      </c>
      <c r="G75" t="s">
        <v>33</v>
      </c>
      <c r="H75" t="s">
        <v>34</v>
      </c>
      <c r="I75" t="s">
        <v>45</v>
      </c>
      <c r="J75" s="6" t="s">
        <v>74</v>
      </c>
      <c r="K75" t="s">
        <v>56</v>
      </c>
      <c r="L75" t="s">
        <v>49</v>
      </c>
      <c r="M75">
        <v>0</v>
      </c>
      <c r="N75">
        <v>1</v>
      </c>
      <c r="O75" s="7" t="s">
        <v>116</v>
      </c>
      <c r="P75" s="7" t="s">
        <v>117</v>
      </c>
      <c r="Q75">
        <f>25-10.5</f>
        <v>14.5</v>
      </c>
      <c r="R75" t="s">
        <v>52</v>
      </c>
      <c r="AB75" t="s">
        <v>36</v>
      </c>
      <c r="AC75" t="s">
        <v>37</v>
      </c>
    </row>
    <row r="76" spans="1:30" ht="15.5" x14ac:dyDescent="0.35">
      <c r="A76" s="5" t="s">
        <v>30</v>
      </c>
      <c r="B76" t="s">
        <v>31</v>
      </c>
      <c r="C76">
        <v>402</v>
      </c>
      <c r="D76">
        <v>8</v>
      </c>
      <c r="E76">
        <v>2</v>
      </c>
      <c r="F76" t="s">
        <v>32</v>
      </c>
      <c r="G76" t="s">
        <v>33</v>
      </c>
      <c r="H76" t="s">
        <v>34</v>
      </c>
      <c r="I76" s="6" t="s">
        <v>35</v>
      </c>
      <c r="O76" s="7"/>
      <c r="P76" s="7"/>
      <c r="AB76" t="s">
        <v>36</v>
      </c>
      <c r="AC76" t="s">
        <v>37</v>
      </c>
    </row>
    <row r="77" spans="1:30" ht="15.5" x14ac:dyDescent="0.35">
      <c r="A77" s="5" t="s">
        <v>30</v>
      </c>
      <c r="B77" t="s">
        <v>31</v>
      </c>
      <c r="C77">
        <v>402</v>
      </c>
      <c r="D77">
        <v>9</v>
      </c>
      <c r="E77">
        <v>1</v>
      </c>
      <c r="F77" t="s">
        <v>32</v>
      </c>
      <c r="G77" t="s">
        <v>33</v>
      </c>
      <c r="H77" t="s">
        <v>34</v>
      </c>
      <c r="I77" s="6" t="s">
        <v>35</v>
      </c>
      <c r="O77" s="7"/>
      <c r="P77" s="7"/>
      <c r="AB77" t="s">
        <v>36</v>
      </c>
      <c r="AC77" t="s">
        <v>37</v>
      </c>
    </row>
    <row r="78" spans="1:30" ht="15.5" x14ac:dyDescent="0.35">
      <c r="A78" s="5" t="s">
        <v>30</v>
      </c>
      <c r="B78" t="s">
        <v>31</v>
      </c>
      <c r="C78">
        <v>402</v>
      </c>
      <c r="D78">
        <v>9</v>
      </c>
      <c r="E78">
        <v>2</v>
      </c>
      <c r="F78" t="s">
        <v>32</v>
      </c>
      <c r="G78" t="s">
        <v>33</v>
      </c>
      <c r="H78" t="s">
        <v>34</v>
      </c>
      <c r="I78" s="6" t="s">
        <v>35</v>
      </c>
      <c r="O78" s="7"/>
      <c r="P78" s="7"/>
      <c r="AB78" t="s">
        <v>36</v>
      </c>
      <c r="AC78" t="s">
        <v>37</v>
      </c>
    </row>
    <row r="79" spans="1:30" ht="15.5" x14ac:dyDescent="0.35">
      <c r="A79" s="5" t="s">
        <v>30</v>
      </c>
      <c r="B79" t="s">
        <v>31</v>
      </c>
      <c r="C79">
        <v>402</v>
      </c>
      <c r="D79">
        <v>10</v>
      </c>
      <c r="E79">
        <v>1</v>
      </c>
      <c r="F79" t="s">
        <v>32</v>
      </c>
      <c r="G79" t="s">
        <v>33</v>
      </c>
      <c r="H79" t="s">
        <v>34</v>
      </c>
      <c r="I79" s="6" t="s">
        <v>35</v>
      </c>
      <c r="O79" s="7"/>
      <c r="P79" s="7"/>
      <c r="AB79" t="s">
        <v>36</v>
      </c>
      <c r="AC79" t="s">
        <v>37</v>
      </c>
    </row>
    <row r="80" spans="1:30" ht="15.5" x14ac:dyDescent="0.35">
      <c r="A80" s="5" t="s">
        <v>30</v>
      </c>
      <c r="B80" t="s">
        <v>31</v>
      </c>
      <c r="C80">
        <v>402</v>
      </c>
      <c r="D80">
        <v>10</v>
      </c>
      <c r="E80">
        <v>2</v>
      </c>
      <c r="F80" t="s">
        <v>32</v>
      </c>
      <c r="G80" t="s">
        <v>33</v>
      </c>
      <c r="H80" t="s">
        <v>34</v>
      </c>
      <c r="I80" t="s">
        <v>38</v>
      </c>
      <c r="J80" s="6" t="s">
        <v>39</v>
      </c>
      <c r="K80" t="s">
        <v>40</v>
      </c>
      <c r="L80" t="s">
        <v>41</v>
      </c>
      <c r="M80">
        <v>0</v>
      </c>
      <c r="N80">
        <v>0</v>
      </c>
      <c r="O80" s="7" t="s">
        <v>118</v>
      </c>
      <c r="P80" s="7"/>
      <c r="Q80">
        <f>185-100</f>
        <v>85</v>
      </c>
      <c r="R80" t="s">
        <v>43</v>
      </c>
      <c r="S80" t="s">
        <v>44</v>
      </c>
      <c r="Z80" t="s">
        <v>108</v>
      </c>
      <c r="AB80" t="s">
        <v>36</v>
      </c>
      <c r="AC80" t="s">
        <v>37</v>
      </c>
      <c r="AD80" t="s">
        <v>119</v>
      </c>
    </row>
    <row r="81" spans="1:30" ht="15.5" x14ac:dyDescent="0.35">
      <c r="A81" s="5" t="s">
        <v>30</v>
      </c>
      <c r="B81" t="s">
        <v>31</v>
      </c>
      <c r="C81">
        <v>201</v>
      </c>
      <c r="D81">
        <v>1</v>
      </c>
      <c r="E81">
        <v>1</v>
      </c>
      <c r="F81" t="s">
        <v>120</v>
      </c>
      <c r="G81" t="s">
        <v>33</v>
      </c>
      <c r="H81" t="s">
        <v>34</v>
      </c>
      <c r="I81" t="s">
        <v>45</v>
      </c>
      <c r="J81" s="6" t="s">
        <v>39</v>
      </c>
      <c r="K81" t="s">
        <v>56</v>
      </c>
      <c r="L81" t="s">
        <v>41</v>
      </c>
      <c r="M81">
        <v>0</v>
      </c>
      <c r="N81">
        <v>0</v>
      </c>
      <c r="O81" s="7" t="s">
        <v>121</v>
      </c>
      <c r="P81" s="7" t="s">
        <v>122</v>
      </c>
      <c r="Q81">
        <f>32-17</f>
        <v>15</v>
      </c>
      <c r="R81" t="s">
        <v>43</v>
      </c>
      <c r="S81" t="s">
        <v>44</v>
      </c>
      <c r="AB81" t="s">
        <v>123</v>
      </c>
      <c r="AC81" t="s">
        <v>37</v>
      </c>
    </row>
    <row r="82" spans="1:30" ht="15.5" x14ac:dyDescent="0.35">
      <c r="A82" s="5" t="s">
        <v>30</v>
      </c>
      <c r="B82" t="s">
        <v>31</v>
      </c>
      <c r="C82">
        <v>201</v>
      </c>
      <c r="D82">
        <v>1</v>
      </c>
      <c r="E82">
        <v>2</v>
      </c>
      <c r="F82" t="s">
        <v>120</v>
      </c>
      <c r="G82" t="s">
        <v>33</v>
      </c>
      <c r="H82" t="s">
        <v>34</v>
      </c>
      <c r="I82" s="6" t="s">
        <v>35</v>
      </c>
      <c r="O82" s="7"/>
      <c r="P82" s="7"/>
      <c r="AB82" t="s">
        <v>123</v>
      </c>
      <c r="AC82" t="s">
        <v>37</v>
      </c>
    </row>
    <row r="83" spans="1:30" ht="15.5" x14ac:dyDescent="0.35">
      <c r="A83" s="5" t="s">
        <v>30</v>
      </c>
      <c r="B83" t="s">
        <v>31</v>
      </c>
      <c r="C83">
        <v>201</v>
      </c>
      <c r="D83">
        <v>2</v>
      </c>
      <c r="E83">
        <v>1</v>
      </c>
      <c r="F83" t="s">
        <v>120</v>
      </c>
      <c r="G83" t="s">
        <v>33</v>
      </c>
      <c r="H83" t="s">
        <v>34</v>
      </c>
      <c r="I83" t="s">
        <v>45</v>
      </c>
      <c r="J83" s="6" t="s">
        <v>124</v>
      </c>
      <c r="K83" t="s">
        <v>40</v>
      </c>
      <c r="L83" t="s">
        <v>49</v>
      </c>
      <c r="O83" s="7"/>
      <c r="P83" s="7"/>
      <c r="AB83" t="s">
        <v>123</v>
      </c>
      <c r="AC83" t="s">
        <v>37</v>
      </c>
      <c r="AD83" t="s">
        <v>125</v>
      </c>
    </row>
    <row r="84" spans="1:30" ht="15.5" x14ac:dyDescent="0.35">
      <c r="A84" s="5" t="s">
        <v>30</v>
      </c>
      <c r="B84" t="s">
        <v>31</v>
      </c>
      <c r="C84">
        <v>201</v>
      </c>
      <c r="D84">
        <v>2</v>
      </c>
      <c r="E84">
        <v>2</v>
      </c>
      <c r="F84" t="s">
        <v>120</v>
      </c>
      <c r="G84" t="s">
        <v>33</v>
      </c>
      <c r="H84" t="s">
        <v>34</v>
      </c>
      <c r="I84" s="6" t="s">
        <v>35</v>
      </c>
      <c r="O84" s="7"/>
      <c r="P84" s="7"/>
      <c r="AB84" t="s">
        <v>123</v>
      </c>
      <c r="AC84" t="s">
        <v>37</v>
      </c>
    </row>
    <row r="85" spans="1:30" ht="15.5" x14ac:dyDescent="0.35">
      <c r="A85" s="5" t="s">
        <v>30</v>
      </c>
      <c r="B85" t="s">
        <v>31</v>
      </c>
      <c r="C85">
        <v>201</v>
      </c>
      <c r="D85">
        <v>3</v>
      </c>
      <c r="E85">
        <v>1</v>
      </c>
      <c r="F85" t="s">
        <v>120</v>
      </c>
      <c r="G85" t="s">
        <v>33</v>
      </c>
      <c r="H85" t="s">
        <v>34</v>
      </c>
      <c r="I85" s="6" t="s">
        <v>35</v>
      </c>
      <c r="O85" s="7"/>
      <c r="P85" s="7"/>
      <c r="AB85" t="s">
        <v>123</v>
      </c>
      <c r="AC85" t="s">
        <v>37</v>
      </c>
    </row>
    <row r="86" spans="1:30" ht="15.5" x14ac:dyDescent="0.35">
      <c r="A86" s="5" t="s">
        <v>30</v>
      </c>
      <c r="B86" t="s">
        <v>31</v>
      </c>
      <c r="C86">
        <v>201</v>
      </c>
      <c r="D86">
        <v>3</v>
      </c>
      <c r="E86">
        <v>2</v>
      </c>
      <c r="F86" t="s">
        <v>120</v>
      </c>
      <c r="G86" t="s">
        <v>33</v>
      </c>
      <c r="H86" t="s">
        <v>34</v>
      </c>
      <c r="I86" s="6" t="s">
        <v>35</v>
      </c>
      <c r="O86" s="7"/>
      <c r="P86" s="7"/>
      <c r="AB86" t="s">
        <v>123</v>
      </c>
      <c r="AC86" t="s">
        <v>37</v>
      </c>
    </row>
    <row r="87" spans="1:30" ht="15.5" x14ac:dyDescent="0.35">
      <c r="A87" s="5" t="s">
        <v>30</v>
      </c>
      <c r="B87" t="s">
        <v>31</v>
      </c>
      <c r="C87">
        <v>201</v>
      </c>
      <c r="D87">
        <v>4</v>
      </c>
      <c r="E87">
        <v>1</v>
      </c>
      <c r="F87" t="s">
        <v>120</v>
      </c>
      <c r="G87" t="s">
        <v>33</v>
      </c>
      <c r="H87" t="s">
        <v>34</v>
      </c>
      <c r="I87" s="6" t="s">
        <v>35</v>
      </c>
      <c r="O87" s="7"/>
      <c r="P87" s="7"/>
      <c r="AB87" t="s">
        <v>123</v>
      </c>
      <c r="AC87" t="s">
        <v>37</v>
      </c>
    </row>
    <row r="88" spans="1:30" ht="15.5" x14ac:dyDescent="0.35">
      <c r="A88" s="5" t="s">
        <v>30</v>
      </c>
      <c r="B88" t="s">
        <v>31</v>
      </c>
      <c r="C88">
        <v>201</v>
      </c>
      <c r="D88">
        <v>4</v>
      </c>
      <c r="E88">
        <v>2</v>
      </c>
      <c r="F88" t="s">
        <v>120</v>
      </c>
      <c r="G88" t="s">
        <v>33</v>
      </c>
      <c r="H88" t="s">
        <v>34</v>
      </c>
      <c r="I88" s="6" t="s">
        <v>35</v>
      </c>
      <c r="O88" s="7"/>
      <c r="P88" s="7"/>
      <c r="AB88" t="s">
        <v>123</v>
      </c>
      <c r="AC88" t="s">
        <v>37</v>
      </c>
    </row>
    <row r="89" spans="1:30" ht="15.5" x14ac:dyDescent="0.35">
      <c r="A89" s="5" t="s">
        <v>30</v>
      </c>
      <c r="B89" t="s">
        <v>31</v>
      </c>
      <c r="C89">
        <v>201</v>
      </c>
      <c r="D89">
        <v>5</v>
      </c>
      <c r="E89">
        <v>1</v>
      </c>
      <c r="F89" t="s">
        <v>120</v>
      </c>
      <c r="G89" t="s">
        <v>33</v>
      </c>
      <c r="H89" t="s">
        <v>34</v>
      </c>
      <c r="I89" t="s">
        <v>45</v>
      </c>
      <c r="J89" s="6" t="s">
        <v>39</v>
      </c>
      <c r="K89" t="s">
        <v>40</v>
      </c>
      <c r="L89" t="s">
        <v>49</v>
      </c>
      <c r="M89">
        <v>0</v>
      </c>
      <c r="N89">
        <v>0</v>
      </c>
      <c r="O89" s="7" t="s">
        <v>126</v>
      </c>
      <c r="P89" s="7" t="s">
        <v>127</v>
      </c>
      <c r="Q89">
        <f>36.5-14</f>
        <v>22.5</v>
      </c>
      <c r="R89" t="s">
        <v>128</v>
      </c>
      <c r="AB89" t="s">
        <v>123</v>
      </c>
      <c r="AC89" t="s">
        <v>37</v>
      </c>
      <c r="AD89" t="s">
        <v>129</v>
      </c>
    </row>
    <row r="90" spans="1:30" ht="15.5" x14ac:dyDescent="0.35">
      <c r="A90" s="5" t="s">
        <v>30</v>
      </c>
      <c r="B90" t="s">
        <v>31</v>
      </c>
      <c r="C90">
        <v>201</v>
      </c>
      <c r="D90">
        <v>5</v>
      </c>
      <c r="E90">
        <v>2</v>
      </c>
      <c r="F90" t="s">
        <v>120</v>
      </c>
      <c r="G90" t="s">
        <v>33</v>
      </c>
      <c r="H90" t="s">
        <v>34</v>
      </c>
      <c r="I90" s="6" t="s">
        <v>130</v>
      </c>
      <c r="O90" s="7"/>
      <c r="P90" s="7"/>
      <c r="AB90" t="s">
        <v>123</v>
      </c>
      <c r="AC90" t="s">
        <v>37</v>
      </c>
      <c r="AD90" t="s">
        <v>131</v>
      </c>
    </row>
    <row r="91" spans="1:30" ht="15.5" x14ac:dyDescent="0.35">
      <c r="A91" s="5" t="s">
        <v>30</v>
      </c>
      <c r="B91" t="s">
        <v>31</v>
      </c>
      <c r="C91">
        <v>201</v>
      </c>
      <c r="D91">
        <v>6</v>
      </c>
      <c r="E91">
        <v>1</v>
      </c>
      <c r="F91" t="s">
        <v>120</v>
      </c>
      <c r="G91" t="s">
        <v>33</v>
      </c>
      <c r="H91" t="s">
        <v>34</v>
      </c>
      <c r="I91" s="6" t="s">
        <v>35</v>
      </c>
      <c r="O91" s="7"/>
      <c r="P91" s="7"/>
      <c r="AB91" t="s">
        <v>123</v>
      </c>
      <c r="AC91" t="s">
        <v>37</v>
      </c>
    </row>
    <row r="92" spans="1:30" ht="15.5" x14ac:dyDescent="0.35">
      <c r="A92" s="5" t="s">
        <v>30</v>
      </c>
      <c r="B92" t="s">
        <v>31</v>
      </c>
      <c r="C92">
        <v>201</v>
      </c>
      <c r="D92">
        <v>6</v>
      </c>
      <c r="E92">
        <v>2</v>
      </c>
      <c r="F92" t="s">
        <v>120</v>
      </c>
      <c r="G92" t="s">
        <v>33</v>
      </c>
      <c r="H92" t="s">
        <v>34</v>
      </c>
      <c r="I92" t="s">
        <v>45</v>
      </c>
      <c r="J92" s="6" t="s">
        <v>39</v>
      </c>
      <c r="K92" t="s">
        <v>56</v>
      </c>
      <c r="L92" t="s">
        <v>41</v>
      </c>
      <c r="M92">
        <v>0</v>
      </c>
      <c r="N92">
        <v>0</v>
      </c>
      <c r="O92" s="7" t="s">
        <v>132</v>
      </c>
      <c r="P92" s="7" t="s">
        <v>133</v>
      </c>
      <c r="Q92">
        <f>31-16.5</f>
        <v>14.5</v>
      </c>
      <c r="R92" t="s">
        <v>43</v>
      </c>
      <c r="S92" t="s">
        <v>44</v>
      </c>
      <c r="AB92" t="s">
        <v>123</v>
      </c>
      <c r="AC92" t="s">
        <v>37</v>
      </c>
    </row>
    <row r="93" spans="1:30" ht="15.5" x14ac:dyDescent="0.35">
      <c r="A93" s="5" t="s">
        <v>30</v>
      </c>
      <c r="B93" t="s">
        <v>31</v>
      </c>
      <c r="C93">
        <v>201</v>
      </c>
      <c r="D93">
        <v>7</v>
      </c>
      <c r="E93">
        <v>1</v>
      </c>
      <c r="F93" t="s">
        <v>120</v>
      </c>
      <c r="G93" t="s">
        <v>33</v>
      </c>
      <c r="H93" t="s">
        <v>34</v>
      </c>
      <c r="I93" s="6" t="s">
        <v>35</v>
      </c>
      <c r="O93" s="7"/>
      <c r="P93" s="7"/>
      <c r="AB93" t="s">
        <v>123</v>
      </c>
      <c r="AC93" t="s">
        <v>37</v>
      </c>
    </row>
    <row r="94" spans="1:30" ht="15.5" x14ac:dyDescent="0.35">
      <c r="A94" s="5" t="s">
        <v>30</v>
      </c>
      <c r="B94" t="s">
        <v>31</v>
      </c>
      <c r="C94">
        <v>201</v>
      </c>
      <c r="D94">
        <v>8</v>
      </c>
      <c r="E94">
        <v>1</v>
      </c>
      <c r="F94" t="s">
        <v>120</v>
      </c>
      <c r="G94" t="s">
        <v>33</v>
      </c>
      <c r="H94" t="s">
        <v>34</v>
      </c>
      <c r="I94" s="6" t="s">
        <v>35</v>
      </c>
      <c r="O94" s="7"/>
      <c r="P94" s="7"/>
      <c r="AB94" t="s">
        <v>123</v>
      </c>
      <c r="AC94" t="s">
        <v>37</v>
      </c>
    </row>
    <row r="95" spans="1:30" ht="15.5" x14ac:dyDescent="0.35">
      <c r="A95" s="5" t="s">
        <v>30</v>
      </c>
      <c r="B95" t="s">
        <v>31</v>
      </c>
      <c r="C95">
        <v>201</v>
      </c>
      <c r="D95">
        <v>8</v>
      </c>
      <c r="E95">
        <v>2</v>
      </c>
      <c r="F95" t="s">
        <v>120</v>
      </c>
      <c r="G95" t="s">
        <v>33</v>
      </c>
      <c r="H95" t="s">
        <v>34</v>
      </c>
      <c r="I95" s="6" t="s">
        <v>35</v>
      </c>
      <c r="O95" s="7"/>
      <c r="P95" s="7"/>
      <c r="AB95" t="s">
        <v>123</v>
      </c>
      <c r="AC95" t="s">
        <v>37</v>
      </c>
    </row>
    <row r="96" spans="1:30" ht="15.5" x14ac:dyDescent="0.35">
      <c r="A96" s="5" t="s">
        <v>30</v>
      </c>
      <c r="B96" t="s">
        <v>31</v>
      </c>
      <c r="C96">
        <v>201</v>
      </c>
      <c r="D96">
        <v>9</v>
      </c>
      <c r="E96">
        <v>1</v>
      </c>
      <c r="F96" t="s">
        <v>120</v>
      </c>
      <c r="G96" t="s">
        <v>33</v>
      </c>
      <c r="H96" t="s">
        <v>34</v>
      </c>
      <c r="I96" s="6" t="s">
        <v>35</v>
      </c>
      <c r="O96" s="7"/>
      <c r="P96" s="7"/>
      <c r="AB96" t="s">
        <v>123</v>
      </c>
      <c r="AC96" t="s">
        <v>37</v>
      </c>
    </row>
    <row r="97" spans="1:30" ht="15.5" x14ac:dyDescent="0.35">
      <c r="A97" s="5" t="s">
        <v>30</v>
      </c>
      <c r="B97" t="s">
        <v>31</v>
      </c>
      <c r="C97">
        <v>201</v>
      </c>
      <c r="D97">
        <v>9</v>
      </c>
      <c r="E97">
        <v>2</v>
      </c>
      <c r="F97" t="s">
        <v>120</v>
      </c>
      <c r="G97" t="s">
        <v>33</v>
      </c>
      <c r="H97" t="s">
        <v>34</v>
      </c>
      <c r="I97" s="6" t="s">
        <v>35</v>
      </c>
      <c r="O97" s="7"/>
      <c r="P97" s="7"/>
      <c r="AB97" t="s">
        <v>123</v>
      </c>
      <c r="AC97" t="s">
        <v>37</v>
      </c>
    </row>
    <row r="98" spans="1:30" ht="15.5" x14ac:dyDescent="0.35">
      <c r="A98" s="5" t="s">
        <v>30</v>
      </c>
      <c r="B98" t="s">
        <v>31</v>
      </c>
      <c r="C98">
        <v>201</v>
      </c>
      <c r="D98">
        <v>10</v>
      </c>
      <c r="E98">
        <v>1</v>
      </c>
      <c r="F98" t="s">
        <v>120</v>
      </c>
      <c r="G98" t="s">
        <v>33</v>
      </c>
      <c r="H98" t="s">
        <v>34</v>
      </c>
      <c r="I98" s="6" t="s">
        <v>35</v>
      </c>
      <c r="O98" s="7"/>
      <c r="P98" s="7"/>
      <c r="AB98" t="s">
        <v>123</v>
      </c>
      <c r="AC98" t="s">
        <v>37</v>
      </c>
    </row>
    <row r="99" spans="1:30" ht="15.5" x14ac:dyDescent="0.35">
      <c r="A99" s="5" t="s">
        <v>30</v>
      </c>
      <c r="B99" t="s">
        <v>31</v>
      </c>
      <c r="C99">
        <v>201</v>
      </c>
      <c r="D99">
        <v>10</v>
      </c>
      <c r="E99">
        <v>2</v>
      </c>
      <c r="F99" t="s">
        <v>120</v>
      </c>
      <c r="G99" t="s">
        <v>33</v>
      </c>
      <c r="H99" t="s">
        <v>34</v>
      </c>
      <c r="I99" s="6" t="s">
        <v>35</v>
      </c>
      <c r="O99" s="7"/>
      <c r="P99" s="7"/>
      <c r="AB99" t="s">
        <v>123</v>
      </c>
      <c r="AC99" t="s">
        <v>37</v>
      </c>
    </row>
    <row r="100" spans="1:30" ht="15.5" x14ac:dyDescent="0.35">
      <c r="A100" s="5" t="s">
        <v>30</v>
      </c>
      <c r="B100" t="s">
        <v>31</v>
      </c>
      <c r="C100">
        <v>202</v>
      </c>
      <c r="D100">
        <v>1</v>
      </c>
      <c r="E100">
        <v>1</v>
      </c>
      <c r="F100" t="s">
        <v>120</v>
      </c>
      <c r="G100" t="s">
        <v>33</v>
      </c>
      <c r="H100" t="s">
        <v>34</v>
      </c>
      <c r="I100" s="6" t="s">
        <v>35</v>
      </c>
      <c r="O100" s="7"/>
      <c r="P100" s="7"/>
      <c r="AB100" t="s">
        <v>123</v>
      </c>
      <c r="AC100" t="s">
        <v>37</v>
      </c>
    </row>
    <row r="101" spans="1:30" ht="15.5" x14ac:dyDescent="0.35">
      <c r="A101" s="5" t="s">
        <v>30</v>
      </c>
      <c r="B101" t="s">
        <v>31</v>
      </c>
      <c r="C101">
        <v>202</v>
      </c>
      <c r="D101">
        <v>1</v>
      </c>
      <c r="E101">
        <v>2</v>
      </c>
      <c r="F101" t="s">
        <v>120</v>
      </c>
      <c r="G101" t="s">
        <v>33</v>
      </c>
      <c r="H101" t="s">
        <v>34</v>
      </c>
      <c r="I101" s="6" t="s">
        <v>35</v>
      </c>
      <c r="O101" s="7"/>
      <c r="P101" s="7"/>
      <c r="AB101" t="s">
        <v>123</v>
      </c>
      <c r="AC101" t="s">
        <v>37</v>
      </c>
    </row>
    <row r="102" spans="1:30" ht="15.5" x14ac:dyDescent="0.35">
      <c r="A102" s="5" t="s">
        <v>30</v>
      </c>
      <c r="B102" t="s">
        <v>31</v>
      </c>
      <c r="C102">
        <v>202</v>
      </c>
      <c r="D102">
        <v>2</v>
      </c>
      <c r="E102">
        <v>1</v>
      </c>
      <c r="F102" t="s">
        <v>120</v>
      </c>
      <c r="G102" t="s">
        <v>33</v>
      </c>
      <c r="H102" t="s">
        <v>34</v>
      </c>
      <c r="I102" s="6" t="s">
        <v>35</v>
      </c>
      <c r="O102" s="7"/>
      <c r="P102" s="7"/>
      <c r="AB102" t="s">
        <v>123</v>
      </c>
      <c r="AC102" t="s">
        <v>37</v>
      </c>
    </row>
    <row r="103" spans="1:30" ht="15.5" x14ac:dyDescent="0.35">
      <c r="A103" s="5" t="s">
        <v>30</v>
      </c>
      <c r="B103" t="s">
        <v>31</v>
      </c>
      <c r="C103">
        <v>202</v>
      </c>
      <c r="D103">
        <v>2</v>
      </c>
      <c r="E103">
        <v>2</v>
      </c>
      <c r="F103" t="s">
        <v>120</v>
      </c>
      <c r="G103" t="s">
        <v>33</v>
      </c>
      <c r="H103" t="s">
        <v>34</v>
      </c>
      <c r="I103" s="6" t="s">
        <v>35</v>
      </c>
      <c r="O103" s="7"/>
      <c r="P103" s="7"/>
      <c r="AB103" t="s">
        <v>123</v>
      </c>
      <c r="AC103" t="s">
        <v>37</v>
      </c>
    </row>
    <row r="104" spans="1:30" ht="15.5" x14ac:dyDescent="0.35">
      <c r="A104" s="5" t="s">
        <v>30</v>
      </c>
      <c r="B104" t="s">
        <v>31</v>
      </c>
      <c r="C104">
        <v>202</v>
      </c>
      <c r="D104">
        <v>3</v>
      </c>
      <c r="E104">
        <v>1</v>
      </c>
      <c r="F104" t="s">
        <v>120</v>
      </c>
      <c r="G104" t="s">
        <v>33</v>
      </c>
      <c r="H104" t="s">
        <v>34</v>
      </c>
      <c r="I104" s="6" t="s">
        <v>35</v>
      </c>
      <c r="O104" s="7"/>
      <c r="P104" s="7"/>
      <c r="AB104" t="s">
        <v>123</v>
      </c>
      <c r="AC104" t="s">
        <v>37</v>
      </c>
    </row>
    <row r="105" spans="1:30" ht="15.5" x14ac:dyDescent="0.35">
      <c r="A105" s="5" t="s">
        <v>30</v>
      </c>
      <c r="B105" t="s">
        <v>31</v>
      </c>
      <c r="C105">
        <v>202</v>
      </c>
      <c r="D105">
        <v>3</v>
      </c>
      <c r="E105">
        <v>2</v>
      </c>
      <c r="F105" t="s">
        <v>120</v>
      </c>
      <c r="G105" t="s">
        <v>33</v>
      </c>
      <c r="H105" t="s">
        <v>34</v>
      </c>
      <c r="I105" t="s">
        <v>38</v>
      </c>
      <c r="J105" s="6" t="s">
        <v>39</v>
      </c>
      <c r="K105" t="s">
        <v>40</v>
      </c>
      <c r="L105" t="s">
        <v>41</v>
      </c>
      <c r="M105">
        <v>0</v>
      </c>
      <c r="N105">
        <v>0</v>
      </c>
      <c r="O105" s="7" t="s">
        <v>134</v>
      </c>
      <c r="P105" s="7"/>
      <c r="Q105">
        <f>245-160</f>
        <v>85</v>
      </c>
      <c r="R105" t="s">
        <v>43</v>
      </c>
      <c r="S105" t="s">
        <v>44</v>
      </c>
      <c r="AB105" t="s">
        <v>123</v>
      </c>
      <c r="AC105" t="s">
        <v>37</v>
      </c>
      <c r="AD105" t="s">
        <v>135</v>
      </c>
    </row>
    <row r="106" spans="1:30" ht="15.5" x14ac:dyDescent="0.35">
      <c r="A106" s="5" t="s">
        <v>30</v>
      </c>
      <c r="B106" t="s">
        <v>31</v>
      </c>
      <c r="C106">
        <v>202</v>
      </c>
      <c r="D106">
        <v>4</v>
      </c>
      <c r="E106">
        <v>1</v>
      </c>
      <c r="F106" t="s">
        <v>120</v>
      </c>
      <c r="G106" t="s">
        <v>33</v>
      </c>
      <c r="H106" t="s">
        <v>34</v>
      </c>
      <c r="I106" s="6" t="s">
        <v>35</v>
      </c>
      <c r="O106" s="7"/>
      <c r="P106" s="7"/>
      <c r="AB106" t="s">
        <v>123</v>
      </c>
      <c r="AC106" t="s">
        <v>37</v>
      </c>
    </row>
    <row r="107" spans="1:30" ht="15.5" x14ac:dyDescent="0.35">
      <c r="A107" s="5" t="s">
        <v>30</v>
      </c>
      <c r="B107" t="s">
        <v>31</v>
      </c>
      <c r="C107">
        <v>202</v>
      </c>
      <c r="D107">
        <v>4</v>
      </c>
      <c r="E107">
        <v>2</v>
      </c>
      <c r="F107" t="s">
        <v>120</v>
      </c>
      <c r="G107" t="s">
        <v>33</v>
      </c>
      <c r="H107" t="s">
        <v>34</v>
      </c>
      <c r="I107" s="6" t="s">
        <v>35</v>
      </c>
      <c r="O107" s="7"/>
      <c r="P107" s="7"/>
      <c r="AB107" t="s">
        <v>123</v>
      </c>
      <c r="AC107" t="s">
        <v>37</v>
      </c>
    </row>
    <row r="108" spans="1:30" ht="15.5" x14ac:dyDescent="0.35">
      <c r="A108" s="5" t="s">
        <v>30</v>
      </c>
      <c r="B108" t="s">
        <v>31</v>
      </c>
      <c r="C108">
        <v>202</v>
      </c>
      <c r="D108">
        <v>5</v>
      </c>
      <c r="E108">
        <v>1</v>
      </c>
      <c r="F108" t="s">
        <v>120</v>
      </c>
      <c r="G108" t="s">
        <v>33</v>
      </c>
      <c r="H108" t="s">
        <v>34</v>
      </c>
      <c r="I108" s="6" t="s">
        <v>35</v>
      </c>
      <c r="O108" s="7"/>
      <c r="P108" s="7"/>
      <c r="AB108" t="s">
        <v>123</v>
      </c>
      <c r="AC108" t="s">
        <v>37</v>
      </c>
    </row>
    <row r="109" spans="1:30" ht="15.5" x14ac:dyDescent="0.35">
      <c r="A109" s="5" t="s">
        <v>30</v>
      </c>
      <c r="B109" t="s">
        <v>31</v>
      </c>
      <c r="C109">
        <v>202</v>
      </c>
      <c r="D109">
        <v>5</v>
      </c>
      <c r="E109">
        <v>2</v>
      </c>
      <c r="F109" t="s">
        <v>120</v>
      </c>
      <c r="G109" t="s">
        <v>33</v>
      </c>
      <c r="H109" t="s">
        <v>34</v>
      </c>
      <c r="I109" s="6" t="s">
        <v>35</v>
      </c>
      <c r="O109" s="7"/>
      <c r="P109" s="7"/>
      <c r="AB109" t="s">
        <v>123</v>
      </c>
      <c r="AC109" t="s">
        <v>37</v>
      </c>
    </row>
    <row r="110" spans="1:30" ht="15.5" x14ac:dyDescent="0.35">
      <c r="A110" s="5" t="s">
        <v>30</v>
      </c>
      <c r="B110" t="s">
        <v>31</v>
      </c>
      <c r="C110">
        <v>202</v>
      </c>
      <c r="D110">
        <v>6</v>
      </c>
      <c r="E110">
        <v>1</v>
      </c>
      <c r="F110" t="s">
        <v>120</v>
      </c>
      <c r="G110" t="s">
        <v>33</v>
      </c>
      <c r="H110" t="s">
        <v>34</v>
      </c>
      <c r="I110" s="6" t="s">
        <v>35</v>
      </c>
      <c r="O110" s="7"/>
      <c r="P110" s="7"/>
      <c r="AB110" t="s">
        <v>123</v>
      </c>
      <c r="AC110" t="s">
        <v>37</v>
      </c>
    </row>
    <row r="111" spans="1:30" ht="15.5" x14ac:dyDescent="0.35">
      <c r="A111" s="5" t="s">
        <v>30</v>
      </c>
      <c r="B111" t="s">
        <v>31</v>
      </c>
      <c r="C111">
        <v>202</v>
      </c>
      <c r="D111">
        <v>6</v>
      </c>
      <c r="E111">
        <v>2</v>
      </c>
      <c r="F111" t="s">
        <v>120</v>
      </c>
      <c r="G111" t="s">
        <v>33</v>
      </c>
      <c r="H111" t="s">
        <v>34</v>
      </c>
      <c r="I111" t="s">
        <v>136</v>
      </c>
      <c r="J111" s="6" t="s">
        <v>137</v>
      </c>
      <c r="K111" t="s">
        <v>40</v>
      </c>
      <c r="L111" t="s">
        <v>41</v>
      </c>
      <c r="M111">
        <v>0</v>
      </c>
      <c r="N111">
        <v>1</v>
      </c>
      <c r="O111" s="7" t="s">
        <v>138</v>
      </c>
      <c r="P111" s="7"/>
      <c r="Q111">
        <f>36.5-15</f>
        <v>21.5</v>
      </c>
      <c r="R111" t="s">
        <v>43</v>
      </c>
      <c r="S111" t="s">
        <v>44</v>
      </c>
      <c r="Z111" t="s">
        <v>108</v>
      </c>
      <c r="AB111" t="s">
        <v>123</v>
      </c>
      <c r="AC111" t="s">
        <v>37</v>
      </c>
      <c r="AD111" t="s">
        <v>139</v>
      </c>
    </row>
    <row r="112" spans="1:30" ht="15.5" x14ac:dyDescent="0.35">
      <c r="A112" s="5" t="s">
        <v>30</v>
      </c>
      <c r="B112" t="s">
        <v>31</v>
      </c>
      <c r="C112">
        <v>202</v>
      </c>
      <c r="D112">
        <v>7</v>
      </c>
      <c r="E112">
        <v>1</v>
      </c>
      <c r="F112" t="s">
        <v>120</v>
      </c>
      <c r="G112" t="s">
        <v>33</v>
      </c>
      <c r="H112" t="s">
        <v>34</v>
      </c>
      <c r="I112" s="6" t="s">
        <v>35</v>
      </c>
      <c r="O112" s="7"/>
      <c r="P112" s="7"/>
      <c r="AB112" t="s">
        <v>123</v>
      </c>
      <c r="AC112" t="s">
        <v>37</v>
      </c>
    </row>
    <row r="113" spans="1:29" ht="15.5" x14ac:dyDescent="0.35">
      <c r="A113" s="5" t="s">
        <v>30</v>
      </c>
      <c r="B113" t="s">
        <v>31</v>
      </c>
      <c r="C113">
        <v>202</v>
      </c>
      <c r="D113">
        <v>8</v>
      </c>
      <c r="E113">
        <v>1</v>
      </c>
      <c r="F113" t="s">
        <v>120</v>
      </c>
      <c r="G113" t="s">
        <v>33</v>
      </c>
      <c r="H113" t="s">
        <v>34</v>
      </c>
      <c r="I113" s="6" t="s">
        <v>35</v>
      </c>
      <c r="O113" s="7"/>
      <c r="P113" s="7"/>
      <c r="AB113" t="s">
        <v>123</v>
      </c>
      <c r="AC113" t="s">
        <v>37</v>
      </c>
    </row>
    <row r="114" spans="1:29" ht="15.5" x14ac:dyDescent="0.35">
      <c r="A114" s="5" t="s">
        <v>30</v>
      </c>
      <c r="B114" t="s">
        <v>31</v>
      </c>
      <c r="C114">
        <v>202</v>
      </c>
      <c r="D114">
        <v>8</v>
      </c>
      <c r="E114">
        <v>2</v>
      </c>
      <c r="F114" t="s">
        <v>120</v>
      </c>
      <c r="G114" t="s">
        <v>33</v>
      </c>
      <c r="H114" t="s">
        <v>34</v>
      </c>
      <c r="I114" s="6" t="s">
        <v>35</v>
      </c>
      <c r="O114" s="7"/>
      <c r="P114" s="7"/>
      <c r="AB114" t="s">
        <v>123</v>
      </c>
      <c r="AC114" t="s">
        <v>37</v>
      </c>
    </row>
    <row r="115" spans="1:29" ht="15.5" x14ac:dyDescent="0.35">
      <c r="A115" s="5" t="s">
        <v>30</v>
      </c>
      <c r="B115" t="s">
        <v>31</v>
      </c>
      <c r="C115">
        <v>202</v>
      </c>
      <c r="D115">
        <v>10</v>
      </c>
      <c r="E115">
        <v>1</v>
      </c>
      <c r="F115" t="s">
        <v>120</v>
      </c>
      <c r="G115" t="s">
        <v>33</v>
      </c>
      <c r="H115" t="s">
        <v>34</v>
      </c>
      <c r="I115" t="s">
        <v>45</v>
      </c>
      <c r="J115" s="6" t="s">
        <v>74</v>
      </c>
      <c r="K115" t="s">
        <v>46</v>
      </c>
      <c r="L115" t="s">
        <v>41</v>
      </c>
      <c r="M115">
        <v>0</v>
      </c>
      <c r="N115">
        <v>1</v>
      </c>
      <c r="O115" s="7" t="s">
        <v>140</v>
      </c>
      <c r="P115" s="7" t="s">
        <v>141</v>
      </c>
      <c r="Q115">
        <f>30.5-18</f>
        <v>12.5</v>
      </c>
      <c r="R115" t="s">
        <v>43</v>
      </c>
      <c r="S115" t="s">
        <v>44</v>
      </c>
      <c r="AB115" t="s">
        <v>123</v>
      </c>
      <c r="AC115" t="s">
        <v>37</v>
      </c>
    </row>
    <row r="116" spans="1:29" ht="15.5" x14ac:dyDescent="0.35">
      <c r="A116" s="5" t="s">
        <v>30</v>
      </c>
      <c r="B116" t="s">
        <v>31</v>
      </c>
      <c r="C116">
        <v>203</v>
      </c>
      <c r="D116">
        <v>1</v>
      </c>
      <c r="E116">
        <v>1</v>
      </c>
      <c r="F116" t="s">
        <v>120</v>
      </c>
      <c r="G116" t="s">
        <v>33</v>
      </c>
      <c r="H116" t="s">
        <v>34</v>
      </c>
      <c r="I116" s="6" t="s">
        <v>35</v>
      </c>
      <c r="O116" s="7"/>
      <c r="P116" s="7"/>
      <c r="AB116" t="s">
        <v>123</v>
      </c>
      <c r="AC116" t="s">
        <v>37</v>
      </c>
    </row>
    <row r="117" spans="1:29" ht="15.5" x14ac:dyDescent="0.35">
      <c r="A117" s="5" t="s">
        <v>30</v>
      </c>
      <c r="B117" t="s">
        <v>31</v>
      </c>
      <c r="C117">
        <v>203</v>
      </c>
      <c r="D117">
        <v>1</v>
      </c>
      <c r="E117">
        <v>2</v>
      </c>
      <c r="F117" t="s">
        <v>120</v>
      </c>
      <c r="G117" t="s">
        <v>33</v>
      </c>
      <c r="H117" t="s">
        <v>34</v>
      </c>
      <c r="I117" t="s">
        <v>69</v>
      </c>
      <c r="J117" s="6" t="s">
        <v>142</v>
      </c>
      <c r="O117" s="7"/>
      <c r="P117" s="7"/>
      <c r="AB117" t="s">
        <v>123</v>
      </c>
      <c r="AC117" t="s">
        <v>37</v>
      </c>
    </row>
    <row r="118" spans="1:29" ht="15.5" x14ac:dyDescent="0.35">
      <c r="A118" s="5" t="s">
        <v>30</v>
      </c>
      <c r="B118" t="s">
        <v>31</v>
      </c>
      <c r="C118">
        <v>203</v>
      </c>
      <c r="D118">
        <v>2</v>
      </c>
      <c r="E118">
        <v>1</v>
      </c>
      <c r="F118" t="s">
        <v>120</v>
      </c>
      <c r="G118" t="s">
        <v>33</v>
      </c>
      <c r="H118" t="s">
        <v>34</v>
      </c>
      <c r="I118" s="6" t="s">
        <v>35</v>
      </c>
      <c r="O118" s="7"/>
      <c r="P118" s="7"/>
      <c r="AB118" t="s">
        <v>123</v>
      </c>
      <c r="AC118" t="s">
        <v>37</v>
      </c>
    </row>
    <row r="119" spans="1:29" ht="15.5" x14ac:dyDescent="0.35">
      <c r="A119" s="5" t="s">
        <v>30</v>
      </c>
      <c r="B119" t="s">
        <v>31</v>
      </c>
      <c r="C119">
        <v>203</v>
      </c>
      <c r="D119">
        <v>2</v>
      </c>
      <c r="E119">
        <v>2</v>
      </c>
      <c r="F119" t="s">
        <v>120</v>
      </c>
      <c r="G119" t="s">
        <v>33</v>
      </c>
      <c r="H119" t="s">
        <v>34</v>
      </c>
      <c r="I119" s="6" t="s">
        <v>35</v>
      </c>
      <c r="O119" s="7"/>
      <c r="P119" s="7"/>
      <c r="AB119" t="s">
        <v>123</v>
      </c>
      <c r="AC119" t="s">
        <v>37</v>
      </c>
    </row>
    <row r="120" spans="1:29" ht="15.5" x14ac:dyDescent="0.35">
      <c r="A120" s="5" t="s">
        <v>30</v>
      </c>
      <c r="B120" t="s">
        <v>31</v>
      </c>
      <c r="C120">
        <v>203</v>
      </c>
      <c r="D120">
        <v>3</v>
      </c>
      <c r="E120">
        <v>1</v>
      </c>
      <c r="F120" t="s">
        <v>120</v>
      </c>
      <c r="G120" t="s">
        <v>33</v>
      </c>
      <c r="H120" t="s">
        <v>34</v>
      </c>
      <c r="I120" s="6" t="s">
        <v>35</v>
      </c>
      <c r="O120" s="7"/>
      <c r="P120" s="7"/>
      <c r="AB120" t="s">
        <v>123</v>
      </c>
      <c r="AC120" t="s">
        <v>37</v>
      </c>
    </row>
    <row r="121" spans="1:29" ht="15.5" x14ac:dyDescent="0.35">
      <c r="A121" s="5" t="s">
        <v>30</v>
      </c>
      <c r="B121" t="s">
        <v>31</v>
      </c>
      <c r="C121">
        <v>203</v>
      </c>
      <c r="D121">
        <v>3</v>
      </c>
      <c r="E121">
        <v>2</v>
      </c>
      <c r="F121" t="s">
        <v>120</v>
      </c>
      <c r="G121" t="s">
        <v>33</v>
      </c>
      <c r="H121" t="s">
        <v>34</v>
      </c>
      <c r="I121" s="6" t="s">
        <v>35</v>
      </c>
      <c r="O121" s="7"/>
      <c r="P121" s="7"/>
      <c r="AB121" t="s">
        <v>123</v>
      </c>
      <c r="AC121" t="s">
        <v>37</v>
      </c>
    </row>
    <row r="122" spans="1:29" ht="15.5" x14ac:dyDescent="0.35">
      <c r="A122" s="5" t="s">
        <v>30</v>
      </c>
      <c r="B122" t="s">
        <v>31</v>
      </c>
      <c r="C122">
        <v>203</v>
      </c>
      <c r="D122">
        <v>4</v>
      </c>
      <c r="E122">
        <v>1</v>
      </c>
      <c r="F122" t="s">
        <v>120</v>
      </c>
      <c r="G122" t="s">
        <v>33</v>
      </c>
      <c r="H122" t="s">
        <v>34</v>
      </c>
      <c r="I122" s="6" t="s">
        <v>35</v>
      </c>
      <c r="O122" s="7"/>
      <c r="P122" s="7"/>
      <c r="AB122" t="s">
        <v>123</v>
      </c>
      <c r="AC122" t="s">
        <v>37</v>
      </c>
    </row>
    <row r="123" spans="1:29" ht="15.5" x14ac:dyDescent="0.35">
      <c r="A123" s="5" t="s">
        <v>30</v>
      </c>
      <c r="B123" t="s">
        <v>31</v>
      </c>
      <c r="C123">
        <v>203</v>
      </c>
      <c r="D123">
        <v>4</v>
      </c>
      <c r="E123">
        <v>2</v>
      </c>
      <c r="F123" t="s">
        <v>120</v>
      </c>
      <c r="G123" t="s">
        <v>33</v>
      </c>
      <c r="H123" t="s">
        <v>34</v>
      </c>
      <c r="I123" s="6" t="s">
        <v>35</v>
      </c>
      <c r="O123" s="7"/>
      <c r="P123" s="7"/>
      <c r="AB123" t="s">
        <v>123</v>
      </c>
      <c r="AC123" t="s">
        <v>37</v>
      </c>
    </row>
    <row r="124" spans="1:29" ht="15.5" x14ac:dyDescent="0.35">
      <c r="A124" s="5" t="s">
        <v>30</v>
      </c>
      <c r="B124" t="s">
        <v>31</v>
      </c>
      <c r="C124">
        <v>203</v>
      </c>
      <c r="D124">
        <v>5</v>
      </c>
      <c r="E124">
        <v>1</v>
      </c>
      <c r="F124" t="s">
        <v>120</v>
      </c>
      <c r="G124" t="s">
        <v>33</v>
      </c>
      <c r="H124" t="s">
        <v>34</v>
      </c>
      <c r="I124" s="6" t="s">
        <v>35</v>
      </c>
      <c r="O124" s="7"/>
      <c r="P124" s="7"/>
      <c r="AB124" t="s">
        <v>123</v>
      </c>
      <c r="AC124" t="s">
        <v>37</v>
      </c>
    </row>
    <row r="125" spans="1:29" ht="15.5" x14ac:dyDescent="0.35">
      <c r="A125" s="5" t="s">
        <v>30</v>
      </c>
      <c r="B125" t="s">
        <v>31</v>
      </c>
      <c r="C125">
        <v>203</v>
      </c>
      <c r="D125">
        <v>5</v>
      </c>
      <c r="E125">
        <v>2</v>
      </c>
      <c r="F125" t="s">
        <v>120</v>
      </c>
      <c r="G125" t="s">
        <v>33</v>
      </c>
      <c r="H125" t="s">
        <v>34</v>
      </c>
      <c r="I125" s="6" t="s">
        <v>35</v>
      </c>
      <c r="O125" s="7"/>
      <c r="P125" s="7"/>
      <c r="AB125" t="s">
        <v>123</v>
      </c>
      <c r="AC125" t="s">
        <v>37</v>
      </c>
    </row>
    <row r="126" spans="1:29" ht="15.5" x14ac:dyDescent="0.35">
      <c r="A126" s="5" t="s">
        <v>30</v>
      </c>
      <c r="B126" t="s">
        <v>31</v>
      </c>
      <c r="C126">
        <v>203</v>
      </c>
      <c r="D126">
        <v>6</v>
      </c>
      <c r="E126">
        <v>1</v>
      </c>
      <c r="F126" t="s">
        <v>120</v>
      </c>
      <c r="G126" t="s">
        <v>33</v>
      </c>
      <c r="H126" t="s">
        <v>34</v>
      </c>
      <c r="I126" s="6" t="s">
        <v>35</v>
      </c>
      <c r="O126" s="7"/>
      <c r="P126" s="7"/>
      <c r="AB126" t="s">
        <v>123</v>
      </c>
      <c r="AC126" t="s">
        <v>37</v>
      </c>
    </row>
    <row r="127" spans="1:29" ht="15.5" x14ac:dyDescent="0.35">
      <c r="A127" s="5" t="s">
        <v>30</v>
      </c>
      <c r="B127" t="s">
        <v>31</v>
      </c>
      <c r="C127">
        <v>203</v>
      </c>
      <c r="D127">
        <v>6</v>
      </c>
      <c r="E127">
        <v>2</v>
      </c>
      <c r="F127" t="s">
        <v>120</v>
      </c>
      <c r="G127" t="s">
        <v>33</v>
      </c>
      <c r="H127" t="s">
        <v>34</v>
      </c>
      <c r="I127" s="6" t="s">
        <v>35</v>
      </c>
      <c r="O127" s="7"/>
      <c r="P127" s="7"/>
      <c r="AB127" t="s">
        <v>123</v>
      </c>
      <c r="AC127" t="s">
        <v>37</v>
      </c>
    </row>
    <row r="128" spans="1:29" ht="15.5" x14ac:dyDescent="0.35">
      <c r="A128" s="5" t="s">
        <v>30</v>
      </c>
      <c r="B128" t="s">
        <v>31</v>
      </c>
      <c r="C128">
        <v>203</v>
      </c>
      <c r="D128">
        <v>7</v>
      </c>
      <c r="E128">
        <v>1</v>
      </c>
      <c r="F128" t="s">
        <v>120</v>
      </c>
      <c r="G128" t="s">
        <v>33</v>
      </c>
      <c r="H128" t="s">
        <v>34</v>
      </c>
      <c r="I128" s="6" t="s">
        <v>35</v>
      </c>
      <c r="O128" s="7"/>
      <c r="P128" s="7"/>
      <c r="AB128" t="s">
        <v>123</v>
      </c>
      <c r="AC128" t="s">
        <v>37</v>
      </c>
    </row>
    <row r="129" spans="1:30" ht="15.5" x14ac:dyDescent="0.35">
      <c r="A129" s="5" t="s">
        <v>30</v>
      </c>
      <c r="B129" t="s">
        <v>31</v>
      </c>
      <c r="C129">
        <v>203</v>
      </c>
      <c r="D129">
        <v>7</v>
      </c>
      <c r="E129">
        <v>2</v>
      </c>
      <c r="F129" t="s">
        <v>120</v>
      </c>
      <c r="G129" t="s">
        <v>33</v>
      </c>
      <c r="H129" t="s">
        <v>34</v>
      </c>
      <c r="I129" s="6" t="s">
        <v>35</v>
      </c>
      <c r="O129" s="7"/>
      <c r="P129" s="7"/>
      <c r="AB129" t="s">
        <v>123</v>
      </c>
      <c r="AC129" t="s">
        <v>37</v>
      </c>
    </row>
    <row r="130" spans="1:30" ht="15.5" x14ac:dyDescent="0.35">
      <c r="A130" s="5" t="s">
        <v>30</v>
      </c>
      <c r="B130" t="s">
        <v>31</v>
      </c>
      <c r="C130">
        <v>203</v>
      </c>
      <c r="D130">
        <v>8</v>
      </c>
      <c r="E130">
        <v>1</v>
      </c>
      <c r="F130" t="s">
        <v>120</v>
      </c>
      <c r="G130" t="s">
        <v>33</v>
      </c>
      <c r="H130" t="s">
        <v>34</v>
      </c>
      <c r="I130" s="6" t="s">
        <v>35</v>
      </c>
      <c r="O130" s="7"/>
      <c r="P130" s="7"/>
      <c r="AB130" t="s">
        <v>123</v>
      </c>
      <c r="AC130" t="s">
        <v>37</v>
      </c>
    </row>
    <row r="131" spans="1:30" ht="15.5" x14ac:dyDescent="0.35">
      <c r="A131" s="5" t="s">
        <v>30</v>
      </c>
      <c r="B131" t="s">
        <v>31</v>
      </c>
      <c r="C131">
        <v>203</v>
      </c>
      <c r="D131">
        <v>8</v>
      </c>
      <c r="E131">
        <v>2</v>
      </c>
      <c r="F131" t="s">
        <v>120</v>
      </c>
      <c r="G131" t="s">
        <v>33</v>
      </c>
      <c r="H131" t="s">
        <v>34</v>
      </c>
      <c r="I131" t="s">
        <v>45</v>
      </c>
      <c r="J131" s="6" t="s">
        <v>143</v>
      </c>
      <c r="K131" t="s">
        <v>46</v>
      </c>
      <c r="O131" s="7"/>
      <c r="P131" s="7"/>
      <c r="Q131">
        <f>30-14.5</f>
        <v>15.5</v>
      </c>
      <c r="AB131" t="s">
        <v>123</v>
      </c>
      <c r="AC131" t="s">
        <v>37</v>
      </c>
      <c r="AD131" t="s">
        <v>144</v>
      </c>
    </row>
    <row r="132" spans="1:30" ht="15.5" x14ac:dyDescent="0.35">
      <c r="A132" s="5" t="s">
        <v>30</v>
      </c>
      <c r="B132" t="s">
        <v>31</v>
      </c>
      <c r="C132">
        <v>203</v>
      </c>
      <c r="D132">
        <v>9</v>
      </c>
      <c r="E132">
        <v>1</v>
      </c>
      <c r="F132" t="s">
        <v>120</v>
      </c>
      <c r="G132" t="s">
        <v>33</v>
      </c>
      <c r="H132" t="s">
        <v>34</v>
      </c>
      <c r="I132" s="6" t="s">
        <v>130</v>
      </c>
      <c r="O132" s="7"/>
      <c r="P132" s="7"/>
      <c r="AB132" t="s">
        <v>123</v>
      </c>
      <c r="AC132" t="s">
        <v>37</v>
      </c>
      <c r="AD132" t="s">
        <v>145</v>
      </c>
    </row>
    <row r="133" spans="1:30" ht="15.5" x14ac:dyDescent="0.35">
      <c r="A133" s="5" t="s">
        <v>30</v>
      </c>
      <c r="B133" t="s">
        <v>31</v>
      </c>
      <c r="C133">
        <v>203</v>
      </c>
      <c r="D133">
        <v>9</v>
      </c>
      <c r="E133">
        <v>2</v>
      </c>
      <c r="F133" t="s">
        <v>120</v>
      </c>
      <c r="G133" t="s">
        <v>33</v>
      </c>
      <c r="H133" t="s">
        <v>34</v>
      </c>
      <c r="I133" s="6" t="s">
        <v>130</v>
      </c>
      <c r="O133" s="7"/>
      <c r="P133" s="7"/>
      <c r="AB133" t="s">
        <v>123</v>
      </c>
      <c r="AC133" t="s">
        <v>37</v>
      </c>
      <c r="AD133" t="s">
        <v>146</v>
      </c>
    </row>
    <row r="134" spans="1:30" ht="15.5" x14ac:dyDescent="0.35">
      <c r="A134" s="5" t="s">
        <v>30</v>
      </c>
      <c r="B134" t="s">
        <v>31</v>
      </c>
      <c r="C134">
        <v>203</v>
      </c>
      <c r="D134">
        <v>10</v>
      </c>
      <c r="E134">
        <v>1</v>
      </c>
      <c r="F134" t="s">
        <v>120</v>
      </c>
      <c r="G134" t="s">
        <v>33</v>
      </c>
      <c r="H134" t="s">
        <v>34</v>
      </c>
      <c r="I134" s="6" t="s">
        <v>35</v>
      </c>
      <c r="O134" s="7"/>
      <c r="P134" s="7"/>
      <c r="AB134" t="s">
        <v>123</v>
      </c>
      <c r="AC134" t="s">
        <v>37</v>
      </c>
    </row>
    <row r="135" spans="1:30" ht="15.5" x14ac:dyDescent="0.35">
      <c r="A135" s="5" t="s">
        <v>30</v>
      </c>
      <c r="B135" t="s">
        <v>31</v>
      </c>
      <c r="C135">
        <v>203</v>
      </c>
      <c r="D135">
        <v>10</v>
      </c>
      <c r="E135">
        <v>2</v>
      </c>
      <c r="F135" t="s">
        <v>120</v>
      </c>
      <c r="G135" t="s">
        <v>33</v>
      </c>
      <c r="H135" t="s">
        <v>34</v>
      </c>
      <c r="I135" s="6" t="s">
        <v>35</v>
      </c>
      <c r="O135" s="7"/>
      <c r="P135" s="7"/>
      <c r="AB135" t="s">
        <v>123</v>
      </c>
      <c r="AC135" t="s">
        <v>37</v>
      </c>
    </row>
    <row r="136" spans="1:30" ht="15.5" x14ac:dyDescent="0.35">
      <c r="A136" s="5" t="s">
        <v>30</v>
      </c>
      <c r="B136" t="s">
        <v>31</v>
      </c>
      <c r="C136">
        <v>304</v>
      </c>
      <c r="D136">
        <v>1</v>
      </c>
      <c r="E136">
        <v>1</v>
      </c>
      <c r="F136" t="s">
        <v>120</v>
      </c>
      <c r="G136" t="s">
        <v>33</v>
      </c>
      <c r="H136" t="s">
        <v>34</v>
      </c>
      <c r="I136" s="6" t="s">
        <v>35</v>
      </c>
      <c r="O136" s="7"/>
      <c r="P136" s="7"/>
      <c r="AB136" t="s">
        <v>123</v>
      </c>
      <c r="AC136" t="s">
        <v>37</v>
      </c>
    </row>
    <row r="137" spans="1:30" ht="15.5" x14ac:dyDescent="0.35">
      <c r="A137" s="5" t="s">
        <v>30</v>
      </c>
      <c r="B137" t="s">
        <v>31</v>
      </c>
      <c r="C137">
        <v>304</v>
      </c>
      <c r="D137">
        <v>1</v>
      </c>
      <c r="E137">
        <v>2</v>
      </c>
      <c r="F137" t="s">
        <v>120</v>
      </c>
      <c r="G137" t="s">
        <v>33</v>
      </c>
      <c r="H137" t="s">
        <v>34</v>
      </c>
      <c r="I137" s="6" t="s">
        <v>35</v>
      </c>
      <c r="O137" s="7"/>
      <c r="P137" s="7"/>
      <c r="AB137" t="s">
        <v>123</v>
      </c>
      <c r="AC137" t="s">
        <v>37</v>
      </c>
    </row>
    <row r="138" spans="1:30" ht="15.5" x14ac:dyDescent="0.35">
      <c r="A138" s="5" t="s">
        <v>30</v>
      </c>
      <c r="B138" t="s">
        <v>31</v>
      </c>
      <c r="C138">
        <v>304</v>
      </c>
      <c r="D138">
        <v>2</v>
      </c>
      <c r="E138">
        <v>1</v>
      </c>
      <c r="F138" t="s">
        <v>120</v>
      </c>
      <c r="G138" t="s">
        <v>33</v>
      </c>
      <c r="H138" t="s">
        <v>34</v>
      </c>
      <c r="I138" t="s">
        <v>136</v>
      </c>
      <c r="J138" s="6" t="s">
        <v>124</v>
      </c>
      <c r="O138" s="7"/>
      <c r="P138" s="7"/>
      <c r="AB138" t="s">
        <v>123</v>
      </c>
      <c r="AC138" t="s">
        <v>37</v>
      </c>
      <c r="AD138" t="s">
        <v>147</v>
      </c>
    </row>
    <row r="139" spans="1:30" ht="15.5" x14ac:dyDescent="0.35">
      <c r="A139" s="5" t="s">
        <v>30</v>
      </c>
      <c r="B139" t="s">
        <v>31</v>
      </c>
      <c r="C139">
        <v>304</v>
      </c>
      <c r="D139">
        <v>2</v>
      </c>
      <c r="E139">
        <v>2</v>
      </c>
      <c r="F139" t="s">
        <v>120</v>
      </c>
      <c r="G139" t="s">
        <v>33</v>
      </c>
      <c r="H139" t="s">
        <v>34</v>
      </c>
      <c r="I139" s="6" t="s">
        <v>130</v>
      </c>
      <c r="O139" s="7"/>
      <c r="P139" s="7"/>
      <c r="AB139" t="s">
        <v>123</v>
      </c>
      <c r="AC139" t="s">
        <v>37</v>
      </c>
    </row>
    <row r="140" spans="1:30" ht="15.5" x14ac:dyDescent="0.35">
      <c r="A140" s="5" t="s">
        <v>30</v>
      </c>
      <c r="B140" t="s">
        <v>31</v>
      </c>
      <c r="C140">
        <v>304</v>
      </c>
      <c r="D140">
        <v>3</v>
      </c>
      <c r="E140">
        <v>1</v>
      </c>
      <c r="F140" t="s">
        <v>120</v>
      </c>
      <c r="G140" t="s">
        <v>33</v>
      </c>
      <c r="H140" t="s">
        <v>34</v>
      </c>
      <c r="I140" s="6" t="s">
        <v>35</v>
      </c>
      <c r="O140" s="7"/>
      <c r="P140" s="7"/>
      <c r="AB140" t="s">
        <v>123</v>
      </c>
      <c r="AC140" t="s">
        <v>37</v>
      </c>
    </row>
    <row r="141" spans="1:30" ht="15.5" x14ac:dyDescent="0.35">
      <c r="A141" s="5" t="s">
        <v>30</v>
      </c>
      <c r="B141" t="s">
        <v>31</v>
      </c>
      <c r="C141">
        <v>304</v>
      </c>
      <c r="D141">
        <v>3</v>
      </c>
      <c r="E141">
        <v>2</v>
      </c>
      <c r="F141" t="s">
        <v>120</v>
      </c>
      <c r="G141" t="s">
        <v>33</v>
      </c>
      <c r="H141" t="s">
        <v>34</v>
      </c>
      <c r="I141" s="6" t="s">
        <v>35</v>
      </c>
      <c r="O141" s="7"/>
      <c r="P141" s="7"/>
      <c r="AB141" t="s">
        <v>123</v>
      </c>
      <c r="AC141" t="s">
        <v>37</v>
      </c>
    </row>
    <row r="142" spans="1:30" ht="15.5" x14ac:dyDescent="0.35">
      <c r="A142" s="5" t="s">
        <v>30</v>
      </c>
      <c r="B142" t="s">
        <v>31</v>
      </c>
      <c r="C142">
        <v>304</v>
      </c>
      <c r="D142">
        <v>4</v>
      </c>
      <c r="E142">
        <v>1</v>
      </c>
      <c r="F142" t="s">
        <v>120</v>
      </c>
      <c r="G142" t="s">
        <v>33</v>
      </c>
      <c r="H142" t="s">
        <v>34</v>
      </c>
      <c r="I142" s="6" t="s">
        <v>35</v>
      </c>
      <c r="O142" s="7"/>
      <c r="P142" s="7"/>
      <c r="AB142" t="s">
        <v>123</v>
      </c>
      <c r="AC142" t="s">
        <v>37</v>
      </c>
    </row>
    <row r="143" spans="1:30" ht="15.5" x14ac:dyDescent="0.35">
      <c r="A143" s="5" t="s">
        <v>30</v>
      </c>
      <c r="B143" t="s">
        <v>31</v>
      </c>
      <c r="C143">
        <v>304</v>
      </c>
      <c r="D143">
        <v>4</v>
      </c>
      <c r="E143">
        <v>2</v>
      </c>
      <c r="F143" t="s">
        <v>120</v>
      </c>
      <c r="G143" t="s">
        <v>33</v>
      </c>
      <c r="H143" t="s">
        <v>34</v>
      </c>
      <c r="I143" s="6" t="s">
        <v>35</v>
      </c>
      <c r="O143" s="7"/>
      <c r="P143" s="7"/>
      <c r="AB143" t="s">
        <v>123</v>
      </c>
      <c r="AC143" t="s">
        <v>37</v>
      </c>
    </row>
    <row r="144" spans="1:30" ht="15.5" x14ac:dyDescent="0.35">
      <c r="A144" s="5" t="s">
        <v>30</v>
      </c>
      <c r="B144" t="s">
        <v>31</v>
      </c>
      <c r="C144">
        <v>304</v>
      </c>
      <c r="D144">
        <v>5</v>
      </c>
      <c r="E144">
        <v>1</v>
      </c>
      <c r="F144" t="s">
        <v>120</v>
      </c>
      <c r="G144" t="s">
        <v>33</v>
      </c>
      <c r="H144" t="s">
        <v>34</v>
      </c>
      <c r="I144" s="6" t="s">
        <v>35</v>
      </c>
      <c r="O144" s="7"/>
      <c r="P144" s="7"/>
      <c r="AB144" t="s">
        <v>123</v>
      </c>
      <c r="AC144" t="s">
        <v>37</v>
      </c>
    </row>
    <row r="145" spans="1:30" ht="15.5" x14ac:dyDescent="0.35">
      <c r="A145" s="5" t="s">
        <v>30</v>
      </c>
      <c r="B145" t="s">
        <v>31</v>
      </c>
      <c r="C145">
        <v>304</v>
      </c>
      <c r="D145">
        <v>5</v>
      </c>
      <c r="E145">
        <v>2</v>
      </c>
      <c r="F145" t="s">
        <v>120</v>
      </c>
      <c r="G145" t="s">
        <v>33</v>
      </c>
      <c r="H145" t="s">
        <v>34</v>
      </c>
      <c r="I145" s="6" t="s">
        <v>35</v>
      </c>
      <c r="O145" s="7"/>
      <c r="P145" s="7"/>
      <c r="AB145" t="s">
        <v>123</v>
      </c>
      <c r="AC145" t="s">
        <v>37</v>
      </c>
    </row>
    <row r="146" spans="1:30" ht="15.5" x14ac:dyDescent="0.35">
      <c r="A146" s="5" t="s">
        <v>30</v>
      </c>
      <c r="B146" t="s">
        <v>31</v>
      </c>
      <c r="C146">
        <v>304</v>
      </c>
      <c r="D146">
        <v>6</v>
      </c>
      <c r="E146">
        <v>1</v>
      </c>
      <c r="F146" t="s">
        <v>120</v>
      </c>
      <c r="G146" t="s">
        <v>33</v>
      </c>
      <c r="H146" t="s">
        <v>34</v>
      </c>
      <c r="I146" s="6" t="s">
        <v>35</v>
      </c>
      <c r="O146" s="7"/>
      <c r="P146" s="7"/>
      <c r="AB146" t="s">
        <v>123</v>
      </c>
      <c r="AC146" t="s">
        <v>37</v>
      </c>
    </row>
    <row r="147" spans="1:30" ht="15.5" x14ac:dyDescent="0.35">
      <c r="A147" s="5" t="s">
        <v>30</v>
      </c>
      <c r="B147" t="s">
        <v>31</v>
      </c>
      <c r="C147">
        <v>304</v>
      </c>
      <c r="D147">
        <v>6</v>
      </c>
      <c r="E147">
        <v>2</v>
      </c>
      <c r="F147" t="s">
        <v>120</v>
      </c>
      <c r="G147" t="s">
        <v>33</v>
      </c>
      <c r="H147" t="s">
        <v>34</v>
      </c>
      <c r="I147" s="6" t="s">
        <v>35</v>
      </c>
      <c r="O147" s="7"/>
      <c r="P147" s="7"/>
      <c r="AB147" t="s">
        <v>123</v>
      </c>
      <c r="AC147" t="s">
        <v>37</v>
      </c>
    </row>
    <row r="148" spans="1:30" ht="15.5" x14ac:dyDescent="0.35">
      <c r="A148" s="5" t="s">
        <v>30</v>
      </c>
      <c r="B148" t="s">
        <v>31</v>
      </c>
      <c r="C148">
        <v>304</v>
      </c>
      <c r="D148">
        <v>7</v>
      </c>
      <c r="E148">
        <v>1</v>
      </c>
      <c r="F148" t="s">
        <v>120</v>
      </c>
      <c r="G148" t="s">
        <v>33</v>
      </c>
      <c r="H148" t="s">
        <v>34</v>
      </c>
      <c r="I148" s="6" t="s">
        <v>35</v>
      </c>
      <c r="O148" s="7"/>
      <c r="P148" s="7"/>
      <c r="AB148" t="s">
        <v>123</v>
      </c>
      <c r="AC148" t="s">
        <v>37</v>
      </c>
    </row>
    <row r="149" spans="1:30" ht="15.5" x14ac:dyDescent="0.35">
      <c r="A149" s="5" t="s">
        <v>30</v>
      </c>
      <c r="B149" t="s">
        <v>31</v>
      </c>
      <c r="C149">
        <v>304</v>
      </c>
      <c r="D149">
        <v>7</v>
      </c>
      <c r="E149">
        <v>2</v>
      </c>
      <c r="F149" t="s">
        <v>120</v>
      </c>
      <c r="G149" t="s">
        <v>33</v>
      </c>
      <c r="H149" t="s">
        <v>34</v>
      </c>
      <c r="I149" t="s">
        <v>38</v>
      </c>
      <c r="J149" s="6" t="s">
        <v>39</v>
      </c>
      <c r="K149" t="s">
        <v>40</v>
      </c>
      <c r="L149" t="s">
        <v>49</v>
      </c>
      <c r="M149">
        <v>0</v>
      </c>
      <c r="N149">
        <v>0</v>
      </c>
      <c r="O149" s="7" t="s">
        <v>148</v>
      </c>
      <c r="P149" s="7"/>
      <c r="Q149">
        <f>245-155</f>
        <v>90</v>
      </c>
      <c r="R149" t="s">
        <v>52</v>
      </c>
      <c r="AB149" t="s">
        <v>123</v>
      </c>
      <c r="AC149" t="s">
        <v>37</v>
      </c>
    </row>
    <row r="150" spans="1:30" ht="15.5" x14ac:dyDescent="0.35">
      <c r="A150" s="5" t="s">
        <v>30</v>
      </c>
      <c r="B150" t="s">
        <v>31</v>
      </c>
      <c r="C150">
        <v>304</v>
      </c>
      <c r="D150">
        <v>8</v>
      </c>
      <c r="E150">
        <v>1</v>
      </c>
      <c r="F150" t="s">
        <v>120</v>
      </c>
      <c r="G150" t="s">
        <v>33</v>
      </c>
      <c r="H150" t="s">
        <v>34</v>
      </c>
      <c r="I150" s="6" t="s">
        <v>35</v>
      </c>
      <c r="O150" s="7"/>
      <c r="P150" s="7"/>
      <c r="AB150" t="s">
        <v>123</v>
      </c>
      <c r="AC150" t="s">
        <v>37</v>
      </c>
    </row>
    <row r="151" spans="1:30" ht="15.5" x14ac:dyDescent="0.35">
      <c r="A151" s="5" t="s">
        <v>30</v>
      </c>
      <c r="B151" t="s">
        <v>31</v>
      </c>
      <c r="C151">
        <v>304</v>
      </c>
      <c r="D151">
        <v>8</v>
      </c>
      <c r="E151">
        <v>2</v>
      </c>
      <c r="F151" t="s">
        <v>120</v>
      </c>
      <c r="G151" t="s">
        <v>33</v>
      </c>
      <c r="H151" t="s">
        <v>34</v>
      </c>
      <c r="I151" s="6" t="s">
        <v>124</v>
      </c>
      <c r="O151" s="7"/>
      <c r="P151" s="7"/>
      <c r="AB151" t="s">
        <v>123</v>
      </c>
      <c r="AC151" t="s">
        <v>37</v>
      </c>
      <c r="AD151" t="s">
        <v>149</v>
      </c>
    </row>
    <row r="152" spans="1:30" ht="15.5" x14ac:dyDescent="0.35">
      <c r="A152" s="5" t="s">
        <v>30</v>
      </c>
      <c r="B152" t="s">
        <v>31</v>
      </c>
      <c r="C152">
        <v>304</v>
      </c>
      <c r="D152">
        <v>9</v>
      </c>
      <c r="E152">
        <v>1</v>
      </c>
      <c r="F152" t="s">
        <v>120</v>
      </c>
      <c r="G152" t="s">
        <v>33</v>
      </c>
      <c r="H152" t="s">
        <v>34</v>
      </c>
      <c r="I152" s="6" t="s">
        <v>35</v>
      </c>
      <c r="O152" s="7"/>
      <c r="P152" s="7"/>
      <c r="AB152" t="s">
        <v>123</v>
      </c>
      <c r="AC152" t="s">
        <v>37</v>
      </c>
    </row>
    <row r="153" spans="1:30" ht="15.5" x14ac:dyDescent="0.35">
      <c r="A153" s="5" t="s">
        <v>30</v>
      </c>
      <c r="B153" t="s">
        <v>31</v>
      </c>
      <c r="C153">
        <v>304</v>
      </c>
      <c r="D153">
        <v>9</v>
      </c>
      <c r="E153">
        <v>2</v>
      </c>
      <c r="F153" t="s">
        <v>120</v>
      </c>
      <c r="G153" t="s">
        <v>33</v>
      </c>
      <c r="H153" t="s">
        <v>34</v>
      </c>
      <c r="I153" s="6" t="s">
        <v>35</v>
      </c>
      <c r="O153" s="7"/>
      <c r="P153" s="7"/>
      <c r="AB153" t="s">
        <v>123</v>
      </c>
      <c r="AC153" t="s">
        <v>37</v>
      </c>
    </row>
    <row r="154" spans="1:30" ht="15.5" x14ac:dyDescent="0.35">
      <c r="A154" s="5" t="s">
        <v>30</v>
      </c>
      <c r="B154" t="s">
        <v>31</v>
      </c>
      <c r="C154">
        <v>304</v>
      </c>
      <c r="D154">
        <v>10</v>
      </c>
      <c r="E154">
        <v>1</v>
      </c>
      <c r="F154" t="s">
        <v>120</v>
      </c>
      <c r="G154" t="s">
        <v>33</v>
      </c>
      <c r="H154" t="s">
        <v>34</v>
      </c>
      <c r="I154" s="6" t="s">
        <v>35</v>
      </c>
      <c r="O154" s="7"/>
      <c r="P154" s="7"/>
      <c r="AB154" t="s">
        <v>123</v>
      </c>
      <c r="AC154" t="s">
        <v>37</v>
      </c>
    </row>
    <row r="155" spans="1:30" ht="15.5" x14ac:dyDescent="0.35">
      <c r="A155" s="5" t="s">
        <v>30</v>
      </c>
      <c r="B155" t="s">
        <v>31</v>
      </c>
      <c r="C155">
        <v>304</v>
      </c>
      <c r="D155">
        <v>10</v>
      </c>
      <c r="E155">
        <v>2</v>
      </c>
      <c r="F155" t="s">
        <v>120</v>
      </c>
      <c r="G155" t="s">
        <v>33</v>
      </c>
      <c r="H155" t="s">
        <v>34</v>
      </c>
      <c r="I155" t="s">
        <v>45</v>
      </c>
      <c r="J155" s="6" t="s">
        <v>39</v>
      </c>
      <c r="K155" t="s">
        <v>56</v>
      </c>
      <c r="L155" t="s">
        <v>49</v>
      </c>
      <c r="M155">
        <v>0</v>
      </c>
      <c r="N155">
        <v>0</v>
      </c>
      <c r="O155" s="7" t="s">
        <v>150</v>
      </c>
      <c r="P155" s="7" t="s">
        <v>151</v>
      </c>
      <c r="Q155">
        <f>32.5-15.5</f>
        <v>17</v>
      </c>
      <c r="R155" t="s">
        <v>52</v>
      </c>
      <c r="AB155" t="s">
        <v>123</v>
      </c>
      <c r="AC155" t="s">
        <v>37</v>
      </c>
    </row>
    <row r="156" spans="1:30" ht="15.5" x14ac:dyDescent="0.35">
      <c r="A156" s="5" t="s">
        <v>152</v>
      </c>
      <c r="B156" t="s">
        <v>31</v>
      </c>
      <c r="C156">
        <v>111</v>
      </c>
      <c r="D156">
        <v>1</v>
      </c>
      <c r="E156">
        <v>1</v>
      </c>
      <c r="F156" t="s">
        <v>32</v>
      </c>
      <c r="G156" t="s">
        <v>33</v>
      </c>
      <c r="H156" t="s">
        <v>34</v>
      </c>
      <c r="I156" t="s">
        <v>38</v>
      </c>
      <c r="J156" s="6" t="s">
        <v>39</v>
      </c>
      <c r="K156" t="s">
        <v>40</v>
      </c>
      <c r="L156" t="s">
        <v>41</v>
      </c>
      <c r="M156">
        <v>0</v>
      </c>
      <c r="N156">
        <v>0</v>
      </c>
      <c r="O156" s="7">
        <v>1744</v>
      </c>
      <c r="P156" s="7"/>
      <c r="Q156">
        <f>155-90</f>
        <v>65</v>
      </c>
      <c r="R156" t="s">
        <v>43</v>
      </c>
      <c r="S156" t="s">
        <v>44</v>
      </c>
      <c r="AB156" t="s">
        <v>153</v>
      </c>
      <c r="AC156" t="s">
        <v>37</v>
      </c>
    </row>
    <row r="157" spans="1:30" ht="15.5" x14ac:dyDescent="0.35">
      <c r="A157" s="5" t="s">
        <v>152</v>
      </c>
      <c r="B157" t="s">
        <v>31</v>
      </c>
      <c r="C157">
        <v>111</v>
      </c>
      <c r="D157">
        <v>1</v>
      </c>
      <c r="E157">
        <v>2</v>
      </c>
      <c r="F157" t="s">
        <v>32</v>
      </c>
      <c r="G157" t="s">
        <v>33</v>
      </c>
      <c r="H157" t="s">
        <v>34</v>
      </c>
      <c r="I157" s="6" t="s">
        <v>35</v>
      </c>
      <c r="O157" s="7"/>
      <c r="P157" s="7"/>
      <c r="AB157" t="s">
        <v>153</v>
      </c>
      <c r="AC157" t="s">
        <v>37</v>
      </c>
    </row>
    <row r="158" spans="1:30" ht="15.5" x14ac:dyDescent="0.35">
      <c r="A158" s="5" t="s">
        <v>152</v>
      </c>
      <c r="B158" t="s">
        <v>31</v>
      </c>
      <c r="C158">
        <v>111</v>
      </c>
      <c r="D158">
        <v>2</v>
      </c>
      <c r="E158">
        <v>1</v>
      </c>
      <c r="F158" t="s">
        <v>32</v>
      </c>
      <c r="G158" t="s">
        <v>33</v>
      </c>
      <c r="H158" t="s">
        <v>34</v>
      </c>
      <c r="I158" s="6" t="s">
        <v>35</v>
      </c>
      <c r="O158" s="7"/>
      <c r="P158" s="7"/>
      <c r="AB158" t="s">
        <v>153</v>
      </c>
      <c r="AC158" t="s">
        <v>37</v>
      </c>
    </row>
    <row r="159" spans="1:30" ht="15.5" x14ac:dyDescent="0.35">
      <c r="A159" s="5" t="s">
        <v>152</v>
      </c>
      <c r="B159" t="s">
        <v>31</v>
      </c>
      <c r="C159">
        <v>111</v>
      </c>
      <c r="D159">
        <v>2</v>
      </c>
      <c r="E159">
        <v>2</v>
      </c>
      <c r="F159" t="s">
        <v>32</v>
      </c>
      <c r="G159" t="s">
        <v>33</v>
      </c>
      <c r="H159" t="s">
        <v>34</v>
      </c>
      <c r="I159" t="s">
        <v>45</v>
      </c>
      <c r="J159" s="6" t="s">
        <v>39</v>
      </c>
      <c r="K159" t="s">
        <v>56</v>
      </c>
      <c r="L159" t="s">
        <v>41</v>
      </c>
      <c r="M159">
        <v>0</v>
      </c>
      <c r="N159">
        <v>0</v>
      </c>
      <c r="O159" s="7">
        <v>1839</v>
      </c>
      <c r="P159" s="7">
        <v>1838</v>
      </c>
      <c r="Q159">
        <f>27.5-10</f>
        <v>17.5</v>
      </c>
      <c r="R159" t="s">
        <v>43</v>
      </c>
      <c r="S159" t="s">
        <v>44</v>
      </c>
      <c r="AB159" t="s">
        <v>153</v>
      </c>
      <c r="AC159" t="s">
        <v>37</v>
      </c>
      <c r="AD159" t="s">
        <v>154</v>
      </c>
    </row>
    <row r="160" spans="1:30" ht="15.5" x14ac:dyDescent="0.35">
      <c r="A160" s="5" t="s">
        <v>152</v>
      </c>
      <c r="B160" t="s">
        <v>31</v>
      </c>
      <c r="C160">
        <v>111</v>
      </c>
      <c r="D160">
        <v>3</v>
      </c>
      <c r="E160">
        <v>1</v>
      </c>
      <c r="F160" t="s">
        <v>32</v>
      </c>
      <c r="G160" t="s">
        <v>33</v>
      </c>
      <c r="H160" t="s">
        <v>34</v>
      </c>
      <c r="I160" t="s">
        <v>45</v>
      </c>
      <c r="J160" s="6" t="s">
        <v>39</v>
      </c>
      <c r="K160" t="s">
        <v>46</v>
      </c>
      <c r="L160" t="s">
        <v>41</v>
      </c>
      <c r="M160">
        <v>0</v>
      </c>
      <c r="N160">
        <v>0</v>
      </c>
      <c r="O160" s="7">
        <v>1696</v>
      </c>
      <c r="P160" s="7">
        <v>1695</v>
      </c>
      <c r="Q160">
        <f>23-10.5</f>
        <v>12.5</v>
      </c>
      <c r="R160" t="s">
        <v>43</v>
      </c>
      <c r="S160" t="s">
        <v>44</v>
      </c>
      <c r="AB160" t="s">
        <v>153</v>
      </c>
      <c r="AC160" t="s">
        <v>37</v>
      </c>
    </row>
    <row r="161" spans="1:30" ht="15.5" x14ac:dyDescent="0.35">
      <c r="A161" s="5" t="s">
        <v>152</v>
      </c>
      <c r="B161" t="s">
        <v>31</v>
      </c>
      <c r="C161">
        <v>111</v>
      </c>
      <c r="D161">
        <v>3</v>
      </c>
      <c r="E161">
        <v>2</v>
      </c>
      <c r="F161" t="s">
        <v>32</v>
      </c>
      <c r="G161" t="s">
        <v>33</v>
      </c>
      <c r="H161" t="s">
        <v>34</v>
      </c>
      <c r="I161" t="s">
        <v>45</v>
      </c>
      <c r="J161" s="6" t="s">
        <v>39</v>
      </c>
      <c r="K161" t="s">
        <v>40</v>
      </c>
      <c r="L161" t="s">
        <v>49</v>
      </c>
      <c r="M161">
        <v>0</v>
      </c>
      <c r="N161">
        <v>0</v>
      </c>
      <c r="O161" s="7">
        <v>1844</v>
      </c>
      <c r="P161" s="7">
        <v>1843</v>
      </c>
      <c r="Q161">
        <f>29.5-11</f>
        <v>18.5</v>
      </c>
      <c r="R161" t="s">
        <v>52</v>
      </c>
      <c r="AB161" t="s">
        <v>153</v>
      </c>
      <c r="AC161" t="s">
        <v>37</v>
      </c>
    </row>
    <row r="162" spans="1:30" ht="15.5" x14ac:dyDescent="0.35">
      <c r="A162" s="5" t="s">
        <v>152</v>
      </c>
      <c r="B162" t="s">
        <v>31</v>
      </c>
      <c r="C162">
        <v>111</v>
      </c>
      <c r="D162">
        <v>4</v>
      </c>
      <c r="E162">
        <v>1</v>
      </c>
      <c r="F162" t="s">
        <v>32</v>
      </c>
      <c r="G162" t="s">
        <v>33</v>
      </c>
      <c r="H162" t="s">
        <v>34</v>
      </c>
      <c r="I162" s="6" t="s">
        <v>35</v>
      </c>
      <c r="O162" s="7"/>
      <c r="P162" s="7"/>
      <c r="AB162" t="s">
        <v>153</v>
      </c>
      <c r="AC162" t="s">
        <v>37</v>
      </c>
    </row>
    <row r="163" spans="1:30" ht="15.5" x14ac:dyDescent="0.35">
      <c r="A163" s="5" t="s">
        <v>152</v>
      </c>
      <c r="B163" t="s">
        <v>31</v>
      </c>
      <c r="C163">
        <v>111</v>
      </c>
      <c r="D163">
        <v>4</v>
      </c>
      <c r="E163">
        <v>2</v>
      </c>
      <c r="F163" t="s">
        <v>32</v>
      </c>
      <c r="G163" t="s">
        <v>33</v>
      </c>
      <c r="H163" t="s">
        <v>34</v>
      </c>
      <c r="I163" s="6" t="s">
        <v>35</v>
      </c>
      <c r="O163" s="7"/>
      <c r="P163" s="7"/>
      <c r="AB163" t="s">
        <v>153</v>
      </c>
      <c r="AC163" t="s">
        <v>37</v>
      </c>
    </row>
    <row r="164" spans="1:30" ht="15.5" x14ac:dyDescent="0.35">
      <c r="A164" s="5" t="s">
        <v>152</v>
      </c>
      <c r="B164" t="s">
        <v>31</v>
      </c>
      <c r="C164">
        <v>111</v>
      </c>
      <c r="D164">
        <v>5</v>
      </c>
      <c r="E164">
        <v>1</v>
      </c>
      <c r="F164" t="s">
        <v>32</v>
      </c>
      <c r="G164" t="s">
        <v>33</v>
      </c>
      <c r="H164" t="s">
        <v>34</v>
      </c>
      <c r="I164" s="6" t="s">
        <v>130</v>
      </c>
      <c r="O164" s="7"/>
      <c r="P164" s="7"/>
      <c r="AB164" t="s">
        <v>153</v>
      </c>
      <c r="AC164" t="s">
        <v>37</v>
      </c>
    </row>
    <row r="165" spans="1:30" ht="15.5" x14ac:dyDescent="0.35">
      <c r="A165" s="5" t="s">
        <v>152</v>
      </c>
      <c r="B165" t="s">
        <v>31</v>
      </c>
      <c r="C165">
        <v>111</v>
      </c>
      <c r="D165">
        <v>5</v>
      </c>
      <c r="E165">
        <v>2</v>
      </c>
      <c r="F165" t="s">
        <v>32</v>
      </c>
      <c r="G165" t="s">
        <v>33</v>
      </c>
      <c r="H165" t="s">
        <v>34</v>
      </c>
      <c r="I165" s="6" t="s">
        <v>35</v>
      </c>
      <c r="O165" s="7"/>
      <c r="P165" s="7"/>
      <c r="AB165" t="s">
        <v>153</v>
      </c>
      <c r="AC165" t="s">
        <v>37</v>
      </c>
    </row>
    <row r="166" spans="1:30" ht="15.5" x14ac:dyDescent="0.35">
      <c r="A166" s="5" t="s">
        <v>152</v>
      </c>
      <c r="B166" t="s">
        <v>31</v>
      </c>
      <c r="C166">
        <v>111</v>
      </c>
      <c r="D166">
        <v>6</v>
      </c>
      <c r="E166">
        <v>1</v>
      </c>
      <c r="F166" t="s">
        <v>32</v>
      </c>
      <c r="G166" t="s">
        <v>33</v>
      </c>
      <c r="H166" t="s">
        <v>34</v>
      </c>
      <c r="I166" t="s">
        <v>38</v>
      </c>
      <c r="J166" s="6" t="s">
        <v>74</v>
      </c>
      <c r="K166" t="s">
        <v>40</v>
      </c>
      <c r="L166" t="s">
        <v>41</v>
      </c>
      <c r="M166">
        <v>0</v>
      </c>
      <c r="N166">
        <v>1</v>
      </c>
      <c r="O166" s="7">
        <v>1735</v>
      </c>
      <c r="P166" s="7"/>
      <c r="Q166">
        <f>170-90</f>
        <v>80</v>
      </c>
      <c r="R166" t="s">
        <v>43</v>
      </c>
      <c r="S166" t="s">
        <v>44</v>
      </c>
      <c r="AB166" t="s">
        <v>153</v>
      </c>
      <c r="AC166" t="s">
        <v>37</v>
      </c>
    </row>
    <row r="167" spans="1:30" ht="15.5" x14ac:dyDescent="0.35">
      <c r="A167" s="5" t="s">
        <v>152</v>
      </c>
      <c r="B167" t="s">
        <v>31</v>
      </c>
      <c r="C167">
        <v>111</v>
      </c>
      <c r="D167">
        <v>6</v>
      </c>
      <c r="E167">
        <v>2</v>
      </c>
      <c r="F167" t="s">
        <v>32</v>
      </c>
      <c r="G167" t="s">
        <v>33</v>
      </c>
      <c r="H167" t="s">
        <v>34</v>
      </c>
      <c r="I167" s="6" t="s">
        <v>35</v>
      </c>
      <c r="O167" s="7"/>
      <c r="P167" s="7"/>
      <c r="AB167" t="s">
        <v>153</v>
      </c>
      <c r="AC167" t="s">
        <v>37</v>
      </c>
    </row>
    <row r="168" spans="1:30" ht="15.5" x14ac:dyDescent="0.35">
      <c r="A168" s="5" t="s">
        <v>152</v>
      </c>
      <c r="B168" t="s">
        <v>31</v>
      </c>
      <c r="C168">
        <v>111</v>
      </c>
      <c r="D168">
        <v>7</v>
      </c>
      <c r="E168">
        <v>1</v>
      </c>
      <c r="F168" t="s">
        <v>32</v>
      </c>
      <c r="G168" t="s">
        <v>33</v>
      </c>
      <c r="H168" t="s">
        <v>34</v>
      </c>
      <c r="I168" t="s">
        <v>38</v>
      </c>
      <c r="J168" s="6" t="s">
        <v>74</v>
      </c>
      <c r="K168" t="s">
        <v>40</v>
      </c>
      <c r="L168" t="s">
        <v>41</v>
      </c>
      <c r="M168">
        <v>0</v>
      </c>
      <c r="N168">
        <v>1</v>
      </c>
      <c r="O168" s="7">
        <v>1734</v>
      </c>
      <c r="P168" s="7"/>
      <c r="Q168">
        <f>180-95</f>
        <v>85</v>
      </c>
      <c r="R168" t="s">
        <v>43</v>
      </c>
      <c r="S168" t="s">
        <v>44</v>
      </c>
      <c r="AB168" t="s">
        <v>153</v>
      </c>
      <c r="AC168" t="s">
        <v>37</v>
      </c>
    </row>
    <row r="169" spans="1:30" ht="15.5" x14ac:dyDescent="0.35">
      <c r="A169" s="5" t="s">
        <v>152</v>
      </c>
      <c r="B169" t="s">
        <v>31</v>
      </c>
      <c r="C169">
        <v>111</v>
      </c>
      <c r="D169">
        <v>8</v>
      </c>
      <c r="E169">
        <v>1</v>
      </c>
      <c r="F169" t="s">
        <v>32</v>
      </c>
      <c r="G169" t="s">
        <v>33</v>
      </c>
      <c r="H169" t="s">
        <v>34</v>
      </c>
      <c r="I169" t="s">
        <v>45</v>
      </c>
      <c r="J169" s="6" t="s">
        <v>39</v>
      </c>
      <c r="K169" t="s">
        <v>40</v>
      </c>
      <c r="L169" t="s">
        <v>49</v>
      </c>
      <c r="M169">
        <v>0</v>
      </c>
      <c r="N169">
        <v>0</v>
      </c>
      <c r="O169" s="7">
        <v>1833</v>
      </c>
      <c r="P169" s="7">
        <v>1832</v>
      </c>
      <c r="Q169">
        <f>31-11.5</f>
        <v>19.5</v>
      </c>
      <c r="R169" t="s">
        <v>52</v>
      </c>
      <c r="AB169" t="s">
        <v>153</v>
      </c>
      <c r="AC169" t="s">
        <v>37</v>
      </c>
      <c r="AD169" t="s">
        <v>64</v>
      </c>
    </row>
    <row r="170" spans="1:30" ht="15.5" x14ac:dyDescent="0.35">
      <c r="A170" s="5" t="s">
        <v>152</v>
      </c>
      <c r="B170" t="s">
        <v>31</v>
      </c>
      <c r="C170">
        <v>111</v>
      </c>
      <c r="D170">
        <v>8</v>
      </c>
      <c r="E170">
        <v>2</v>
      </c>
      <c r="F170" t="s">
        <v>32</v>
      </c>
      <c r="G170" t="s">
        <v>33</v>
      </c>
      <c r="H170" t="s">
        <v>34</v>
      </c>
      <c r="I170" s="6" t="s">
        <v>35</v>
      </c>
      <c r="O170" s="7"/>
      <c r="P170" s="7"/>
      <c r="AB170" t="s">
        <v>153</v>
      </c>
      <c r="AC170" t="s">
        <v>37</v>
      </c>
    </row>
    <row r="171" spans="1:30" ht="15.5" x14ac:dyDescent="0.35">
      <c r="A171" s="5" t="s">
        <v>152</v>
      </c>
      <c r="B171" t="s">
        <v>31</v>
      </c>
      <c r="C171">
        <v>111</v>
      </c>
      <c r="D171">
        <v>9</v>
      </c>
      <c r="E171">
        <v>1</v>
      </c>
      <c r="F171" t="s">
        <v>32</v>
      </c>
      <c r="G171" t="s">
        <v>33</v>
      </c>
      <c r="H171" t="s">
        <v>34</v>
      </c>
      <c r="I171" t="s">
        <v>45</v>
      </c>
      <c r="J171" s="6" t="s">
        <v>39</v>
      </c>
      <c r="K171" t="s">
        <v>56</v>
      </c>
      <c r="L171" t="s">
        <v>41</v>
      </c>
      <c r="M171">
        <v>0</v>
      </c>
      <c r="N171">
        <v>1</v>
      </c>
      <c r="O171" s="7">
        <v>1835</v>
      </c>
      <c r="P171" s="7">
        <v>1733</v>
      </c>
      <c r="Q171">
        <f>28.5-12.5</f>
        <v>16</v>
      </c>
      <c r="R171" t="s">
        <v>43</v>
      </c>
      <c r="S171" t="s">
        <v>44</v>
      </c>
      <c r="AB171" t="s">
        <v>153</v>
      </c>
      <c r="AC171" t="s">
        <v>37</v>
      </c>
      <c r="AD171" t="s">
        <v>155</v>
      </c>
    </row>
    <row r="172" spans="1:30" ht="15.5" x14ac:dyDescent="0.35">
      <c r="A172" s="5" t="s">
        <v>152</v>
      </c>
      <c r="B172" t="s">
        <v>31</v>
      </c>
      <c r="C172">
        <v>111</v>
      </c>
      <c r="D172">
        <v>9</v>
      </c>
      <c r="E172">
        <v>2</v>
      </c>
      <c r="F172" t="s">
        <v>32</v>
      </c>
      <c r="G172" t="s">
        <v>33</v>
      </c>
      <c r="H172" t="s">
        <v>34</v>
      </c>
      <c r="I172" t="s">
        <v>45</v>
      </c>
      <c r="J172" s="6" t="s">
        <v>39</v>
      </c>
      <c r="K172" t="s">
        <v>56</v>
      </c>
      <c r="L172" t="s">
        <v>49</v>
      </c>
      <c r="M172">
        <v>0</v>
      </c>
      <c r="N172">
        <v>0</v>
      </c>
      <c r="O172" s="7">
        <v>1692</v>
      </c>
      <c r="P172" s="7">
        <v>1741</v>
      </c>
      <c r="Q172">
        <f>28.5-12</f>
        <v>16.5</v>
      </c>
      <c r="R172" t="s">
        <v>52</v>
      </c>
      <c r="AB172" t="s">
        <v>153</v>
      </c>
      <c r="AC172" t="s">
        <v>37</v>
      </c>
    </row>
    <row r="173" spans="1:30" ht="15.5" x14ac:dyDescent="0.35">
      <c r="A173" s="5" t="s">
        <v>152</v>
      </c>
      <c r="B173" t="s">
        <v>31</v>
      </c>
      <c r="C173">
        <v>111</v>
      </c>
      <c r="D173">
        <v>10</v>
      </c>
      <c r="E173">
        <v>1</v>
      </c>
      <c r="F173" t="s">
        <v>32</v>
      </c>
      <c r="G173" t="s">
        <v>33</v>
      </c>
      <c r="H173" t="s">
        <v>34</v>
      </c>
      <c r="I173" t="s">
        <v>45</v>
      </c>
      <c r="J173" s="6" t="s">
        <v>39</v>
      </c>
      <c r="K173" t="s">
        <v>56</v>
      </c>
      <c r="L173" t="s">
        <v>41</v>
      </c>
      <c r="M173">
        <v>0</v>
      </c>
      <c r="N173">
        <v>0</v>
      </c>
      <c r="O173" s="7">
        <v>1829</v>
      </c>
      <c r="P173" s="7">
        <v>1740</v>
      </c>
      <c r="Q173">
        <f>28-12</f>
        <v>16</v>
      </c>
      <c r="R173" t="s">
        <v>43</v>
      </c>
      <c r="S173" t="s">
        <v>44</v>
      </c>
      <c r="AB173" t="s">
        <v>153</v>
      </c>
      <c r="AC173" t="s">
        <v>37</v>
      </c>
    </row>
    <row r="174" spans="1:30" ht="15.5" x14ac:dyDescent="0.35">
      <c r="A174" s="5" t="s">
        <v>152</v>
      </c>
      <c r="B174" t="s">
        <v>31</v>
      </c>
      <c r="C174">
        <v>112</v>
      </c>
      <c r="D174">
        <v>1</v>
      </c>
      <c r="E174">
        <v>1</v>
      </c>
      <c r="F174" t="s">
        <v>32</v>
      </c>
      <c r="G174" t="s">
        <v>33</v>
      </c>
      <c r="H174" t="s">
        <v>34</v>
      </c>
      <c r="I174" s="6" t="s">
        <v>35</v>
      </c>
      <c r="O174" s="7"/>
      <c r="P174" s="7"/>
      <c r="AB174" t="s">
        <v>153</v>
      </c>
      <c r="AC174" t="s">
        <v>37</v>
      </c>
    </row>
    <row r="175" spans="1:30" ht="15.5" x14ac:dyDescent="0.35">
      <c r="A175" s="5" t="s">
        <v>152</v>
      </c>
      <c r="B175" t="s">
        <v>31</v>
      </c>
      <c r="C175">
        <v>112</v>
      </c>
      <c r="D175">
        <v>1</v>
      </c>
      <c r="E175">
        <v>2</v>
      </c>
      <c r="F175" t="s">
        <v>32</v>
      </c>
      <c r="G175" t="s">
        <v>33</v>
      </c>
      <c r="H175" t="s">
        <v>34</v>
      </c>
      <c r="I175" s="6" t="s">
        <v>35</v>
      </c>
      <c r="O175" s="7"/>
      <c r="P175" s="7"/>
      <c r="AB175" t="s">
        <v>153</v>
      </c>
      <c r="AC175" t="s">
        <v>37</v>
      </c>
    </row>
    <row r="176" spans="1:30" ht="15.5" x14ac:dyDescent="0.35">
      <c r="A176" s="5" t="s">
        <v>152</v>
      </c>
      <c r="B176" t="s">
        <v>31</v>
      </c>
      <c r="C176">
        <v>112</v>
      </c>
      <c r="D176">
        <v>2</v>
      </c>
      <c r="E176">
        <v>1</v>
      </c>
      <c r="F176" t="s">
        <v>32</v>
      </c>
      <c r="G176" t="s">
        <v>33</v>
      </c>
      <c r="H176" t="s">
        <v>34</v>
      </c>
      <c r="I176" t="s">
        <v>45</v>
      </c>
      <c r="J176" s="6" t="s">
        <v>39</v>
      </c>
      <c r="K176" t="s">
        <v>56</v>
      </c>
      <c r="L176" t="s">
        <v>49</v>
      </c>
      <c r="M176">
        <v>0</v>
      </c>
      <c r="N176">
        <v>0</v>
      </c>
      <c r="O176" s="7">
        <v>1859</v>
      </c>
      <c r="P176" s="7">
        <v>1858</v>
      </c>
      <c r="Q176">
        <f>29.5-13.5</f>
        <v>16</v>
      </c>
      <c r="R176" t="s">
        <v>52</v>
      </c>
      <c r="AB176" t="s">
        <v>153</v>
      </c>
      <c r="AC176" t="s">
        <v>37</v>
      </c>
    </row>
    <row r="177" spans="1:30" ht="15.5" x14ac:dyDescent="0.35">
      <c r="A177" s="5" t="s">
        <v>152</v>
      </c>
      <c r="B177" t="s">
        <v>31</v>
      </c>
      <c r="C177">
        <v>112</v>
      </c>
      <c r="D177">
        <v>2</v>
      </c>
      <c r="E177">
        <v>2</v>
      </c>
      <c r="F177" t="s">
        <v>32</v>
      </c>
      <c r="G177" t="s">
        <v>33</v>
      </c>
      <c r="H177" t="s">
        <v>34</v>
      </c>
      <c r="I177" t="s">
        <v>45</v>
      </c>
      <c r="J177" s="6" t="s">
        <v>39</v>
      </c>
      <c r="K177" t="s">
        <v>56</v>
      </c>
      <c r="L177" t="s">
        <v>49</v>
      </c>
      <c r="M177">
        <v>0</v>
      </c>
      <c r="N177">
        <v>0</v>
      </c>
      <c r="O177" s="7">
        <v>1827</v>
      </c>
      <c r="P177" s="7">
        <v>1826</v>
      </c>
      <c r="Q177">
        <f>29.5-12.5</f>
        <v>17</v>
      </c>
      <c r="R177" t="s">
        <v>52</v>
      </c>
      <c r="AB177" t="s">
        <v>153</v>
      </c>
      <c r="AC177" t="s">
        <v>37</v>
      </c>
    </row>
    <row r="178" spans="1:30" ht="15.5" x14ac:dyDescent="0.35">
      <c r="A178" s="5" t="s">
        <v>152</v>
      </c>
      <c r="B178" t="s">
        <v>31</v>
      </c>
      <c r="C178">
        <v>112</v>
      </c>
      <c r="D178">
        <v>3</v>
      </c>
      <c r="E178">
        <v>1</v>
      </c>
      <c r="F178" t="s">
        <v>32</v>
      </c>
      <c r="G178" t="s">
        <v>33</v>
      </c>
      <c r="H178" t="s">
        <v>34</v>
      </c>
      <c r="I178" s="6" t="s">
        <v>35</v>
      </c>
      <c r="O178" s="7"/>
      <c r="P178" s="7"/>
      <c r="AB178" t="s">
        <v>153</v>
      </c>
      <c r="AC178" t="s">
        <v>37</v>
      </c>
    </row>
    <row r="179" spans="1:30" ht="15.5" x14ac:dyDescent="0.35">
      <c r="A179" s="5" t="s">
        <v>152</v>
      </c>
      <c r="B179" t="s">
        <v>31</v>
      </c>
      <c r="C179">
        <v>112</v>
      </c>
      <c r="D179">
        <v>4</v>
      </c>
      <c r="E179">
        <v>1</v>
      </c>
      <c r="F179" t="s">
        <v>32</v>
      </c>
      <c r="G179" t="s">
        <v>33</v>
      </c>
      <c r="H179" t="s">
        <v>34</v>
      </c>
      <c r="I179" s="6" t="s">
        <v>35</v>
      </c>
      <c r="O179" s="7"/>
      <c r="P179" s="7"/>
      <c r="AB179" t="s">
        <v>153</v>
      </c>
      <c r="AC179" t="s">
        <v>37</v>
      </c>
    </row>
    <row r="180" spans="1:30" ht="15.5" x14ac:dyDescent="0.35">
      <c r="A180" s="5" t="s">
        <v>152</v>
      </c>
      <c r="B180" t="s">
        <v>31</v>
      </c>
      <c r="C180">
        <v>112</v>
      </c>
      <c r="D180">
        <v>4</v>
      </c>
      <c r="E180">
        <v>2</v>
      </c>
      <c r="F180" t="s">
        <v>32</v>
      </c>
      <c r="G180" t="s">
        <v>33</v>
      </c>
      <c r="H180" t="s">
        <v>34</v>
      </c>
      <c r="I180" t="s">
        <v>45</v>
      </c>
      <c r="J180" s="6" t="s">
        <v>39</v>
      </c>
      <c r="K180" t="s">
        <v>40</v>
      </c>
      <c r="L180" t="s">
        <v>41</v>
      </c>
      <c r="M180">
        <v>0</v>
      </c>
      <c r="N180">
        <v>0</v>
      </c>
      <c r="O180" s="7">
        <v>1875</v>
      </c>
      <c r="P180" s="7">
        <v>1874</v>
      </c>
      <c r="Q180">
        <f>30-12.5</f>
        <v>17.5</v>
      </c>
      <c r="R180" t="s">
        <v>100</v>
      </c>
      <c r="S180" t="s">
        <v>44</v>
      </c>
      <c r="AB180" t="s">
        <v>153</v>
      </c>
      <c r="AC180" t="s">
        <v>37</v>
      </c>
    </row>
    <row r="181" spans="1:30" ht="15.5" x14ac:dyDescent="0.35">
      <c r="A181" s="5" t="s">
        <v>152</v>
      </c>
      <c r="B181" t="s">
        <v>31</v>
      </c>
      <c r="C181">
        <v>112</v>
      </c>
      <c r="D181">
        <v>5</v>
      </c>
      <c r="E181">
        <v>1</v>
      </c>
      <c r="F181" t="s">
        <v>32</v>
      </c>
      <c r="G181" t="s">
        <v>33</v>
      </c>
      <c r="H181" t="s">
        <v>34</v>
      </c>
      <c r="I181" t="s">
        <v>38</v>
      </c>
      <c r="J181" s="6" t="s">
        <v>39</v>
      </c>
      <c r="K181" t="s">
        <v>40</v>
      </c>
      <c r="L181" t="s">
        <v>49</v>
      </c>
      <c r="M181">
        <v>0</v>
      </c>
      <c r="N181">
        <v>0</v>
      </c>
      <c r="O181" s="7">
        <v>1739</v>
      </c>
      <c r="P181" s="7"/>
      <c r="Q181">
        <f>180-95</f>
        <v>85</v>
      </c>
      <c r="R181" t="s">
        <v>52</v>
      </c>
      <c r="AB181" t="s">
        <v>153</v>
      </c>
      <c r="AC181" t="s">
        <v>37</v>
      </c>
    </row>
    <row r="182" spans="1:30" ht="15.5" x14ac:dyDescent="0.35">
      <c r="A182" s="5" t="s">
        <v>152</v>
      </c>
      <c r="B182" t="s">
        <v>31</v>
      </c>
      <c r="C182">
        <v>112</v>
      </c>
      <c r="D182">
        <v>6</v>
      </c>
      <c r="E182">
        <v>1</v>
      </c>
      <c r="F182" t="s">
        <v>32</v>
      </c>
      <c r="G182" t="s">
        <v>33</v>
      </c>
      <c r="H182" t="s">
        <v>34</v>
      </c>
      <c r="I182" s="6" t="s">
        <v>35</v>
      </c>
      <c r="O182" s="7"/>
      <c r="P182" s="7"/>
      <c r="AB182" t="s">
        <v>153</v>
      </c>
      <c r="AC182" t="s">
        <v>37</v>
      </c>
    </row>
    <row r="183" spans="1:30" ht="15.5" x14ac:dyDescent="0.35">
      <c r="A183" s="5" t="s">
        <v>152</v>
      </c>
      <c r="B183" t="s">
        <v>31</v>
      </c>
      <c r="C183">
        <v>112</v>
      </c>
      <c r="D183">
        <v>6</v>
      </c>
      <c r="E183">
        <v>2</v>
      </c>
      <c r="F183" t="s">
        <v>32</v>
      </c>
      <c r="G183" t="s">
        <v>33</v>
      </c>
      <c r="H183" t="s">
        <v>34</v>
      </c>
      <c r="I183" s="6" t="s">
        <v>35</v>
      </c>
      <c r="O183" s="7"/>
      <c r="P183" s="7"/>
      <c r="AB183" t="s">
        <v>153</v>
      </c>
      <c r="AC183" t="s">
        <v>37</v>
      </c>
    </row>
    <row r="184" spans="1:30" ht="15.5" x14ac:dyDescent="0.35">
      <c r="A184" s="5" t="s">
        <v>152</v>
      </c>
      <c r="B184" t="s">
        <v>31</v>
      </c>
      <c r="C184">
        <v>112</v>
      </c>
      <c r="D184">
        <v>7</v>
      </c>
      <c r="E184">
        <v>1</v>
      </c>
      <c r="F184" t="s">
        <v>32</v>
      </c>
      <c r="G184" t="s">
        <v>33</v>
      </c>
      <c r="H184" t="s">
        <v>34</v>
      </c>
      <c r="I184" s="6" t="s">
        <v>35</v>
      </c>
      <c r="O184" s="7"/>
      <c r="P184" s="7"/>
      <c r="AB184" t="s">
        <v>153</v>
      </c>
      <c r="AC184" t="s">
        <v>37</v>
      </c>
    </row>
    <row r="185" spans="1:30" ht="15.5" x14ac:dyDescent="0.35">
      <c r="A185" s="5" t="s">
        <v>152</v>
      </c>
      <c r="B185" t="s">
        <v>31</v>
      </c>
      <c r="C185">
        <v>112</v>
      </c>
      <c r="D185">
        <v>7</v>
      </c>
      <c r="E185">
        <v>2</v>
      </c>
      <c r="F185" t="s">
        <v>32</v>
      </c>
      <c r="G185" t="s">
        <v>33</v>
      </c>
      <c r="H185" t="s">
        <v>34</v>
      </c>
      <c r="I185" s="6" t="s">
        <v>35</v>
      </c>
      <c r="O185" s="7"/>
      <c r="P185" s="7"/>
      <c r="AB185" t="s">
        <v>153</v>
      </c>
      <c r="AC185" t="s">
        <v>37</v>
      </c>
    </row>
    <row r="186" spans="1:30" ht="15.5" x14ac:dyDescent="0.35">
      <c r="A186" s="5" t="s">
        <v>152</v>
      </c>
      <c r="B186" t="s">
        <v>31</v>
      </c>
      <c r="C186">
        <v>112</v>
      </c>
      <c r="D186">
        <v>8</v>
      </c>
      <c r="E186">
        <v>1</v>
      </c>
      <c r="F186" t="s">
        <v>32</v>
      </c>
      <c r="G186" t="s">
        <v>33</v>
      </c>
      <c r="H186" t="s">
        <v>34</v>
      </c>
      <c r="I186" s="6" t="s">
        <v>35</v>
      </c>
      <c r="O186" s="7"/>
      <c r="P186" s="7"/>
      <c r="AB186" t="s">
        <v>153</v>
      </c>
      <c r="AC186" t="s">
        <v>37</v>
      </c>
    </row>
    <row r="187" spans="1:30" ht="15.5" x14ac:dyDescent="0.35">
      <c r="A187" s="5" t="s">
        <v>152</v>
      </c>
      <c r="B187" t="s">
        <v>31</v>
      </c>
      <c r="C187">
        <v>112</v>
      </c>
      <c r="D187">
        <v>8</v>
      </c>
      <c r="E187">
        <v>2</v>
      </c>
      <c r="F187" t="s">
        <v>32</v>
      </c>
      <c r="G187" t="s">
        <v>33</v>
      </c>
      <c r="H187" t="s">
        <v>34</v>
      </c>
      <c r="I187" s="6" t="s">
        <v>35</v>
      </c>
      <c r="O187" s="7"/>
      <c r="P187" s="7"/>
      <c r="AB187" t="s">
        <v>153</v>
      </c>
      <c r="AC187" t="s">
        <v>37</v>
      </c>
    </row>
    <row r="188" spans="1:30" ht="15.5" x14ac:dyDescent="0.35">
      <c r="A188" s="5" t="s">
        <v>152</v>
      </c>
      <c r="B188" t="s">
        <v>31</v>
      </c>
      <c r="C188">
        <v>112</v>
      </c>
      <c r="D188">
        <v>9</v>
      </c>
      <c r="E188">
        <v>1</v>
      </c>
      <c r="F188" t="s">
        <v>32</v>
      </c>
      <c r="G188" t="s">
        <v>33</v>
      </c>
      <c r="H188" t="s">
        <v>34</v>
      </c>
      <c r="I188" s="6" t="s">
        <v>35</v>
      </c>
      <c r="O188" s="7"/>
      <c r="P188" s="7"/>
      <c r="AB188" t="s">
        <v>153</v>
      </c>
      <c r="AC188" t="s">
        <v>37</v>
      </c>
    </row>
    <row r="189" spans="1:30" ht="15.5" x14ac:dyDescent="0.35">
      <c r="A189" s="5" t="s">
        <v>152</v>
      </c>
      <c r="B189" t="s">
        <v>31</v>
      </c>
      <c r="C189">
        <v>112</v>
      </c>
      <c r="D189">
        <v>9</v>
      </c>
      <c r="E189">
        <v>2</v>
      </c>
      <c r="F189" t="s">
        <v>32</v>
      </c>
      <c r="G189" t="s">
        <v>33</v>
      </c>
      <c r="H189" t="s">
        <v>34</v>
      </c>
      <c r="I189" s="6" t="s">
        <v>35</v>
      </c>
      <c r="O189" s="7"/>
      <c r="P189" s="7"/>
      <c r="AB189" t="s">
        <v>153</v>
      </c>
      <c r="AC189" t="s">
        <v>37</v>
      </c>
    </row>
    <row r="190" spans="1:30" ht="15.5" x14ac:dyDescent="0.35">
      <c r="A190" s="5" t="s">
        <v>152</v>
      </c>
      <c r="B190" t="s">
        <v>31</v>
      </c>
      <c r="C190">
        <v>112</v>
      </c>
      <c r="D190">
        <v>10</v>
      </c>
      <c r="E190">
        <v>1</v>
      </c>
      <c r="F190" t="s">
        <v>32</v>
      </c>
      <c r="G190" t="s">
        <v>33</v>
      </c>
      <c r="H190" t="s">
        <v>34</v>
      </c>
      <c r="I190" t="s">
        <v>69</v>
      </c>
      <c r="J190" s="6" t="s">
        <v>142</v>
      </c>
      <c r="O190" s="7"/>
      <c r="P190" s="7"/>
      <c r="AB190" t="s">
        <v>153</v>
      </c>
      <c r="AC190" t="s">
        <v>37</v>
      </c>
    </row>
    <row r="191" spans="1:30" ht="15.5" x14ac:dyDescent="0.35">
      <c r="A191" s="5" t="s">
        <v>152</v>
      </c>
      <c r="B191" t="s">
        <v>31</v>
      </c>
      <c r="C191">
        <v>113</v>
      </c>
      <c r="D191">
        <v>1</v>
      </c>
      <c r="E191">
        <v>1</v>
      </c>
      <c r="F191" t="s">
        <v>32</v>
      </c>
      <c r="G191" t="s">
        <v>33</v>
      </c>
      <c r="H191" t="s">
        <v>34</v>
      </c>
      <c r="I191" t="s">
        <v>45</v>
      </c>
      <c r="J191" s="6" t="s">
        <v>39</v>
      </c>
      <c r="K191" t="s">
        <v>46</v>
      </c>
      <c r="L191" t="s">
        <v>41</v>
      </c>
      <c r="M191">
        <v>0</v>
      </c>
      <c r="N191">
        <v>0</v>
      </c>
      <c r="O191" s="7">
        <v>1857</v>
      </c>
      <c r="P191" s="7">
        <v>1736</v>
      </c>
      <c r="Q191">
        <f>27-11.5</f>
        <v>15.5</v>
      </c>
      <c r="R191" t="s">
        <v>43</v>
      </c>
      <c r="S191" t="s">
        <v>44</v>
      </c>
      <c r="AB191" t="s">
        <v>153</v>
      </c>
      <c r="AC191" t="s">
        <v>37</v>
      </c>
    </row>
    <row r="192" spans="1:30" ht="15.5" x14ac:dyDescent="0.35">
      <c r="A192" s="5" t="s">
        <v>152</v>
      </c>
      <c r="B192" t="s">
        <v>31</v>
      </c>
      <c r="C192">
        <v>113</v>
      </c>
      <c r="D192">
        <v>1</v>
      </c>
      <c r="E192">
        <v>2</v>
      </c>
      <c r="F192" t="s">
        <v>32</v>
      </c>
      <c r="G192" t="s">
        <v>33</v>
      </c>
      <c r="H192" t="s">
        <v>34</v>
      </c>
      <c r="I192" t="s">
        <v>38</v>
      </c>
      <c r="J192" s="6" t="s">
        <v>39</v>
      </c>
      <c r="K192" t="s">
        <v>40</v>
      </c>
      <c r="L192" t="s">
        <v>41</v>
      </c>
      <c r="M192">
        <v>0</v>
      </c>
      <c r="N192">
        <v>0</v>
      </c>
      <c r="O192" s="7">
        <v>1611</v>
      </c>
      <c r="P192" s="7"/>
      <c r="Q192">
        <f>190-100</f>
        <v>90</v>
      </c>
      <c r="R192" t="s">
        <v>43</v>
      </c>
      <c r="S192" t="s">
        <v>44</v>
      </c>
      <c r="AB192" t="s">
        <v>153</v>
      </c>
      <c r="AC192" t="s">
        <v>37</v>
      </c>
      <c r="AD192" t="s">
        <v>156</v>
      </c>
    </row>
    <row r="193" spans="1:30" ht="15.5" x14ac:dyDescent="0.35">
      <c r="A193" s="5" t="s">
        <v>152</v>
      </c>
      <c r="B193" t="s">
        <v>31</v>
      </c>
      <c r="C193">
        <v>113</v>
      </c>
      <c r="D193">
        <v>2</v>
      </c>
      <c r="E193">
        <v>1</v>
      </c>
      <c r="F193" t="s">
        <v>32</v>
      </c>
      <c r="G193" t="s">
        <v>33</v>
      </c>
      <c r="H193" t="s">
        <v>34</v>
      </c>
      <c r="I193" s="6" t="s">
        <v>130</v>
      </c>
      <c r="O193" s="7"/>
      <c r="P193" s="7"/>
      <c r="AB193" t="s">
        <v>153</v>
      </c>
      <c r="AC193" t="s">
        <v>37</v>
      </c>
    </row>
    <row r="194" spans="1:30" ht="15.5" x14ac:dyDescent="0.35">
      <c r="A194" s="5" t="s">
        <v>152</v>
      </c>
      <c r="B194" t="s">
        <v>31</v>
      </c>
      <c r="C194">
        <v>113</v>
      </c>
      <c r="D194">
        <v>2</v>
      </c>
      <c r="E194">
        <v>2</v>
      </c>
      <c r="F194" t="s">
        <v>32</v>
      </c>
      <c r="G194" t="s">
        <v>33</v>
      </c>
      <c r="H194" t="s">
        <v>34</v>
      </c>
      <c r="I194" s="6" t="s">
        <v>35</v>
      </c>
      <c r="O194" s="7"/>
      <c r="P194" s="7"/>
      <c r="AB194" t="s">
        <v>153</v>
      </c>
      <c r="AC194" t="s">
        <v>37</v>
      </c>
    </row>
    <row r="195" spans="1:30" ht="15.5" x14ac:dyDescent="0.35">
      <c r="A195" s="5" t="s">
        <v>152</v>
      </c>
      <c r="B195" t="s">
        <v>31</v>
      </c>
      <c r="C195">
        <v>113</v>
      </c>
      <c r="D195">
        <v>3</v>
      </c>
      <c r="E195">
        <v>1</v>
      </c>
      <c r="F195" t="s">
        <v>32</v>
      </c>
      <c r="G195" t="s">
        <v>33</v>
      </c>
      <c r="H195" t="s">
        <v>34</v>
      </c>
      <c r="I195" t="s">
        <v>45</v>
      </c>
      <c r="J195" s="6" t="s">
        <v>39</v>
      </c>
      <c r="K195" t="s">
        <v>56</v>
      </c>
      <c r="L195" t="s">
        <v>49</v>
      </c>
      <c r="M195">
        <v>0</v>
      </c>
      <c r="N195">
        <v>0</v>
      </c>
      <c r="O195" s="7">
        <v>1686</v>
      </c>
      <c r="P195" s="7">
        <v>1685</v>
      </c>
      <c r="Q195">
        <f>26-11</f>
        <v>15</v>
      </c>
      <c r="R195" t="s">
        <v>52</v>
      </c>
      <c r="AB195" t="s">
        <v>153</v>
      </c>
      <c r="AC195" t="s">
        <v>37</v>
      </c>
      <c r="AD195" t="s">
        <v>86</v>
      </c>
    </row>
    <row r="196" spans="1:30" ht="15.5" x14ac:dyDescent="0.35">
      <c r="A196" s="5" t="s">
        <v>152</v>
      </c>
      <c r="B196" t="s">
        <v>31</v>
      </c>
      <c r="C196">
        <v>113</v>
      </c>
      <c r="D196">
        <v>3</v>
      </c>
      <c r="E196">
        <v>2</v>
      </c>
      <c r="F196" t="s">
        <v>32</v>
      </c>
      <c r="G196" t="s">
        <v>33</v>
      </c>
      <c r="H196" t="s">
        <v>34</v>
      </c>
      <c r="I196" t="s">
        <v>45</v>
      </c>
      <c r="J196" s="6" t="s">
        <v>39</v>
      </c>
      <c r="K196" t="s">
        <v>40</v>
      </c>
      <c r="L196" t="s">
        <v>41</v>
      </c>
      <c r="M196">
        <v>0</v>
      </c>
      <c r="N196">
        <v>0</v>
      </c>
      <c r="O196" s="7">
        <v>1738</v>
      </c>
      <c r="P196" s="7">
        <v>1737</v>
      </c>
      <c r="Q196">
        <f>31-11</f>
        <v>20</v>
      </c>
      <c r="R196" t="s">
        <v>43</v>
      </c>
      <c r="S196" t="s">
        <v>44</v>
      </c>
      <c r="AB196" t="s">
        <v>153</v>
      </c>
      <c r="AC196" t="s">
        <v>37</v>
      </c>
      <c r="AD196" t="s">
        <v>157</v>
      </c>
    </row>
    <row r="197" spans="1:30" ht="15.5" x14ac:dyDescent="0.35">
      <c r="A197" s="5" t="s">
        <v>152</v>
      </c>
      <c r="B197" t="s">
        <v>31</v>
      </c>
      <c r="C197">
        <v>113</v>
      </c>
      <c r="D197">
        <v>4</v>
      </c>
      <c r="E197">
        <v>1</v>
      </c>
      <c r="F197" t="s">
        <v>32</v>
      </c>
      <c r="G197" t="s">
        <v>33</v>
      </c>
      <c r="H197" t="s">
        <v>34</v>
      </c>
      <c r="I197" t="s">
        <v>45</v>
      </c>
      <c r="J197" s="6" t="s">
        <v>39</v>
      </c>
      <c r="K197" t="s">
        <v>40</v>
      </c>
      <c r="L197" t="s">
        <v>41</v>
      </c>
      <c r="M197">
        <v>0</v>
      </c>
      <c r="N197">
        <v>0</v>
      </c>
      <c r="O197" s="7">
        <v>1684</v>
      </c>
      <c r="P197" s="7">
        <v>1683</v>
      </c>
      <c r="Q197">
        <f>28-10.5</f>
        <v>17.5</v>
      </c>
      <c r="R197" t="s">
        <v>100</v>
      </c>
      <c r="S197" t="s">
        <v>44</v>
      </c>
      <c r="AB197" t="s">
        <v>153</v>
      </c>
      <c r="AC197" t="s">
        <v>37</v>
      </c>
    </row>
    <row r="198" spans="1:30" ht="15.5" x14ac:dyDescent="0.35">
      <c r="A198" s="5" t="s">
        <v>152</v>
      </c>
      <c r="B198" t="s">
        <v>31</v>
      </c>
      <c r="C198">
        <v>113</v>
      </c>
      <c r="D198">
        <v>4</v>
      </c>
      <c r="E198">
        <v>2</v>
      </c>
      <c r="F198" t="s">
        <v>32</v>
      </c>
      <c r="G198" t="s">
        <v>33</v>
      </c>
      <c r="H198" t="s">
        <v>34</v>
      </c>
      <c r="I198" t="s">
        <v>45</v>
      </c>
      <c r="J198" s="6" t="s">
        <v>39</v>
      </c>
      <c r="K198" t="s">
        <v>56</v>
      </c>
      <c r="L198" t="s">
        <v>49</v>
      </c>
      <c r="M198">
        <v>0</v>
      </c>
      <c r="N198">
        <v>0</v>
      </c>
      <c r="O198" s="7">
        <v>1855</v>
      </c>
      <c r="P198" s="7">
        <v>1854</v>
      </c>
      <c r="Q198">
        <f>28-11</f>
        <v>17</v>
      </c>
      <c r="R198" t="s">
        <v>52</v>
      </c>
      <c r="AB198" t="s">
        <v>153</v>
      </c>
      <c r="AC198" t="s">
        <v>37</v>
      </c>
    </row>
    <row r="199" spans="1:30" ht="15.5" x14ac:dyDescent="0.35">
      <c r="A199" s="5" t="s">
        <v>152</v>
      </c>
      <c r="B199" t="s">
        <v>31</v>
      </c>
      <c r="C199">
        <v>113</v>
      </c>
      <c r="D199">
        <v>5</v>
      </c>
      <c r="E199">
        <v>1</v>
      </c>
      <c r="F199" t="s">
        <v>32</v>
      </c>
      <c r="G199" t="s">
        <v>33</v>
      </c>
      <c r="H199" t="s">
        <v>34</v>
      </c>
      <c r="I199" s="6" t="s">
        <v>35</v>
      </c>
      <c r="O199" s="7"/>
      <c r="P199" s="7"/>
      <c r="AB199" t="s">
        <v>153</v>
      </c>
      <c r="AC199" t="s">
        <v>37</v>
      </c>
    </row>
    <row r="200" spans="1:30" ht="15.5" x14ac:dyDescent="0.35">
      <c r="A200" s="5" t="s">
        <v>152</v>
      </c>
      <c r="B200" t="s">
        <v>31</v>
      </c>
      <c r="C200">
        <v>113</v>
      </c>
      <c r="D200">
        <v>5</v>
      </c>
      <c r="E200">
        <v>2</v>
      </c>
      <c r="F200" t="s">
        <v>32</v>
      </c>
      <c r="G200" t="s">
        <v>33</v>
      </c>
      <c r="H200" t="s">
        <v>34</v>
      </c>
      <c r="I200" t="s">
        <v>38</v>
      </c>
      <c r="J200" s="6" t="s">
        <v>39</v>
      </c>
      <c r="K200" t="s">
        <v>40</v>
      </c>
      <c r="L200" t="s">
        <v>49</v>
      </c>
      <c r="M200">
        <v>0</v>
      </c>
      <c r="N200">
        <v>0</v>
      </c>
      <c r="O200" s="7">
        <v>1873</v>
      </c>
      <c r="P200" s="7"/>
      <c r="Q200">
        <f>190-100</f>
        <v>90</v>
      </c>
      <c r="R200" t="s">
        <v>52</v>
      </c>
      <c r="AB200" t="s">
        <v>153</v>
      </c>
      <c r="AC200" t="s">
        <v>37</v>
      </c>
    </row>
    <row r="201" spans="1:30" ht="15.5" x14ac:dyDescent="0.35">
      <c r="A201" s="5" t="s">
        <v>152</v>
      </c>
      <c r="B201" t="s">
        <v>31</v>
      </c>
      <c r="C201">
        <v>113</v>
      </c>
      <c r="D201">
        <v>6</v>
      </c>
      <c r="E201">
        <v>1</v>
      </c>
      <c r="F201" t="s">
        <v>32</v>
      </c>
      <c r="G201" t="s">
        <v>33</v>
      </c>
      <c r="H201" t="s">
        <v>34</v>
      </c>
      <c r="I201" t="s">
        <v>45</v>
      </c>
      <c r="J201" s="6" t="s">
        <v>39</v>
      </c>
      <c r="K201" t="s">
        <v>40</v>
      </c>
      <c r="L201" t="s">
        <v>41</v>
      </c>
      <c r="M201">
        <v>0</v>
      </c>
      <c r="N201">
        <v>0</v>
      </c>
      <c r="O201" s="7">
        <v>1682</v>
      </c>
      <c r="P201" s="7">
        <v>1681</v>
      </c>
      <c r="Q201">
        <f>30-13</f>
        <v>17</v>
      </c>
      <c r="R201" t="s">
        <v>43</v>
      </c>
      <c r="S201" t="s">
        <v>44</v>
      </c>
      <c r="AB201" t="s">
        <v>153</v>
      </c>
      <c r="AC201" t="s">
        <v>37</v>
      </c>
    </row>
    <row r="202" spans="1:30" ht="15.5" x14ac:dyDescent="0.35">
      <c r="A202" s="5" t="s">
        <v>152</v>
      </c>
      <c r="B202" t="s">
        <v>31</v>
      </c>
      <c r="C202">
        <v>113</v>
      </c>
      <c r="D202">
        <v>6</v>
      </c>
      <c r="E202">
        <v>2</v>
      </c>
      <c r="F202" t="s">
        <v>32</v>
      </c>
      <c r="G202" t="s">
        <v>33</v>
      </c>
      <c r="H202" t="s">
        <v>34</v>
      </c>
      <c r="I202" t="s">
        <v>45</v>
      </c>
      <c r="J202" s="6" t="s">
        <v>39</v>
      </c>
      <c r="K202" t="s">
        <v>40</v>
      </c>
      <c r="L202" t="s">
        <v>41</v>
      </c>
      <c r="M202">
        <v>0</v>
      </c>
      <c r="N202">
        <v>0</v>
      </c>
      <c r="O202" s="7">
        <v>1866</v>
      </c>
      <c r="P202" s="7">
        <v>1865</v>
      </c>
      <c r="Q202">
        <f>28.5-11.5</f>
        <v>17</v>
      </c>
      <c r="R202" t="s">
        <v>100</v>
      </c>
      <c r="S202" t="s">
        <v>44</v>
      </c>
      <c r="AB202" t="s">
        <v>153</v>
      </c>
      <c r="AC202" t="s">
        <v>37</v>
      </c>
    </row>
    <row r="203" spans="1:30" ht="15.5" x14ac:dyDescent="0.35">
      <c r="A203" s="5" t="s">
        <v>152</v>
      </c>
      <c r="B203" t="s">
        <v>31</v>
      </c>
      <c r="C203">
        <v>113</v>
      </c>
      <c r="D203">
        <v>7</v>
      </c>
      <c r="E203">
        <v>1</v>
      </c>
      <c r="F203" t="s">
        <v>32</v>
      </c>
      <c r="G203" t="s">
        <v>33</v>
      </c>
      <c r="H203" t="s">
        <v>34</v>
      </c>
      <c r="I203" t="s">
        <v>45</v>
      </c>
      <c r="J203" s="6" t="s">
        <v>39</v>
      </c>
      <c r="K203" t="s">
        <v>56</v>
      </c>
      <c r="L203" t="s">
        <v>41</v>
      </c>
      <c r="M203">
        <v>0</v>
      </c>
      <c r="N203">
        <v>0</v>
      </c>
      <c r="O203" s="7">
        <v>1870</v>
      </c>
      <c r="P203" s="7">
        <v>1869</v>
      </c>
      <c r="Q203">
        <f>27.5-14</f>
        <v>13.5</v>
      </c>
      <c r="R203" t="s">
        <v>43</v>
      </c>
      <c r="S203" t="s">
        <v>44</v>
      </c>
      <c r="AB203" t="s">
        <v>153</v>
      </c>
      <c r="AC203" t="s">
        <v>37</v>
      </c>
    </row>
    <row r="204" spans="1:30" ht="15.5" x14ac:dyDescent="0.35">
      <c r="A204" s="5" t="s">
        <v>152</v>
      </c>
      <c r="B204" t="s">
        <v>31</v>
      </c>
      <c r="C204">
        <v>113</v>
      </c>
      <c r="D204">
        <v>7</v>
      </c>
      <c r="E204">
        <v>2</v>
      </c>
      <c r="F204" t="s">
        <v>32</v>
      </c>
      <c r="G204" t="s">
        <v>33</v>
      </c>
      <c r="H204" t="s">
        <v>34</v>
      </c>
      <c r="I204" s="6" t="s">
        <v>35</v>
      </c>
      <c r="O204" s="7"/>
      <c r="P204" s="7"/>
      <c r="AB204" t="s">
        <v>153</v>
      </c>
      <c r="AC204" t="s">
        <v>37</v>
      </c>
    </row>
    <row r="205" spans="1:30" ht="15.5" x14ac:dyDescent="0.35">
      <c r="A205" s="5" t="s">
        <v>152</v>
      </c>
      <c r="B205" t="s">
        <v>31</v>
      </c>
      <c r="C205">
        <v>113</v>
      </c>
      <c r="D205">
        <v>8</v>
      </c>
      <c r="E205">
        <v>1</v>
      </c>
      <c r="F205" t="s">
        <v>32</v>
      </c>
      <c r="G205" t="s">
        <v>33</v>
      </c>
      <c r="H205" t="s">
        <v>34</v>
      </c>
      <c r="I205" s="6" t="s">
        <v>35</v>
      </c>
      <c r="O205" s="7"/>
      <c r="P205" s="7"/>
      <c r="AB205" t="s">
        <v>153</v>
      </c>
      <c r="AC205" t="s">
        <v>37</v>
      </c>
    </row>
    <row r="206" spans="1:30" ht="15.5" x14ac:dyDescent="0.35">
      <c r="A206" s="5" t="s">
        <v>152</v>
      </c>
      <c r="B206" t="s">
        <v>31</v>
      </c>
      <c r="C206">
        <v>113</v>
      </c>
      <c r="D206">
        <v>8</v>
      </c>
      <c r="E206">
        <v>2</v>
      </c>
      <c r="F206" t="s">
        <v>32</v>
      </c>
      <c r="G206" t="s">
        <v>33</v>
      </c>
      <c r="H206" t="s">
        <v>34</v>
      </c>
      <c r="I206" s="6" t="s">
        <v>35</v>
      </c>
      <c r="O206" s="7"/>
      <c r="P206" s="7"/>
      <c r="AB206" t="s">
        <v>153</v>
      </c>
      <c r="AC206" t="s">
        <v>37</v>
      </c>
    </row>
    <row r="207" spans="1:30" ht="15.5" x14ac:dyDescent="0.35">
      <c r="A207" s="5" t="s">
        <v>152</v>
      </c>
      <c r="B207" t="s">
        <v>31</v>
      </c>
      <c r="C207">
        <v>113</v>
      </c>
      <c r="D207">
        <v>9</v>
      </c>
      <c r="E207">
        <v>1</v>
      </c>
      <c r="F207" t="s">
        <v>32</v>
      </c>
      <c r="G207" t="s">
        <v>33</v>
      </c>
      <c r="H207" t="s">
        <v>34</v>
      </c>
      <c r="I207" s="6" t="s">
        <v>35</v>
      </c>
      <c r="O207" s="7"/>
      <c r="P207" s="7"/>
      <c r="AB207" t="s">
        <v>153</v>
      </c>
      <c r="AC207" t="s">
        <v>37</v>
      </c>
    </row>
    <row r="208" spans="1:30" ht="15.5" x14ac:dyDescent="0.35">
      <c r="A208" s="5" t="s">
        <v>152</v>
      </c>
      <c r="B208" t="s">
        <v>31</v>
      </c>
      <c r="C208">
        <v>113</v>
      </c>
      <c r="D208">
        <v>9</v>
      </c>
      <c r="E208">
        <v>2</v>
      </c>
      <c r="F208" t="s">
        <v>32</v>
      </c>
      <c r="G208" t="s">
        <v>33</v>
      </c>
      <c r="H208" t="s">
        <v>34</v>
      </c>
      <c r="I208" s="6" t="s">
        <v>35</v>
      </c>
      <c r="O208" s="7"/>
      <c r="P208" s="7"/>
      <c r="AB208" t="s">
        <v>153</v>
      </c>
      <c r="AC208" t="s">
        <v>37</v>
      </c>
    </row>
    <row r="209" spans="1:30" ht="15.5" x14ac:dyDescent="0.35">
      <c r="A209" s="5" t="s">
        <v>152</v>
      </c>
      <c r="B209" t="s">
        <v>31</v>
      </c>
      <c r="C209">
        <v>113</v>
      </c>
      <c r="D209">
        <v>10</v>
      </c>
      <c r="E209">
        <v>1</v>
      </c>
      <c r="F209" t="s">
        <v>32</v>
      </c>
      <c r="G209" t="s">
        <v>33</v>
      </c>
      <c r="H209" t="s">
        <v>34</v>
      </c>
      <c r="I209" s="6" t="s">
        <v>35</v>
      </c>
      <c r="O209" s="7"/>
      <c r="P209" s="7"/>
      <c r="AB209" t="s">
        <v>153</v>
      </c>
      <c r="AC209" t="s">
        <v>37</v>
      </c>
    </row>
    <row r="210" spans="1:30" ht="15.5" x14ac:dyDescent="0.35">
      <c r="A210" s="5" t="s">
        <v>152</v>
      </c>
      <c r="B210" t="s">
        <v>31</v>
      </c>
      <c r="C210">
        <v>113</v>
      </c>
      <c r="D210">
        <v>10</v>
      </c>
      <c r="E210">
        <v>2</v>
      </c>
      <c r="F210" t="s">
        <v>32</v>
      </c>
      <c r="G210" t="s">
        <v>33</v>
      </c>
      <c r="H210" t="s">
        <v>34</v>
      </c>
      <c r="I210" s="6" t="s">
        <v>35</v>
      </c>
      <c r="O210" s="7"/>
      <c r="P210" s="7"/>
      <c r="AB210" t="s">
        <v>153</v>
      </c>
      <c r="AC210" t="s">
        <v>37</v>
      </c>
    </row>
    <row r="211" spans="1:30" ht="15.5" x14ac:dyDescent="0.35">
      <c r="A211" s="5" t="s">
        <v>152</v>
      </c>
      <c r="B211" t="s">
        <v>31</v>
      </c>
      <c r="C211">
        <v>402</v>
      </c>
      <c r="D211">
        <v>1</v>
      </c>
      <c r="E211">
        <v>1</v>
      </c>
      <c r="F211" t="s">
        <v>32</v>
      </c>
      <c r="G211" t="s">
        <v>33</v>
      </c>
      <c r="H211" t="s">
        <v>34</v>
      </c>
      <c r="I211" t="s">
        <v>45</v>
      </c>
      <c r="J211" s="6" t="s">
        <v>74</v>
      </c>
      <c r="K211" t="s">
        <v>46</v>
      </c>
      <c r="L211" t="s">
        <v>41</v>
      </c>
      <c r="M211">
        <v>0</v>
      </c>
      <c r="N211">
        <v>1</v>
      </c>
      <c r="O211" s="7">
        <v>1732</v>
      </c>
      <c r="P211" s="7">
        <v>1731</v>
      </c>
      <c r="Q211">
        <f>22-11.5</f>
        <v>10.5</v>
      </c>
      <c r="R211" t="s">
        <v>43</v>
      </c>
      <c r="S211" t="s">
        <v>44</v>
      </c>
      <c r="AB211" t="s">
        <v>153</v>
      </c>
      <c r="AC211" t="s">
        <v>37</v>
      </c>
      <c r="AD211" t="s">
        <v>158</v>
      </c>
    </row>
    <row r="212" spans="1:30" ht="15.5" x14ac:dyDescent="0.35">
      <c r="A212" s="5" t="s">
        <v>152</v>
      </c>
      <c r="B212" t="s">
        <v>31</v>
      </c>
      <c r="C212">
        <v>402</v>
      </c>
      <c r="D212">
        <v>2</v>
      </c>
      <c r="E212">
        <v>1</v>
      </c>
      <c r="F212" t="s">
        <v>32</v>
      </c>
      <c r="G212" t="s">
        <v>33</v>
      </c>
      <c r="H212" t="s">
        <v>34</v>
      </c>
      <c r="I212" s="6" t="s">
        <v>35</v>
      </c>
      <c r="O212" s="7"/>
      <c r="P212" s="7"/>
      <c r="AB212" t="s">
        <v>153</v>
      </c>
      <c r="AC212" t="s">
        <v>37</v>
      </c>
    </row>
    <row r="213" spans="1:30" ht="15.5" x14ac:dyDescent="0.35">
      <c r="A213" s="5" t="s">
        <v>152</v>
      </c>
      <c r="B213" t="s">
        <v>31</v>
      </c>
      <c r="C213">
        <v>402</v>
      </c>
      <c r="D213">
        <v>2</v>
      </c>
      <c r="E213">
        <v>2</v>
      </c>
      <c r="F213" t="s">
        <v>32</v>
      </c>
      <c r="G213" t="s">
        <v>33</v>
      </c>
      <c r="H213" t="s">
        <v>34</v>
      </c>
      <c r="I213" s="6" t="s">
        <v>35</v>
      </c>
      <c r="O213" s="7"/>
      <c r="P213" s="7"/>
      <c r="AB213" t="s">
        <v>153</v>
      </c>
      <c r="AC213" t="s">
        <v>37</v>
      </c>
    </row>
    <row r="214" spans="1:30" ht="15.5" x14ac:dyDescent="0.35">
      <c r="A214" s="5" t="s">
        <v>152</v>
      </c>
      <c r="B214" t="s">
        <v>31</v>
      </c>
      <c r="C214">
        <v>402</v>
      </c>
      <c r="D214">
        <v>4</v>
      </c>
      <c r="E214">
        <v>1</v>
      </c>
      <c r="F214" t="s">
        <v>32</v>
      </c>
      <c r="G214" t="s">
        <v>33</v>
      </c>
      <c r="H214" t="s">
        <v>34</v>
      </c>
      <c r="I214" t="s">
        <v>159</v>
      </c>
      <c r="J214" s="6" t="s">
        <v>74</v>
      </c>
      <c r="K214" t="s">
        <v>40</v>
      </c>
      <c r="L214" t="s">
        <v>41</v>
      </c>
      <c r="M214">
        <v>0</v>
      </c>
      <c r="N214">
        <v>1</v>
      </c>
      <c r="O214" s="7"/>
      <c r="P214" s="7">
        <v>1730</v>
      </c>
      <c r="Q214">
        <f>41-11</f>
        <v>30</v>
      </c>
      <c r="R214" t="s">
        <v>107</v>
      </c>
      <c r="S214" t="s">
        <v>108</v>
      </c>
      <c r="AB214" t="s">
        <v>153</v>
      </c>
      <c r="AC214" t="s">
        <v>37</v>
      </c>
      <c r="AD214" t="s">
        <v>160</v>
      </c>
    </row>
    <row r="215" spans="1:30" ht="15.5" x14ac:dyDescent="0.35">
      <c r="A215" s="5" t="s">
        <v>152</v>
      </c>
      <c r="B215" t="s">
        <v>31</v>
      </c>
      <c r="C215">
        <v>402</v>
      </c>
      <c r="D215">
        <v>5</v>
      </c>
      <c r="E215">
        <v>1</v>
      </c>
      <c r="F215" t="s">
        <v>32</v>
      </c>
      <c r="G215" t="s">
        <v>33</v>
      </c>
      <c r="H215" t="s">
        <v>34</v>
      </c>
      <c r="I215" t="s">
        <v>45</v>
      </c>
      <c r="J215" s="6" t="s">
        <v>39</v>
      </c>
      <c r="K215" t="s">
        <v>40</v>
      </c>
      <c r="L215" t="s">
        <v>41</v>
      </c>
      <c r="M215">
        <v>0</v>
      </c>
      <c r="N215">
        <v>0</v>
      </c>
      <c r="O215" s="7">
        <v>1680</v>
      </c>
      <c r="P215" s="7">
        <v>1679</v>
      </c>
      <c r="Q215">
        <f>34-12</f>
        <v>22</v>
      </c>
      <c r="R215" t="s">
        <v>107</v>
      </c>
      <c r="S215" t="s">
        <v>108</v>
      </c>
      <c r="AB215" t="s">
        <v>153</v>
      </c>
      <c r="AC215" t="s">
        <v>37</v>
      </c>
      <c r="AD215" t="s">
        <v>161</v>
      </c>
    </row>
    <row r="216" spans="1:30" ht="15.5" x14ac:dyDescent="0.35">
      <c r="A216" s="5" t="s">
        <v>152</v>
      </c>
      <c r="B216" t="s">
        <v>31</v>
      </c>
      <c r="C216">
        <v>402</v>
      </c>
      <c r="D216">
        <v>6</v>
      </c>
      <c r="E216">
        <v>1</v>
      </c>
      <c r="F216" t="s">
        <v>32</v>
      </c>
      <c r="G216" t="s">
        <v>33</v>
      </c>
      <c r="H216" t="s">
        <v>34</v>
      </c>
      <c r="I216" t="s">
        <v>38</v>
      </c>
      <c r="J216" s="6" t="s">
        <v>74</v>
      </c>
      <c r="K216" t="s">
        <v>40</v>
      </c>
      <c r="L216" t="s">
        <v>41</v>
      </c>
      <c r="M216">
        <v>0</v>
      </c>
      <c r="N216">
        <v>1</v>
      </c>
      <c r="O216" s="7">
        <v>1729</v>
      </c>
      <c r="P216" s="7"/>
      <c r="Q216">
        <f>180-100</f>
        <v>80</v>
      </c>
      <c r="R216" t="s">
        <v>43</v>
      </c>
      <c r="S216" t="s">
        <v>44</v>
      </c>
      <c r="Z216" t="s">
        <v>108</v>
      </c>
      <c r="AB216" t="s">
        <v>153</v>
      </c>
      <c r="AC216" t="s">
        <v>37</v>
      </c>
      <c r="AD216" t="s">
        <v>119</v>
      </c>
    </row>
    <row r="217" spans="1:30" ht="15.5" x14ac:dyDescent="0.35">
      <c r="A217" s="5" t="s">
        <v>152</v>
      </c>
      <c r="B217" t="s">
        <v>31</v>
      </c>
      <c r="C217">
        <v>402</v>
      </c>
      <c r="D217">
        <v>6</v>
      </c>
      <c r="E217">
        <v>2</v>
      </c>
      <c r="F217" t="s">
        <v>32</v>
      </c>
      <c r="G217" t="s">
        <v>33</v>
      </c>
      <c r="H217" t="s">
        <v>34</v>
      </c>
      <c r="I217" s="6" t="s">
        <v>35</v>
      </c>
      <c r="O217" s="7"/>
      <c r="P217" s="7"/>
      <c r="AB217" t="s">
        <v>153</v>
      </c>
      <c r="AC217" t="s">
        <v>37</v>
      </c>
    </row>
    <row r="218" spans="1:30" ht="15.5" x14ac:dyDescent="0.35">
      <c r="A218" s="5" t="s">
        <v>152</v>
      </c>
      <c r="B218" t="s">
        <v>31</v>
      </c>
      <c r="C218">
        <v>402</v>
      </c>
      <c r="D218">
        <v>7</v>
      </c>
      <c r="E218">
        <v>1</v>
      </c>
      <c r="F218" t="s">
        <v>32</v>
      </c>
      <c r="G218" t="s">
        <v>33</v>
      </c>
      <c r="H218" t="s">
        <v>34</v>
      </c>
      <c r="I218" s="6" t="s">
        <v>35</v>
      </c>
      <c r="O218" s="7"/>
      <c r="P218" s="7"/>
      <c r="AB218" t="s">
        <v>153</v>
      </c>
      <c r="AC218" t="s">
        <v>37</v>
      </c>
    </row>
    <row r="219" spans="1:30" ht="15.5" x14ac:dyDescent="0.35">
      <c r="A219" s="5" t="s">
        <v>152</v>
      </c>
      <c r="B219" t="s">
        <v>31</v>
      </c>
      <c r="C219">
        <v>402</v>
      </c>
      <c r="D219">
        <v>8</v>
      </c>
      <c r="E219">
        <v>1</v>
      </c>
      <c r="F219" t="s">
        <v>32</v>
      </c>
      <c r="G219" t="s">
        <v>33</v>
      </c>
      <c r="H219" t="s">
        <v>34</v>
      </c>
      <c r="I219" s="6" t="s">
        <v>35</v>
      </c>
      <c r="O219" s="7"/>
      <c r="P219" s="7"/>
      <c r="AB219" t="s">
        <v>153</v>
      </c>
      <c r="AC219" t="s">
        <v>37</v>
      </c>
    </row>
    <row r="220" spans="1:30" ht="15.5" x14ac:dyDescent="0.35">
      <c r="A220" s="5" t="s">
        <v>152</v>
      </c>
      <c r="B220" t="s">
        <v>31</v>
      </c>
      <c r="C220">
        <v>402</v>
      </c>
      <c r="D220">
        <v>8</v>
      </c>
      <c r="E220">
        <v>2</v>
      </c>
      <c r="F220" t="s">
        <v>32</v>
      </c>
      <c r="G220" t="s">
        <v>33</v>
      </c>
      <c r="H220" t="s">
        <v>34</v>
      </c>
      <c r="I220" t="s">
        <v>45</v>
      </c>
      <c r="J220" s="6" t="s">
        <v>74</v>
      </c>
      <c r="K220" t="s">
        <v>56</v>
      </c>
      <c r="L220" t="s">
        <v>41</v>
      </c>
      <c r="M220">
        <v>0</v>
      </c>
      <c r="N220">
        <v>1</v>
      </c>
      <c r="O220" s="7">
        <v>1728</v>
      </c>
      <c r="P220" s="7">
        <v>1727</v>
      </c>
      <c r="Q220">
        <f>26.5-13</f>
        <v>13.5</v>
      </c>
      <c r="R220" t="s">
        <v>43</v>
      </c>
      <c r="S220" t="s">
        <v>44</v>
      </c>
      <c r="AB220" t="s">
        <v>153</v>
      </c>
      <c r="AC220" t="s">
        <v>37</v>
      </c>
      <c r="AD220" t="s">
        <v>162</v>
      </c>
    </row>
    <row r="221" spans="1:30" ht="15.5" x14ac:dyDescent="0.35">
      <c r="A221" s="5" t="s">
        <v>152</v>
      </c>
      <c r="B221" t="s">
        <v>31</v>
      </c>
      <c r="C221">
        <v>402</v>
      </c>
      <c r="D221">
        <v>9</v>
      </c>
      <c r="E221">
        <v>1</v>
      </c>
      <c r="F221" t="s">
        <v>32</v>
      </c>
      <c r="G221" t="s">
        <v>33</v>
      </c>
      <c r="H221" t="s">
        <v>34</v>
      </c>
      <c r="I221" s="6" t="s">
        <v>35</v>
      </c>
      <c r="O221" s="7"/>
      <c r="P221" s="7"/>
      <c r="AB221" t="s">
        <v>153</v>
      </c>
      <c r="AC221" t="s">
        <v>37</v>
      </c>
    </row>
    <row r="222" spans="1:30" ht="15.5" x14ac:dyDescent="0.35">
      <c r="A222" s="5" t="s">
        <v>152</v>
      </c>
      <c r="B222" t="s">
        <v>31</v>
      </c>
      <c r="C222">
        <v>402</v>
      </c>
      <c r="D222">
        <v>10</v>
      </c>
      <c r="E222">
        <v>1</v>
      </c>
      <c r="F222" t="s">
        <v>32</v>
      </c>
      <c r="G222" t="s">
        <v>33</v>
      </c>
      <c r="H222" t="s">
        <v>34</v>
      </c>
      <c r="I222" t="s">
        <v>38</v>
      </c>
      <c r="J222" s="6" t="s">
        <v>74</v>
      </c>
      <c r="K222" t="s">
        <v>40</v>
      </c>
      <c r="L222" t="s">
        <v>41</v>
      </c>
      <c r="M222">
        <v>0</v>
      </c>
      <c r="N222">
        <v>1</v>
      </c>
      <c r="O222" s="7">
        <v>1726</v>
      </c>
      <c r="P222" s="7"/>
      <c r="Q222">
        <f>190-100</f>
        <v>90</v>
      </c>
      <c r="R222" t="s">
        <v>43</v>
      </c>
      <c r="S222" t="s">
        <v>44</v>
      </c>
      <c r="Z222" t="s">
        <v>108</v>
      </c>
      <c r="AB222" t="s">
        <v>153</v>
      </c>
      <c r="AC222" t="s">
        <v>37</v>
      </c>
      <c r="AD222" t="s">
        <v>119</v>
      </c>
    </row>
    <row r="223" spans="1:30" ht="15.5" x14ac:dyDescent="0.35">
      <c r="A223" s="5" t="s">
        <v>152</v>
      </c>
      <c r="B223" t="s">
        <v>31</v>
      </c>
      <c r="C223">
        <v>201</v>
      </c>
      <c r="D223">
        <v>1</v>
      </c>
      <c r="E223">
        <v>1</v>
      </c>
      <c r="F223" t="s">
        <v>120</v>
      </c>
      <c r="G223" t="s">
        <v>33</v>
      </c>
      <c r="H223" t="s">
        <v>34</v>
      </c>
      <c r="I223" t="s">
        <v>45</v>
      </c>
      <c r="J223" s="6" t="s">
        <v>74</v>
      </c>
      <c r="K223" t="s">
        <v>46</v>
      </c>
      <c r="L223" t="s">
        <v>41</v>
      </c>
      <c r="M223">
        <v>0</v>
      </c>
      <c r="N223">
        <v>1</v>
      </c>
      <c r="O223" s="7">
        <v>1943</v>
      </c>
      <c r="P223" s="7">
        <v>1942</v>
      </c>
      <c r="Q223">
        <f>29.5-15</f>
        <v>14.5</v>
      </c>
      <c r="R223" t="s">
        <v>43</v>
      </c>
      <c r="S223" t="s">
        <v>44</v>
      </c>
      <c r="AB223" t="s">
        <v>153</v>
      </c>
      <c r="AC223" t="s">
        <v>163</v>
      </c>
    </row>
    <row r="224" spans="1:30" ht="15.5" x14ac:dyDescent="0.35">
      <c r="A224" s="5" t="s">
        <v>152</v>
      </c>
      <c r="B224" t="s">
        <v>31</v>
      </c>
      <c r="C224">
        <v>201</v>
      </c>
      <c r="D224">
        <v>1</v>
      </c>
      <c r="E224">
        <v>2</v>
      </c>
      <c r="F224" t="s">
        <v>120</v>
      </c>
      <c r="G224" t="s">
        <v>33</v>
      </c>
      <c r="H224" t="s">
        <v>34</v>
      </c>
      <c r="I224" t="s">
        <v>45</v>
      </c>
      <c r="J224" s="6" t="s">
        <v>39</v>
      </c>
      <c r="K224" t="s">
        <v>56</v>
      </c>
      <c r="L224" t="s">
        <v>41</v>
      </c>
      <c r="M224">
        <v>0</v>
      </c>
      <c r="N224">
        <v>0</v>
      </c>
      <c r="O224" s="7">
        <v>1650</v>
      </c>
      <c r="P224" s="7">
        <v>1649</v>
      </c>
      <c r="Q224">
        <f>31.5-15.5</f>
        <v>16</v>
      </c>
      <c r="R224" t="s">
        <v>43</v>
      </c>
      <c r="S224" t="s">
        <v>44</v>
      </c>
      <c r="AB224" t="s">
        <v>153</v>
      </c>
      <c r="AC224" t="s">
        <v>163</v>
      </c>
    </row>
    <row r="225" spans="1:30" ht="15.5" x14ac:dyDescent="0.35">
      <c r="A225" s="5" t="s">
        <v>152</v>
      </c>
      <c r="B225" t="s">
        <v>31</v>
      </c>
      <c r="C225">
        <v>201</v>
      </c>
      <c r="D225">
        <v>2</v>
      </c>
      <c r="E225">
        <v>1</v>
      </c>
      <c r="F225" t="s">
        <v>120</v>
      </c>
      <c r="G225" t="s">
        <v>33</v>
      </c>
      <c r="H225" t="s">
        <v>34</v>
      </c>
      <c r="I225" t="s">
        <v>38</v>
      </c>
      <c r="J225" s="6" t="s">
        <v>74</v>
      </c>
      <c r="K225" t="s">
        <v>40</v>
      </c>
      <c r="L225" t="s">
        <v>49</v>
      </c>
      <c r="M225">
        <v>0</v>
      </c>
      <c r="N225">
        <v>1</v>
      </c>
      <c r="O225" s="7">
        <v>1945</v>
      </c>
      <c r="P225" s="7"/>
      <c r="Q225">
        <f>220-130</f>
        <v>90</v>
      </c>
      <c r="R225" t="s">
        <v>52</v>
      </c>
      <c r="AB225" t="s">
        <v>153</v>
      </c>
      <c r="AC225" t="s">
        <v>163</v>
      </c>
    </row>
    <row r="226" spans="1:30" ht="15.5" x14ac:dyDescent="0.35">
      <c r="A226" s="5" t="s">
        <v>152</v>
      </c>
      <c r="B226" t="s">
        <v>31</v>
      </c>
      <c r="C226">
        <v>201</v>
      </c>
      <c r="D226">
        <v>2</v>
      </c>
      <c r="E226">
        <v>2</v>
      </c>
      <c r="F226" t="s">
        <v>120</v>
      </c>
      <c r="G226" t="s">
        <v>33</v>
      </c>
      <c r="H226" t="s">
        <v>34</v>
      </c>
      <c r="I226" t="s">
        <v>45</v>
      </c>
      <c r="J226" s="6" t="s">
        <v>39</v>
      </c>
      <c r="K226" t="s">
        <v>40</v>
      </c>
      <c r="L226" t="s">
        <v>41</v>
      </c>
      <c r="M226">
        <v>0</v>
      </c>
      <c r="N226">
        <v>0</v>
      </c>
      <c r="O226" s="7">
        <v>1992</v>
      </c>
      <c r="P226" s="7">
        <v>1991</v>
      </c>
      <c r="Q226">
        <f>36.5-16</f>
        <v>20.5</v>
      </c>
      <c r="R226" t="s">
        <v>43</v>
      </c>
      <c r="S226" t="s">
        <v>44</v>
      </c>
      <c r="AB226" t="s">
        <v>153</v>
      </c>
      <c r="AC226" t="s">
        <v>163</v>
      </c>
    </row>
    <row r="227" spans="1:30" ht="15.5" x14ac:dyDescent="0.35">
      <c r="A227" s="5" t="s">
        <v>152</v>
      </c>
      <c r="B227" t="s">
        <v>31</v>
      </c>
      <c r="C227">
        <v>201</v>
      </c>
      <c r="D227">
        <v>3</v>
      </c>
      <c r="E227">
        <v>1</v>
      </c>
      <c r="F227" t="s">
        <v>120</v>
      </c>
      <c r="G227" t="s">
        <v>33</v>
      </c>
      <c r="H227" t="s">
        <v>34</v>
      </c>
      <c r="I227" s="6" t="s">
        <v>35</v>
      </c>
      <c r="O227" s="7"/>
      <c r="P227" s="7"/>
      <c r="AB227" t="s">
        <v>153</v>
      </c>
      <c r="AC227" t="s">
        <v>163</v>
      </c>
    </row>
    <row r="228" spans="1:30" ht="15.5" x14ac:dyDescent="0.35">
      <c r="A228" s="5" t="s">
        <v>152</v>
      </c>
      <c r="B228" t="s">
        <v>31</v>
      </c>
      <c r="C228">
        <v>201</v>
      </c>
      <c r="D228">
        <v>3</v>
      </c>
      <c r="E228">
        <v>2</v>
      </c>
      <c r="F228" t="s">
        <v>120</v>
      </c>
      <c r="G228" t="s">
        <v>33</v>
      </c>
      <c r="H228" t="s">
        <v>34</v>
      </c>
      <c r="I228" s="6" t="s">
        <v>35</v>
      </c>
      <c r="O228" s="7"/>
      <c r="P228" s="7"/>
      <c r="AB228" t="s">
        <v>153</v>
      </c>
      <c r="AC228" t="s">
        <v>163</v>
      </c>
    </row>
    <row r="229" spans="1:30" ht="15.5" x14ac:dyDescent="0.35">
      <c r="A229" s="5" t="s">
        <v>152</v>
      </c>
      <c r="B229" t="s">
        <v>31</v>
      </c>
      <c r="C229">
        <v>201</v>
      </c>
      <c r="D229">
        <v>4</v>
      </c>
      <c r="E229">
        <v>1</v>
      </c>
      <c r="F229" t="s">
        <v>120</v>
      </c>
      <c r="G229" t="s">
        <v>33</v>
      </c>
      <c r="H229" t="s">
        <v>34</v>
      </c>
      <c r="I229" s="6" t="s">
        <v>35</v>
      </c>
      <c r="O229" s="7"/>
      <c r="P229" s="7"/>
      <c r="AB229" t="s">
        <v>153</v>
      </c>
      <c r="AC229" t="s">
        <v>163</v>
      </c>
    </row>
    <row r="230" spans="1:30" ht="15.5" x14ac:dyDescent="0.35">
      <c r="A230" s="5" t="s">
        <v>152</v>
      </c>
      <c r="B230" t="s">
        <v>31</v>
      </c>
      <c r="C230">
        <v>201</v>
      </c>
      <c r="D230">
        <v>4</v>
      </c>
      <c r="E230">
        <v>2</v>
      </c>
      <c r="F230" t="s">
        <v>120</v>
      </c>
      <c r="G230" t="s">
        <v>33</v>
      </c>
      <c r="H230" t="s">
        <v>34</v>
      </c>
      <c r="I230" s="6" t="s">
        <v>35</v>
      </c>
      <c r="O230" s="7"/>
      <c r="P230" s="7"/>
      <c r="AB230" t="s">
        <v>153</v>
      </c>
      <c r="AC230" t="s">
        <v>163</v>
      </c>
    </row>
    <row r="231" spans="1:30" ht="15.5" x14ac:dyDescent="0.35">
      <c r="A231" s="5" t="s">
        <v>152</v>
      </c>
      <c r="B231" t="s">
        <v>31</v>
      </c>
      <c r="C231">
        <v>201</v>
      </c>
      <c r="D231">
        <v>5</v>
      </c>
      <c r="E231">
        <v>1</v>
      </c>
      <c r="F231" t="s">
        <v>120</v>
      </c>
      <c r="G231" t="s">
        <v>33</v>
      </c>
      <c r="H231" t="s">
        <v>34</v>
      </c>
      <c r="I231" s="6" t="s">
        <v>35</v>
      </c>
      <c r="O231" s="7"/>
      <c r="P231" s="7"/>
      <c r="AB231" t="s">
        <v>153</v>
      </c>
      <c r="AC231" t="s">
        <v>163</v>
      </c>
    </row>
    <row r="232" spans="1:30" ht="15.5" x14ac:dyDescent="0.35">
      <c r="A232" s="5" t="s">
        <v>152</v>
      </c>
      <c r="B232" t="s">
        <v>31</v>
      </c>
      <c r="C232">
        <v>201</v>
      </c>
      <c r="D232">
        <v>5</v>
      </c>
      <c r="E232">
        <v>2</v>
      </c>
      <c r="F232" t="s">
        <v>120</v>
      </c>
      <c r="G232" t="s">
        <v>33</v>
      </c>
      <c r="H232" t="s">
        <v>34</v>
      </c>
      <c r="I232" t="s">
        <v>45</v>
      </c>
      <c r="J232" s="6" t="s">
        <v>39</v>
      </c>
      <c r="K232" t="s">
        <v>40</v>
      </c>
      <c r="L232" t="s">
        <v>41</v>
      </c>
      <c r="M232">
        <v>0</v>
      </c>
      <c r="N232">
        <v>0</v>
      </c>
      <c r="O232" s="7">
        <v>1821</v>
      </c>
      <c r="P232" s="7" t="s">
        <v>164</v>
      </c>
      <c r="Q232">
        <f>38.5-14.5</f>
        <v>24</v>
      </c>
      <c r="R232" t="s">
        <v>165</v>
      </c>
      <c r="S232" t="s">
        <v>108</v>
      </c>
      <c r="AB232" t="s">
        <v>153</v>
      </c>
      <c r="AC232" t="s">
        <v>163</v>
      </c>
    </row>
    <row r="233" spans="1:30" ht="15.5" x14ac:dyDescent="0.35">
      <c r="A233" s="5" t="s">
        <v>152</v>
      </c>
      <c r="B233" t="s">
        <v>31</v>
      </c>
      <c r="C233">
        <v>201</v>
      </c>
      <c r="D233">
        <v>6</v>
      </c>
      <c r="E233">
        <v>1</v>
      </c>
      <c r="F233" t="s">
        <v>120</v>
      </c>
      <c r="G233" t="s">
        <v>33</v>
      </c>
      <c r="H233" t="s">
        <v>34</v>
      </c>
      <c r="I233" s="6" t="s">
        <v>35</v>
      </c>
      <c r="O233" s="7"/>
      <c r="P233" s="7"/>
      <c r="AB233" t="s">
        <v>153</v>
      </c>
      <c r="AC233" t="s">
        <v>163</v>
      </c>
    </row>
    <row r="234" spans="1:30" ht="15.5" x14ac:dyDescent="0.35">
      <c r="A234" s="5" t="s">
        <v>152</v>
      </c>
      <c r="B234" t="s">
        <v>31</v>
      </c>
      <c r="C234">
        <v>201</v>
      </c>
      <c r="D234">
        <v>6</v>
      </c>
      <c r="E234">
        <v>2</v>
      </c>
      <c r="F234" t="s">
        <v>120</v>
      </c>
      <c r="G234" t="s">
        <v>33</v>
      </c>
      <c r="H234" t="s">
        <v>34</v>
      </c>
      <c r="I234" s="6" t="s">
        <v>35</v>
      </c>
      <c r="O234" s="7"/>
      <c r="P234" s="7"/>
      <c r="AB234" t="s">
        <v>153</v>
      </c>
      <c r="AC234" t="s">
        <v>163</v>
      </c>
    </row>
    <row r="235" spans="1:30" ht="15.5" x14ac:dyDescent="0.35">
      <c r="A235" s="5" t="s">
        <v>152</v>
      </c>
      <c r="B235" t="s">
        <v>31</v>
      </c>
      <c r="C235">
        <v>201</v>
      </c>
      <c r="D235">
        <v>7</v>
      </c>
      <c r="E235">
        <v>1</v>
      </c>
      <c r="F235" t="s">
        <v>120</v>
      </c>
      <c r="G235" t="s">
        <v>33</v>
      </c>
      <c r="H235" t="s">
        <v>34</v>
      </c>
      <c r="I235" t="s">
        <v>45</v>
      </c>
      <c r="J235" s="6" t="s">
        <v>74</v>
      </c>
      <c r="K235" t="s">
        <v>56</v>
      </c>
      <c r="L235" t="s">
        <v>49</v>
      </c>
      <c r="M235">
        <v>0</v>
      </c>
      <c r="N235">
        <v>1</v>
      </c>
      <c r="O235" s="7">
        <v>1941</v>
      </c>
      <c r="P235" s="7">
        <v>1940</v>
      </c>
      <c r="Q235">
        <f>30-14.5</f>
        <v>15.5</v>
      </c>
      <c r="R235" t="s">
        <v>52</v>
      </c>
      <c r="AB235" t="s">
        <v>153</v>
      </c>
      <c r="AC235" t="s">
        <v>163</v>
      </c>
    </row>
    <row r="236" spans="1:30" ht="15.5" x14ac:dyDescent="0.35">
      <c r="A236" s="5" t="s">
        <v>152</v>
      </c>
      <c r="B236" t="s">
        <v>31</v>
      </c>
      <c r="C236">
        <v>201</v>
      </c>
      <c r="D236">
        <v>7</v>
      </c>
      <c r="E236">
        <v>2</v>
      </c>
      <c r="F236" t="s">
        <v>120</v>
      </c>
      <c r="G236" t="s">
        <v>33</v>
      </c>
      <c r="H236" t="s">
        <v>34</v>
      </c>
      <c r="I236" t="s">
        <v>45</v>
      </c>
      <c r="J236" s="6" t="s">
        <v>74</v>
      </c>
      <c r="K236" t="s">
        <v>56</v>
      </c>
      <c r="L236" t="s">
        <v>41</v>
      </c>
      <c r="M236">
        <v>0</v>
      </c>
      <c r="N236">
        <v>1</v>
      </c>
      <c r="O236" s="7">
        <v>1939</v>
      </c>
      <c r="P236" s="7">
        <v>1938</v>
      </c>
      <c r="Q236">
        <f>32.5-16.5</f>
        <v>16</v>
      </c>
      <c r="R236" t="s">
        <v>43</v>
      </c>
      <c r="S236" t="s">
        <v>44</v>
      </c>
      <c r="AB236" t="s">
        <v>153</v>
      </c>
      <c r="AC236" t="s">
        <v>163</v>
      </c>
      <c r="AD236" t="s">
        <v>64</v>
      </c>
    </row>
    <row r="237" spans="1:30" ht="15.5" x14ac:dyDescent="0.35">
      <c r="A237" s="5" t="s">
        <v>152</v>
      </c>
      <c r="B237" t="s">
        <v>31</v>
      </c>
      <c r="C237">
        <v>201</v>
      </c>
      <c r="D237">
        <v>8</v>
      </c>
      <c r="E237">
        <v>1</v>
      </c>
      <c r="F237" t="s">
        <v>120</v>
      </c>
      <c r="G237" t="s">
        <v>33</v>
      </c>
      <c r="H237" t="s">
        <v>34</v>
      </c>
      <c r="I237" s="6" t="s">
        <v>35</v>
      </c>
      <c r="O237" s="7"/>
      <c r="P237" s="7"/>
      <c r="AB237" t="s">
        <v>153</v>
      </c>
      <c r="AC237" t="s">
        <v>163</v>
      </c>
    </row>
    <row r="238" spans="1:30" ht="15.5" x14ac:dyDescent="0.35">
      <c r="A238" s="5" t="s">
        <v>152</v>
      </c>
      <c r="B238" t="s">
        <v>31</v>
      </c>
      <c r="C238">
        <v>201</v>
      </c>
      <c r="D238">
        <v>8</v>
      </c>
      <c r="E238">
        <v>2</v>
      </c>
      <c r="F238" t="s">
        <v>120</v>
      </c>
      <c r="G238" t="s">
        <v>33</v>
      </c>
      <c r="H238" t="s">
        <v>34</v>
      </c>
      <c r="I238" s="6" t="s">
        <v>35</v>
      </c>
      <c r="O238" s="7"/>
      <c r="P238" s="7"/>
      <c r="AB238" t="s">
        <v>153</v>
      </c>
      <c r="AC238" t="s">
        <v>163</v>
      </c>
    </row>
    <row r="239" spans="1:30" ht="15.5" x14ac:dyDescent="0.35">
      <c r="A239" s="5" t="s">
        <v>152</v>
      </c>
      <c r="B239" t="s">
        <v>31</v>
      </c>
      <c r="C239">
        <v>201</v>
      </c>
      <c r="D239">
        <v>9</v>
      </c>
      <c r="E239">
        <v>1</v>
      </c>
      <c r="F239" t="s">
        <v>120</v>
      </c>
      <c r="G239" t="s">
        <v>33</v>
      </c>
      <c r="H239" t="s">
        <v>34</v>
      </c>
      <c r="I239" s="6" t="s">
        <v>35</v>
      </c>
      <c r="O239" s="7"/>
      <c r="P239" s="7"/>
      <c r="AB239" t="s">
        <v>153</v>
      </c>
      <c r="AC239" t="s">
        <v>163</v>
      </c>
    </row>
    <row r="240" spans="1:30" ht="15.5" x14ac:dyDescent="0.35">
      <c r="A240" s="5" t="s">
        <v>152</v>
      </c>
      <c r="B240" t="s">
        <v>31</v>
      </c>
      <c r="C240">
        <v>201</v>
      </c>
      <c r="D240">
        <v>9</v>
      </c>
      <c r="E240">
        <v>2</v>
      </c>
      <c r="F240" t="s">
        <v>120</v>
      </c>
      <c r="G240" t="s">
        <v>33</v>
      </c>
      <c r="H240" t="s">
        <v>34</v>
      </c>
      <c r="I240" s="6" t="s">
        <v>35</v>
      </c>
      <c r="O240" s="7"/>
      <c r="P240" s="7"/>
      <c r="AB240" t="s">
        <v>153</v>
      </c>
      <c r="AC240" t="s">
        <v>163</v>
      </c>
    </row>
    <row r="241" spans="1:30" ht="15.5" x14ac:dyDescent="0.35">
      <c r="A241" s="5" t="s">
        <v>152</v>
      </c>
      <c r="B241" t="s">
        <v>31</v>
      </c>
      <c r="C241">
        <v>201</v>
      </c>
      <c r="D241">
        <v>10</v>
      </c>
      <c r="E241">
        <v>1</v>
      </c>
      <c r="F241" t="s">
        <v>120</v>
      </c>
      <c r="G241" t="s">
        <v>33</v>
      </c>
      <c r="H241" t="s">
        <v>34</v>
      </c>
      <c r="I241" s="6" t="s">
        <v>35</v>
      </c>
      <c r="O241" s="7"/>
      <c r="P241" s="7"/>
      <c r="AB241" t="s">
        <v>153</v>
      </c>
      <c r="AC241" t="s">
        <v>163</v>
      </c>
    </row>
    <row r="242" spans="1:30" ht="15.5" x14ac:dyDescent="0.35">
      <c r="A242" s="5" t="s">
        <v>152</v>
      </c>
      <c r="B242" t="s">
        <v>31</v>
      </c>
      <c r="C242">
        <v>201</v>
      </c>
      <c r="D242">
        <v>10</v>
      </c>
      <c r="E242">
        <v>2</v>
      </c>
      <c r="F242" t="s">
        <v>120</v>
      </c>
      <c r="G242" t="s">
        <v>33</v>
      </c>
      <c r="H242" t="s">
        <v>34</v>
      </c>
      <c r="I242" t="s">
        <v>45</v>
      </c>
      <c r="J242" s="6" t="s">
        <v>74</v>
      </c>
      <c r="K242" t="s">
        <v>56</v>
      </c>
      <c r="L242" t="s">
        <v>41</v>
      </c>
      <c r="M242">
        <v>0</v>
      </c>
      <c r="N242">
        <v>1</v>
      </c>
      <c r="O242" s="7">
        <v>1937</v>
      </c>
      <c r="P242" s="7">
        <v>1936</v>
      </c>
      <c r="Q242">
        <f>36-17</f>
        <v>19</v>
      </c>
      <c r="R242" t="s">
        <v>43</v>
      </c>
      <c r="S242" t="s">
        <v>44</v>
      </c>
      <c r="AB242" t="s">
        <v>153</v>
      </c>
      <c r="AC242" t="s">
        <v>163</v>
      </c>
    </row>
    <row r="243" spans="1:30" ht="15.5" x14ac:dyDescent="0.35">
      <c r="A243" s="5" t="s">
        <v>152</v>
      </c>
      <c r="B243" t="s">
        <v>31</v>
      </c>
      <c r="C243">
        <v>202</v>
      </c>
      <c r="D243">
        <v>1</v>
      </c>
      <c r="E243">
        <v>1</v>
      </c>
      <c r="F243" t="s">
        <v>120</v>
      </c>
      <c r="G243" t="s">
        <v>33</v>
      </c>
      <c r="H243" t="s">
        <v>34</v>
      </c>
      <c r="I243" s="6" t="s">
        <v>35</v>
      </c>
      <c r="O243" s="7"/>
      <c r="P243" s="7"/>
      <c r="AB243" t="s">
        <v>153</v>
      </c>
      <c r="AC243" t="s">
        <v>163</v>
      </c>
    </row>
    <row r="244" spans="1:30" ht="15.5" x14ac:dyDescent="0.35">
      <c r="A244" s="5" t="s">
        <v>152</v>
      </c>
      <c r="B244" t="s">
        <v>31</v>
      </c>
      <c r="C244">
        <v>202</v>
      </c>
      <c r="D244">
        <v>1</v>
      </c>
      <c r="E244">
        <v>2</v>
      </c>
      <c r="F244" t="s">
        <v>120</v>
      </c>
      <c r="G244" t="s">
        <v>33</v>
      </c>
      <c r="H244" t="s">
        <v>34</v>
      </c>
      <c r="I244" s="6" t="s">
        <v>35</v>
      </c>
      <c r="O244" s="7"/>
      <c r="P244" s="7"/>
      <c r="AB244" t="s">
        <v>153</v>
      </c>
      <c r="AC244" t="s">
        <v>163</v>
      </c>
    </row>
    <row r="245" spans="1:30" ht="15.5" x14ac:dyDescent="0.35">
      <c r="A245" s="5" t="s">
        <v>152</v>
      </c>
      <c r="B245" t="s">
        <v>31</v>
      </c>
      <c r="C245">
        <v>202</v>
      </c>
      <c r="D245">
        <v>2</v>
      </c>
      <c r="E245">
        <v>1</v>
      </c>
      <c r="F245" t="s">
        <v>120</v>
      </c>
      <c r="G245" t="s">
        <v>33</v>
      </c>
      <c r="H245" t="s">
        <v>34</v>
      </c>
      <c r="I245" s="6" t="s">
        <v>35</v>
      </c>
      <c r="O245" s="7"/>
      <c r="P245" s="7"/>
      <c r="AB245" t="s">
        <v>153</v>
      </c>
      <c r="AC245" t="s">
        <v>163</v>
      </c>
    </row>
    <row r="246" spans="1:30" ht="15.5" x14ac:dyDescent="0.35">
      <c r="A246" s="5" t="s">
        <v>152</v>
      </c>
      <c r="B246" t="s">
        <v>31</v>
      </c>
      <c r="C246">
        <v>202</v>
      </c>
      <c r="D246">
        <v>2</v>
      </c>
      <c r="E246">
        <v>2</v>
      </c>
      <c r="F246" t="s">
        <v>120</v>
      </c>
      <c r="G246" t="s">
        <v>33</v>
      </c>
      <c r="H246" t="s">
        <v>34</v>
      </c>
      <c r="I246" s="6" t="s">
        <v>35</v>
      </c>
      <c r="O246" s="7"/>
      <c r="P246" s="7"/>
      <c r="AB246" t="s">
        <v>153</v>
      </c>
      <c r="AC246" t="s">
        <v>163</v>
      </c>
    </row>
    <row r="247" spans="1:30" ht="15.5" x14ac:dyDescent="0.35">
      <c r="A247" s="5" t="s">
        <v>152</v>
      </c>
      <c r="B247" t="s">
        <v>31</v>
      </c>
      <c r="C247">
        <v>202</v>
      </c>
      <c r="D247">
        <v>3</v>
      </c>
      <c r="E247">
        <v>1</v>
      </c>
      <c r="F247" t="s">
        <v>120</v>
      </c>
      <c r="G247" t="s">
        <v>33</v>
      </c>
      <c r="H247" t="s">
        <v>34</v>
      </c>
      <c r="I247" s="6" t="s">
        <v>35</v>
      </c>
      <c r="O247" s="7"/>
      <c r="P247" s="7"/>
      <c r="AB247" t="s">
        <v>153</v>
      </c>
      <c r="AC247" t="s">
        <v>163</v>
      </c>
    </row>
    <row r="248" spans="1:30" ht="15.5" x14ac:dyDescent="0.35">
      <c r="A248" s="5" t="s">
        <v>152</v>
      </c>
      <c r="B248" t="s">
        <v>31</v>
      </c>
      <c r="C248">
        <v>202</v>
      </c>
      <c r="D248">
        <v>3</v>
      </c>
      <c r="E248">
        <v>2</v>
      </c>
      <c r="F248" t="s">
        <v>120</v>
      </c>
      <c r="G248" t="s">
        <v>33</v>
      </c>
      <c r="H248" t="s">
        <v>34</v>
      </c>
      <c r="I248" t="s">
        <v>45</v>
      </c>
      <c r="J248" s="6" t="s">
        <v>143</v>
      </c>
      <c r="O248" s="7"/>
      <c r="P248" s="7"/>
      <c r="AB248" t="s">
        <v>153</v>
      </c>
      <c r="AC248" t="s">
        <v>163</v>
      </c>
    </row>
    <row r="249" spans="1:30" ht="15.5" x14ac:dyDescent="0.35">
      <c r="A249" s="5" t="s">
        <v>152</v>
      </c>
      <c r="B249" t="s">
        <v>31</v>
      </c>
      <c r="C249">
        <v>202</v>
      </c>
      <c r="D249">
        <v>4</v>
      </c>
      <c r="E249">
        <v>1</v>
      </c>
      <c r="F249" t="s">
        <v>120</v>
      </c>
      <c r="G249" t="s">
        <v>33</v>
      </c>
      <c r="H249" t="s">
        <v>34</v>
      </c>
      <c r="I249" s="6" t="s">
        <v>35</v>
      </c>
      <c r="O249" s="7"/>
      <c r="P249" s="7"/>
      <c r="AB249" t="s">
        <v>153</v>
      </c>
      <c r="AC249" t="s">
        <v>163</v>
      </c>
    </row>
    <row r="250" spans="1:30" ht="15.5" x14ac:dyDescent="0.35">
      <c r="A250" s="5" t="s">
        <v>152</v>
      </c>
      <c r="B250" t="s">
        <v>31</v>
      </c>
      <c r="C250">
        <v>202</v>
      </c>
      <c r="D250">
        <v>4</v>
      </c>
      <c r="E250">
        <v>2</v>
      </c>
      <c r="F250" t="s">
        <v>120</v>
      </c>
      <c r="G250" t="s">
        <v>33</v>
      </c>
      <c r="H250" t="s">
        <v>34</v>
      </c>
      <c r="I250" t="s">
        <v>45</v>
      </c>
      <c r="J250" s="6" t="s">
        <v>39</v>
      </c>
      <c r="K250" t="s">
        <v>56</v>
      </c>
      <c r="L250" t="s">
        <v>41</v>
      </c>
      <c r="M250">
        <v>0</v>
      </c>
      <c r="N250">
        <v>0</v>
      </c>
      <c r="O250" s="7">
        <v>1613</v>
      </c>
      <c r="P250" s="7">
        <v>1612</v>
      </c>
      <c r="Q250">
        <f>31-16</f>
        <v>15</v>
      </c>
      <c r="R250" t="s">
        <v>43</v>
      </c>
      <c r="S250" t="s">
        <v>44</v>
      </c>
      <c r="AB250" t="s">
        <v>153</v>
      </c>
      <c r="AC250" t="s">
        <v>163</v>
      </c>
      <c r="AD250" t="s">
        <v>162</v>
      </c>
    </row>
    <row r="251" spans="1:30" ht="15.5" x14ac:dyDescent="0.35">
      <c r="A251" s="5" t="s">
        <v>152</v>
      </c>
      <c r="B251" t="s">
        <v>31</v>
      </c>
      <c r="C251">
        <v>202</v>
      </c>
      <c r="D251">
        <v>5</v>
      </c>
      <c r="E251">
        <v>1</v>
      </c>
      <c r="F251" t="s">
        <v>120</v>
      </c>
      <c r="G251" t="s">
        <v>33</v>
      </c>
      <c r="H251" t="s">
        <v>34</v>
      </c>
      <c r="I251" s="6" t="s">
        <v>35</v>
      </c>
      <c r="O251" s="7"/>
      <c r="P251" s="7"/>
      <c r="AB251" t="s">
        <v>153</v>
      </c>
      <c r="AC251" t="s">
        <v>163</v>
      </c>
    </row>
    <row r="252" spans="1:30" ht="15.5" x14ac:dyDescent="0.35">
      <c r="A252" s="5" t="s">
        <v>152</v>
      </c>
      <c r="B252" t="s">
        <v>31</v>
      </c>
      <c r="C252">
        <v>202</v>
      </c>
      <c r="D252">
        <v>5</v>
      </c>
      <c r="E252">
        <v>2</v>
      </c>
      <c r="F252" t="s">
        <v>120</v>
      </c>
      <c r="G252" t="s">
        <v>33</v>
      </c>
      <c r="H252" t="s">
        <v>34</v>
      </c>
      <c r="I252" s="6" t="s">
        <v>35</v>
      </c>
      <c r="O252" s="7"/>
      <c r="P252" s="7"/>
      <c r="AB252" t="s">
        <v>153</v>
      </c>
      <c r="AC252" t="s">
        <v>163</v>
      </c>
    </row>
    <row r="253" spans="1:30" ht="15.5" x14ac:dyDescent="0.35">
      <c r="A253" s="5" t="s">
        <v>152</v>
      </c>
      <c r="B253" t="s">
        <v>31</v>
      </c>
      <c r="C253">
        <v>202</v>
      </c>
      <c r="D253">
        <v>6</v>
      </c>
      <c r="E253">
        <v>1</v>
      </c>
      <c r="F253" t="s">
        <v>120</v>
      </c>
      <c r="G253" t="s">
        <v>33</v>
      </c>
      <c r="H253" t="s">
        <v>34</v>
      </c>
      <c r="I253" s="6" t="s">
        <v>35</v>
      </c>
      <c r="O253" s="7"/>
      <c r="P253" s="7"/>
      <c r="AB253" t="s">
        <v>153</v>
      </c>
      <c r="AC253" t="s">
        <v>163</v>
      </c>
    </row>
    <row r="254" spans="1:30" ht="15.5" x14ac:dyDescent="0.35">
      <c r="A254" s="5" t="s">
        <v>152</v>
      </c>
      <c r="B254" t="s">
        <v>31</v>
      </c>
      <c r="C254">
        <v>202</v>
      </c>
      <c r="D254">
        <v>6</v>
      </c>
      <c r="E254">
        <v>2</v>
      </c>
      <c r="F254" t="s">
        <v>120</v>
      </c>
      <c r="G254" t="s">
        <v>33</v>
      </c>
      <c r="H254" t="s">
        <v>34</v>
      </c>
      <c r="I254" t="s">
        <v>45</v>
      </c>
      <c r="J254" s="6" t="s">
        <v>74</v>
      </c>
      <c r="K254" t="s">
        <v>56</v>
      </c>
      <c r="L254" t="s">
        <v>49</v>
      </c>
      <c r="M254">
        <v>0</v>
      </c>
      <c r="N254">
        <v>1</v>
      </c>
      <c r="O254" s="7">
        <v>1929</v>
      </c>
      <c r="P254" s="7">
        <v>1928</v>
      </c>
      <c r="Q254">
        <f>33.5-14.5</f>
        <v>19</v>
      </c>
      <c r="R254" t="s">
        <v>52</v>
      </c>
      <c r="AB254" t="s">
        <v>153</v>
      </c>
      <c r="AC254" t="s">
        <v>163</v>
      </c>
    </row>
    <row r="255" spans="1:30" ht="15.5" x14ac:dyDescent="0.35">
      <c r="A255" s="5" t="s">
        <v>152</v>
      </c>
      <c r="B255" t="s">
        <v>31</v>
      </c>
      <c r="C255">
        <v>202</v>
      </c>
      <c r="D255">
        <v>7</v>
      </c>
      <c r="E255">
        <v>1</v>
      </c>
      <c r="F255" t="s">
        <v>120</v>
      </c>
      <c r="G255" t="s">
        <v>33</v>
      </c>
      <c r="H255" t="s">
        <v>34</v>
      </c>
      <c r="I255" s="6" t="s">
        <v>35</v>
      </c>
      <c r="O255" s="7"/>
      <c r="P255" s="7"/>
      <c r="AB255" t="s">
        <v>153</v>
      </c>
      <c r="AC255" t="s">
        <v>163</v>
      </c>
    </row>
    <row r="256" spans="1:30" ht="15.5" x14ac:dyDescent="0.35">
      <c r="A256" s="5" t="s">
        <v>152</v>
      </c>
      <c r="B256" t="s">
        <v>31</v>
      </c>
      <c r="C256">
        <v>202</v>
      </c>
      <c r="D256">
        <v>7</v>
      </c>
      <c r="E256">
        <v>2</v>
      </c>
      <c r="F256" t="s">
        <v>120</v>
      </c>
      <c r="G256" t="s">
        <v>33</v>
      </c>
      <c r="H256" t="s">
        <v>34</v>
      </c>
      <c r="I256" s="6" t="s">
        <v>35</v>
      </c>
      <c r="O256" s="7"/>
      <c r="P256" s="7"/>
      <c r="AB256" t="s">
        <v>153</v>
      </c>
      <c r="AC256" t="s">
        <v>163</v>
      </c>
    </row>
    <row r="257" spans="1:30" ht="15.5" x14ac:dyDescent="0.35">
      <c r="A257" s="5" t="s">
        <v>152</v>
      </c>
      <c r="B257" t="s">
        <v>31</v>
      </c>
      <c r="C257">
        <v>202</v>
      </c>
      <c r="D257">
        <v>8</v>
      </c>
      <c r="E257">
        <v>1</v>
      </c>
      <c r="F257" t="s">
        <v>120</v>
      </c>
      <c r="G257" t="s">
        <v>33</v>
      </c>
      <c r="H257" t="s">
        <v>34</v>
      </c>
      <c r="I257" s="6" t="s">
        <v>35</v>
      </c>
      <c r="O257" s="7"/>
      <c r="P257" s="7"/>
      <c r="AB257" t="s">
        <v>153</v>
      </c>
      <c r="AC257" t="s">
        <v>163</v>
      </c>
    </row>
    <row r="258" spans="1:30" ht="15.5" x14ac:dyDescent="0.35">
      <c r="A258" s="5" t="s">
        <v>152</v>
      </c>
      <c r="B258" t="s">
        <v>31</v>
      </c>
      <c r="C258">
        <v>202</v>
      </c>
      <c r="D258">
        <v>8</v>
      </c>
      <c r="E258">
        <v>2</v>
      </c>
      <c r="F258" t="s">
        <v>120</v>
      </c>
      <c r="G258" t="s">
        <v>33</v>
      </c>
      <c r="H258" t="s">
        <v>34</v>
      </c>
      <c r="I258" t="s">
        <v>38</v>
      </c>
      <c r="J258" s="6" t="s">
        <v>39</v>
      </c>
      <c r="K258" t="s">
        <v>40</v>
      </c>
      <c r="L258" t="s">
        <v>41</v>
      </c>
      <c r="M258">
        <v>0</v>
      </c>
      <c r="N258">
        <v>0</v>
      </c>
      <c r="O258" s="7">
        <v>1604</v>
      </c>
      <c r="P258" s="7"/>
      <c r="Q258">
        <f>235-150</f>
        <v>85</v>
      </c>
      <c r="R258" t="s">
        <v>165</v>
      </c>
      <c r="S258" t="s">
        <v>108</v>
      </c>
      <c r="AB258" t="s">
        <v>153</v>
      </c>
      <c r="AC258" t="s">
        <v>163</v>
      </c>
    </row>
    <row r="259" spans="1:30" ht="15.5" x14ac:dyDescent="0.35">
      <c r="A259" s="5" t="s">
        <v>152</v>
      </c>
      <c r="B259" t="s">
        <v>31</v>
      </c>
      <c r="C259">
        <v>203</v>
      </c>
      <c r="D259">
        <v>1</v>
      </c>
      <c r="E259">
        <v>1</v>
      </c>
      <c r="F259" t="s">
        <v>120</v>
      </c>
      <c r="G259" t="s">
        <v>33</v>
      </c>
      <c r="H259" t="s">
        <v>34</v>
      </c>
      <c r="I259" s="6" t="s">
        <v>35</v>
      </c>
      <c r="O259" s="7"/>
      <c r="P259" s="7"/>
      <c r="AB259" t="s">
        <v>153</v>
      </c>
      <c r="AC259" t="s">
        <v>163</v>
      </c>
    </row>
    <row r="260" spans="1:30" ht="15.5" x14ac:dyDescent="0.35">
      <c r="A260" s="5" t="s">
        <v>152</v>
      </c>
      <c r="B260" t="s">
        <v>31</v>
      </c>
      <c r="C260">
        <v>203</v>
      </c>
      <c r="D260">
        <v>1</v>
      </c>
      <c r="E260">
        <v>2</v>
      </c>
      <c r="F260" t="s">
        <v>120</v>
      </c>
      <c r="G260" t="s">
        <v>33</v>
      </c>
      <c r="H260" t="s">
        <v>34</v>
      </c>
      <c r="I260" s="6" t="s">
        <v>35</v>
      </c>
      <c r="O260" s="7"/>
      <c r="P260" s="7"/>
      <c r="AB260" t="s">
        <v>153</v>
      </c>
      <c r="AC260" t="s">
        <v>163</v>
      </c>
    </row>
    <row r="261" spans="1:30" ht="15.5" x14ac:dyDescent="0.35">
      <c r="A261" s="5" t="s">
        <v>152</v>
      </c>
      <c r="B261" t="s">
        <v>31</v>
      </c>
      <c r="C261">
        <v>203</v>
      </c>
      <c r="D261">
        <v>2</v>
      </c>
      <c r="E261">
        <v>1</v>
      </c>
      <c r="F261" t="s">
        <v>120</v>
      </c>
      <c r="G261" t="s">
        <v>33</v>
      </c>
      <c r="H261" t="s">
        <v>34</v>
      </c>
      <c r="I261" s="6" t="s">
        <v>35</v>
      </c>
      <c r="O261" s="7"/>
      <c r="P261" s="7"/>
      <c r="AB261" t="s">
        <v>153</v>
      </c>
      <c r="AC261" t="s">
        <v>163</v>
      </c>
    </row>
    <row r="262" spans="1:30" ht="15.5" x14ac:dyDescent="0.35">
      <c r="A262" s="5" t="s">
        <v>152</v>
      </c>
      <c r="B262" t="s">
        <v>31</v>
      </c>
      <c r="C262">
        <v>203</v>
      </c>
      <c r="D262">
        <v>2</v>
      </c>
      <c r="E262">
        <v>2</v>
      </c>
      <c r="F262" t="s">
        <v>120</v>
      </c>
      <c r="G262" t="s">
        <v>33</v>
      </c>
      <c r="H262" t="s">
        <v>34</v>
      </c>
      <c r="I262" s="6" t="s">
        <v>35</v>
      </c>
      <c r="O262" s="7"/>
      <c r="P262" s="7"/>
      <c r="AB262" t="s">
        <v>153</v>
      </c>
      <c r="AC262" t="s">
        <v>163</v>
      </c>
    </row>
    <row r="263" spans="1:30" ht="15.5" x14ac:dyDescent="0.35">
      <c r="A263" s="5" t="s">
        <v>152</v>
      </c>
      <c r="B263" t="s">
        <v>31</v>
      </c>
      <c r="C263">
        <v>203</v>
      </c>
      <c r="D263">
        <v>3</v>
      </c>
      <c r="E263">
        <v>1</v>
      </c>
      <c r="F263" t="s">
        <v>120</v>
      </c>
      <c r="G263" t="s">
        <v>33</v>
      </c>
      <c r="H263" t="s">
        <v>34</v>
      </c>
      <c r="I263" s="6" t="s">
        <v>35</v>
      </c>
      <c r="O263" s="7"/>
      <c r="P263" s="7"/>
      <c r="AB263" t="s">
        <v>153</v>
      </c>
      <c r="AC263" t="s">
        <v>163</v>
      </c>
    </row>
    <row r="264" spans="1:30" ht="15.5" x14ac:dyDescent="0.35">
      <c r="A264" s="5" t="s">
        <v>152</v>
      </c>
      <c r="B264" t="s">
        <v>31</v>
      </c>
      <c r="C264">
        <v>203</v>
      </c>
      <c r="D264">
        <v>3</v>
      </c>
      <c r="E264">
        <v>2</v>
      </c>
      <c r="F264" t="s">
        <v>120</v>
      </c>
      <c r="G264" t="s">
        <v>33</v>
      </c>
      <c r="H264" t="s">
        <v>34</v>
      </c>
      <c r="I264" s="6" t="s">
        <v>35</v>
      </c>
      <c r="O264" s="7"/>
      <c r="P264" s="7"/>
      <c r="AB264" t="s">
        <v>153</v>
      </c>
      <c r="AC264" t="s">
        <v>163</v>
      </c>
    </row>
    <row r="265" spans="1:30" ht="15.5" x14ac:dyDescent="0.35">
      <c r="A265" s="5" t="s">
        <v>152</v>
      </c>
      <c r="B265" t="s">
        <v>31</v>
      </c>
      <c r="C265">
        <v>203</v>
      </c>
      <c r="D265">
        <v>4</v>
      </c>
      <c r="E265">
        <v>1</v>
      </c>
      <c r="F265" t="s">
        <v>120</v>
      </c>
      <c r="G265" t="s">
        <v>33</v>
      </c>
      <c r="H265" t="s">
        <v>34</v>
      </c>
      <c r="I265" s="6" t="s">
        <v>35</v>
      </c>
      <c r="O265" s="7"/>
      <c r="P265" s="7"/>
      <c r="AB265" t="s">
        <v>153</v>
      </c>
      <c r="AC265" t="s">
        <v>163</v>
      </c>
    </row>
    <row r="266" spans="1:30" ht="15.5" x14ac:dyDescent="0.35">
      <c r="A266" s="5" t="s">
        <v>152</v>
      </c>
      <c r="B266" t="s">
        <v>31</v>
      </c>
      <c r="C266">
        <v>203</v>
      </c>
      <c r="D266">
        <v>4</v>
      </c>
      <c r="E266">
        <v>2</v>
      </c>
      <c r="F266" t="s">
        <v>120</v>
      </c>
      <c r="G266" t="s">
        <v>33</v>
      </c>
      <c r="H266" t="s">
        <v>34</v>
      </c>
      <c r="I266" t="s">
        <v>45</v>
      </c>
      <c r="J266" s="6" t="s">
        <v>39</v>
      </c>
      <c r="K266" t="s">
        <v>40</v>
      </c>
      <c r="L266" t="s">
        <v>41</v>
      </c>
      <c r="M266">
        <v>0</v>
      </c>
      <c r="N266">
        <v>0</v>
      </c>
      <c r="O266" s="7">
        <v>1819</v>
      </c>
      <c r="P266" s="7">
        <v>1818</v>
      </c>
      <c r="Q266">
        <f>38-14.5</f>
        <v>23.5</v>
      </c>
      <c r="R266" t="s">
        <v>166</v>
      </c>
      <c r="S266" t="s">
        <v>108</v>
      </c>
      <c r="AB266" t="s">
        <v>153</v>
      </c>
      <c r="AC266" t="s">
        <v>163</v>
      </c>
    </row>
    <row r="267" spans="1:30" ht="15.5" x14ac:dyDescent="0.35">
      <c r="A267" s="5" t="s">
        <v>152</v>
      </c>
      <c r="B267" t="s">
        <v>31</v>
      </c>
      <c r="C267">
        <v>203</v>
      </c>
      <c r="D267">
        <v>5</v>
      </c>
      <c r="E267">
        <v>1</v>
      </c>
      <c r="F267" t="s">
        <v>120</v>
      </c>
      <c r="G267" t="s">
        <v>33</v>
      </c>
      <c r="H267" t="s">
        <v>34</v>
      </c>
      <c r="I267" s="6" t="s">
        <v>35</v>
      </c>
      <c r="O267" s="7"/>
      <c r="P267" s="7"/>
      <c r="AB267" t="s">
        <v>153</v>
      </c>
      <c r="AC267" t="s">
        <v>163</v>
      </c>
    </row>
    <row r="268" spans="1:30" ht="15.5" x14ac:dyDescent="0.35">
      <c r="A268" s="5" t="s">
        <v>152</v>
      </c>
      <c r="B268" t="s">
        <v>31</v>
      </c>
      <c r="C268">
        <v>203</v>
      </c>
      <c r="D268">
        <v>5</v>
      </c>
      <c r="E268">
        <v>2</v>
      </c>
      <c r="F268" t="s">
        <v>120</v>
      </c>
      <c r="G268" t="s">
        <v>33</v>
      </c>
      <c r="H268" t="s">
        <v>34</v>
      </c>
      <c r="I268" s="6" t="s">
        <v>35</v>
      </c>
      <c r="O268" s="7"/>
      <c r="P268" s="7"/>
      <c r="AB268" t="s">
        <v>153</v>
      </c>
      <c r="AC268" t="s">
        <v>163</v>
      </c>
    </row>
    <row r="269" spans="1:30" ht="15.5" x14ac:dyDescent="0.35">
      <c r="A269" s="5" t="s">
        <v>152</v>
      </c>
      <c r="B269" t="s">
        <v>31</v>
      </c>
      <c r="C269">
        <v>203</v>
      </c>
      <c r="D269">
        <v>6</v>
      </c>
      <c r="E269">
        <v>1</v>
      </c>
      <c r="F269" t="s">
        <v>120</v>
      </c>
      <c r="G269" t="s">
        <v>33</v>
      </c>
      <c r="H269" t="s">
        <v>34</v>
      </c>
      <c r="I269" s="6" t="s">
        <v>35</v>
      </c>
      <c r="O269" s="7"/>
      <c r="P269" s="7"/>
      <c r="AB269" t="s">
        <v>153</v>
      </c>
      <c r="AC269" t="s">
        <v>163</v>
      </c>
    </row>
    <row r="270" spans="1:30" ht="15.5" x14ac:dyDescent="0.35">
      <c r="A270" s="5" t="s">
        <v>152</v>
      </c>
      <c r="B270" t="s">
        <v>31</v>
      </c>
      <c r="C270">
        <v>203</v>
      </c>
      <c r="D270">
        <v>6</v>
      </c>
      <c r="E270">
        <v>2</v>
      </c>
      <c r="F270" t="s">
        <v>120</v>
      </c>
      <c r="G270" t="s">
        <v>33</v>
      </c>
      <c r="H270" t="s">
        <v>34</v>
      </c>
      <c r="I270" t="s">
        <v>38</v>
      </c>
      <c r="J270" s="6" t="s">
        <v>39</v>
      </c>
      <c r="K270" t="s">
        <v>40</v>
      </c>
      <c r="L270" t="s">
        <v>49</v>
      </c>
      <c r="M270">
        <v>0</v>
      </c>
      <c r="N270">
        <v>0</v>
      </c>
      <c r="O270" s="7">
        <v>1984</v>
      </c>
      <c r="P270" s="7"/>
      <c r="Q270">
        <f>235-140</f>
        <v>95</v>
      </c>
      <c r="R270" t="s">
        <v>52</v>
      </c>
      <c r="AB270" t="s">
        <v>153</v>
      </c>
      <c r="AC270" t="s">
        <v>163</v>
      </c>
    </row>
    <row r="271" spans="1:30" ht="15.5" x14ac:dyDescent="0.35">
      <c r="A271" s="5" t="s">
        <v>152</v>
      </c>
      <c r="B271" t="s">
        <v>31</v>
      </c>
      <c r="C271">
        <v>203</v>
      </c>
      <c r="D271">
        <v>7</v>
      </c>
      <c r="E271">
        <v>1</v>
      </c>
      <c r="F271" t="s">
        <v>120</v>
      </c>
      <c r="G271" t="s">
        <v>33</v>
      </c>
      <c r="H271" t="s">
        <v>34</v>
      </c>
      <c r="I271" s="6" t="s">
        <v>35</v>
      </c>
      <c r="O271" s="7"/>
      <c r="P271" s="7"/>
      <c r="AB271" t="s">
        <v>153</v>
      </c>
      <c r="AC271" t="s">
        <v>163</v>
      </c>
    </row>
    <row r="272" spans="1:30" ht="15.5" x14ac:dyDescent="0.35">
      <c r="A272" s="5" t="s">
        <v>152</v>
      </c>
      <c r="B272" t="s">
        <v>31</v>
      </c>
      <c r="C272">
        <v>203</v>
      </c>
      <c r="D272">
        <v>7</v>
      </c>
      <c r="E272">
        <v>2</v>
      </c>
      <c r="F272" t="s">
        <v>120</v>
      </c>
      <c r="G272" t="s">
        <v>33</v>
      </c>
      <c r="H272" t="s">
        <v>34</v>
      </c>
      <c r="I272" t="s">
        <v>45</v>
      </c>
      <c r="J272" s="6" t="s">
        <v>142</v>
      </c>
      <c r="O272" s="7"/>
      <c r="P272" s="7"/>
      <c r="AB272" t="s">
        <v>153</v>
      </c>
      <c r="AC272" t="s">
        <v>163</v>
      </c>
      <c r="AD272" t="s">
        <v>167</v>
      </c>
    </row>
    <row r="273" spans="1:30" ht="15.5" x14ac:dyDescent="0.35">
      <c r="A273" s="5" t="s">
        <v>152</v>
      </c>
      <c r="B273" t="s">
        <v>31</v>
      </c>
      <c r="C273">
        <v>203</v>
      </c>
      <c r="D273">
        <v>8</v>
      </c>
      <c r="E273">
        <v>1</v>
      </c>
      <c r="F273" t="s">
        <v>120</v>
      </c>
      <c r="G273" t="s">
        <v>33</v>
      </c>
      <c r="H273" t="s">
        <v>34</v>
      </c>
      <c r="I273" t="s">
        <v>45</v>
      </c>
      <c r="J273" s="6" t="s">
        <v>39</v>
      </c>
      <c r="K273" t="s">
        <v>46</v>
      </c>
      <c r="L273" t="s">
        <v>49</v>
      </c>
      <c r="M273">
        <v>0</v>
      </c>
      <c r="N273">
        <v>0</v>
      </c>
      <c r="O273" s="7">
        <v>1645</v>
      </c>
      <c r="P273" s="7">
        <v>1644</v>
      </c>
      <c r="Q273">
        <f>32-15.5</f>
        <v>16.5</v>
      </c>
      <c r="R273" t="s">
        <v>52</v>
      </c>
      <c r="AB273" t="s">
        <v>153</v>
      </c>
      <c r="AC273" t="s">
        <v>163</v>
      </c>
    </row>
    <row r="274" spans="1:30" ht="15.5" x14ac:dyDescent="0.35">
      <c r="A274" s="5" t="s">
        <v>152</v>
      </c>
      <c r="B274" t="s">
        <v>31</v>
      </c>
      <c r="C274">
        <v>203</v>
      </c>
      <c r="D274">
        <v>8</v>
      </c>
      <c r="E274">
        <v>2</v>
      </c>
      <c r="F274" t="s">
        <v>120</v>
      </c>
      <c r="G274" t="s">
        <v>33</v>
      </c>
      <c r="H274" t="s">
        <v>34</v>
      </c>
      <c r="I274" t="s">
        <v>45</v>
      </c>
      <c r="J274" s="6" t="s">
        <v>39</v>
      </c>
      <c r="K274" t="s">
        <v>56</v>
      </c>
      <c r="L274" t="s">
        <v>41</v>
      </c>
      <c r="M274">
        <v>0</v>
      </c>
      <c r="N274">
        <v>0</v>
      </c>
      <c r="O274" s="7">
        <v>1615</v>
      </c>
      <c r="P274" s="7">
        <v>1614</v>
      </c>
      <c r="Q274">
        <f>36-15.5</f>
        <v>20.5</v>
      </c>
      <c r="R274" t="s">
        <v>43</v>
      </c>
      <c r="S274" t="s">
        <v>44</v>
      </c>
      <c r="AB274" t="s">
        <v>153</v>
      </c>
      <c r="AC274" t="s">
        <v>163</v>
      </c>
    </row>
    <row r="275" spans="1:30" ht="15.5" x14ac:dyDescent="0.35">
      <c r="A275" s="5" t="s">
        <v>152</v>
      </c>
      <c r="B275" t="s">
        <v>31</v>
      </c>
      <c r="C275">
        <v>203</v>
      </c>
      <c r="D275">
        <v>9</v>
      </c>
      <c r="E275">
        <v>1</v>
      </c>
      <c r="F275" t="s">
        <v>120</v>
      </c>
      <c r="G275" t="s">
        <v>33</v>
      </c>
      <c r="H275" t="s">
        <v>34</v>
      </c>
      <c r="I275" s="6" t="s">
        <v>35</v>
      </c>
      <c r="O275" s="7"/>
      <c r="P275" s="7"/>
      <c r="AB275" t="s">
        <v>153</v>
      </c>
      <c r="AC275" t="s">
        <v>163</v>
      </c>
    </row>
    <row r="276" spans="1:30" ht="15.5" x14ac:dyDescent="0.35">
      <c r="A276" s="5" t="s">
        <v>152</v>
      </c>
      <c r="B276" t="s">
        <v>31</v>
      </c>
      <c r="C276">
        <v>203</v>
      </c>
      <c r="D276">
        <v>9</v>
      </c>
      <c r="E276">
        <v>2</v>
      </c>
      <c r="F276" t="s">
        <v>120</v>
      </c>
      <c r="G276" t="s">
        <v>33</v>
      </c>
      <c r="H276" t="s">
        <v>34</v>
      </c>
      <c r="I276" t="s">
        <v>45</v>
      </c>
      <c r="J276" s="6" t="s">
        <v>39</v>
      </c>
      <c r="K276" t="s">
        <v>56</v>
      </c>
      <c r="L276" t="s">
        <v>49</v>
      </c>
      <c r="M276">
        <v>0</v>
      </c>
      <c r="N276">
        <v>0</v>
      </c>
      <c r="O276" s="7">
        <v>1643</v>
      </c>
      <c r="P276" s="7">
        <v>1642</v>
      </c>
      <c r="Q276">
        <f>33-15.5</f>
        <v>17.5</v>
      </c>
      <c r="R276" t="s">
        <v>52</v>
      </c>
      <c r="AB276" t="s">
        <v>153</v>
      </c>
      <c r="AC276" t="s">
        <v>163</v>
      </c>
    </row>
    <row r="277" spans="1:30" ht="15.5" x14ac:dyDescent="0.35">
      <c r="A277" s="5" t="s">
        <v>152</v>
      </c>
      <c r="B277" t="s">
        <v>31</v>
      </c>
      <c r="C277">
        <v>203</v>
      </c>
      <c r="D277">
        <v>10</v>
      </c>
      <c r="E277">
        <v>1</v>
      </c>
      <c r="F277" t="s">
        <v>120</v>
      </c>
      <c r="G277" t="s">
        <v>33</v>
      </c>
      <c r="H277" t="s">
        <v>34</v>
      </c>
      <c r="I277" s="6" t="s">
        <v>35</v>
      </c>
      <c r="O277" s="7"/>
      <c r="P277" s="7"/>
      <c r="AB277" t="s">
        <v>153</v>
      </c>
      <c r="AC277" t="s">
        <v>163</v>
      </c>
    </row>
    <row r="278" spans="1:30" ht="15.5" x14ac:dyDescent="0.35">
      <c r="A278" s="5" t="s">
        <v>152</v>
      </c>
      <c r="B278" t="s">
        <v>31</v>
      </c>
      <c r="C278">
        <v>203</v>
      </c>
      <c r="D278">
        <v>10</v>
      </c>
      <c r="E278">
        <v>2</v>
      </c>
      <c r="F278" t="s">
        <v>120</v>
      </c>
      <c r="G278" t="s">
        <v>33</v>
      </c>
      <c r="H278" t="s">
        <v>34</v>
      </c>
      <c r="I278" s="6" t="s">
        <v>35</v>
      </c>
      <c r="O278" s="7"/>
      <c r="P278" s="7"/>
      <c r="AB278" t="s">
        <v>153</v>
      </c>
      <c r="AC278" t="s">
        <v>163</v>
      </c>
      <c r="AD278" t="s">
        <v>168</v>
      </c>
    </row>
    <row r="279" spans="1:30" ht="15.5" x14ac:dyDescent="0.35">
      <c r="A279" s="5" t="s">
        <v>152</v>
      </c>
      <c r="B279" t="s">
        <v>31</v>
      </c>
      <c r="C279">
        <v>304</v>
      </c>
      <c r="D279">
        <v>1</v>
      </c>
      <c r="E279">
        <v>1</v>
      </c>
      <c r="F279" t="s">
        <v>120</v>
      </c>
      <c r="G279" t="s">
        <v>33</v>
      </c>
      <c r="H279" t="s">
        <v>34</v>
      </c>
      <c r="I279" s="6" t="s">
        <v>35</v>
      </c>
      <c r="O279" s="7"/>
      <c r="P279" s="7"/>
      <c r="AB279" t="s">
        <v>153</v>
      </c>
      <c r="AC279" t="s">
        <v>163</v>
      </c>
    </row>
    <row r="280" spans="1:30" ht="15.5" x14ac:dyDescent="0.35">
      <c r="A280" s="5" t="s">
        <v>152</v>
      </c>
      <c r="B280" t="s">
        <v>31</v>
      </c>
      <c r="C280">
        <v>304</v>
      </c>
      <c r="D280">
        <v>1</v>
      </c>
      <c r="E280">
        <v>2</v>
      </c>
      <c r="F280" t="s">
        <v>120</v>
      </c>
      <c r="G280" t="s">
        <v>33</v>
      </c>
      <c r="H280" t="s">
        <v>34</v>
      </c>
      <c r="I280" t="s">
        <v>45</v>
      </c>
      <c r="J280" s="6" t="s">
        <v>39</v>
      </c>
      <c r="K280" t="s">
        <v>56</v>
      </c>
      <c r="L280" t="s">
        <v>49</v>
      </c>
      <c r="M280">
        <v>0</v>
      </c>
      <c r="N280">
        <v>0</v>
      </c>
      <c r="O280" s="7">
        <v>1803</v>
      </c>
      <c r="P280" s="7">
        <v>1802</v>
      </c>
      <c r="Q280">
        <f>30.5-14.5</f>
        <v>16</v>
      </c>
      <c r="R280" t="s">
        <v>52</v>
      </c>
      <c r="AB280" t="s">
        <v>153</v>
      </c>
      <c r="AC280" t="s">
        <v>163</v>
      </c>
    </row>
    <row r="281" spans="1:30" ht="15.5" x14ac:dyDescent="0.35">
      <c r="A281" s="5" t="s">
        <v>152</v>
      </c>
      <c r="B281" t="s">
        <v>31</v>
      </c>
      <c r="C281">
        <v>304</v>
      </c>
      <c r="D281">
        <v>2</v>
      </c>
      <c r="E281">
        <v>1</v>
      </c>
      <c r="F281" t="s">
        <v>120</v>
      </c>
      <c r="G281" t="s">
        <v>33</v>
      </c>
      <c r="H281" t="s">
        <v>34</v>
      </c>
      <c r="I281" s="6" t="s">
        <v>35</v>
      </c>
      <c r="O281" s="7"/>
      <c r="P281" s="7"/>
      <c r="AB281" t="s">
        <v>153</v>
      </c>
      <c r="AC281" t="s">
        <v>163</v>
      </c>
    </row>
    <row r="282" spans="1:30" ht="15.5" x14ac:dyDescent="0.35">
      <c r="A282" s="5" t="s">
        <v>152</v>
      </c>
      <c r="B282" t="s">
        <v>31</v>
      </c>
      <c r="C282">
        <v>304</v>
      </c>
      <c r="D282">
        <v>2</v>
      </c>
      <c r="E282">
        <v>2</v>
      </c>
      <c r="F282" t="s">
        <v>120</v>
      </c>
      <c r="G282" t="s">
        <v>33</v>
      </c>
      <c r="H282" t="s">
        <v>34</v>
      </c>
      <c r="I282" t="s">
        <v>69</v>
      </c>
      <c r="J282" s="6" t="s">
        <v>142</v>
      </c>
      <c r="O282" s="7"/>
      <c r="P282" s="7"/>
      <c r="AB282" t="s">
        <v>153</v>
      </c>
      <c r="AC282" t="s">
        <v>163</v>
      </c>
    </row>
    <row r="283" spans="1:30" ht="15.5" x14ac:dyDescent="0.35">
      <c r="A283" s="5" t="s">
        <v>152</v>
      </c>
      <c r="B283" t="s">
        <v>31</v>
      </c>
      <c r="C283">
        <v>304</v>
      </c>
      <c r="D283">
        <v>3</v>
      </c>
      <c r="E283">
        <v>1</v>
      </c>
      <c r="F283" t="s">
        <v>120</v>
      </c>
      <c r="G283" t="s">
        <v>33</v>
      </c>
      <c r="H283" t="s">
        <v>34</v>
      </c>
      <c r="I283" s="6" t="s">
        <v>35</v>
      </c>
      <c r="O283" s="7"/>
      <c r="P283" s="7"/>
      <c r="AB283" t="s">
        <v>153</v>
      </c>
      <c r="AC283" t="s">
        <v>163</v>
      </c>
    </row>
    <row r="284" spans="1:30" ht="15.5" x14ac:dyDescent="0.35">
      <c r="A284" s="5" t="s">
        <v>152</v>
      </c>
      <c r="B284" t="s">
        <v>31</v>
      </c>
      <c r="C284">
        <v>304</v>
      </c>
      <c r="D284">
        <v>3</v>
      </c>
      <c r="E284">
        <v>2</v>
      </c>
      <c r="F284" t="s">
        <v>120</v>
      </c>
      <c r="G284" t="s">
        <v>33</v>
      </c>
      <c r="H284" t="s">
        <v>34</v>
      </c>
      <c r="I284" s="6" t="s">
        <v>35</v>
      </c>
      <c r="O284" s="7"/>
      <c r="P284" s="7"/>
      <c r="AB284" t="s">
        <v>153</v>
      </c>
      <c r="AC284" t="s">
        <v>163</v>
      </c>
    </row>
    <row r="285" spans="1:30" ht="15.5" x14ac:dyDescent="0.35">
      <c r="A285" s="5" t="s">
        <v>152</v>
      </c>
      <c r="B285" t="s">
        <v>31</v>
      </c>
      <c r="C285">
        <v>304</v>
      </c>
      <c r="D285">
        <v>4</v>
      </c>
      <c r="E285">
        <v>1</v>
      </c>
      <c r="F285" t="s">
        <v>120</v>
      </c>
      <c r="G285" t="s">
        <v>33</v>
      </c>
      <c r="H285" t="s">
        <v>34</v>
      </c>
      <c r="I285" s="6" t="s">
        <v>35</v>
      </c>
      <c r="O285" s="7"/>
      <c r="P285" s="7"/>
      <c r="AB285" t="s">
        <v>153</v>
      </c>
      <c r="AC285" t="s">
        <v>163</v>
      </c>
    </row>
    <row r="286" spans="1:30" ht="15.5" x14ac:dyDescent="0.35">
      <c r="A286" s="5" t="s">
        <v>152</v>
      </c>
      <c r="B286" t="s">
        <v>31</v>
      </c>
      <c r="C286">
        <v>304</v>
      </c>
      <c r="D286">
        <v>4</v>
      </c>
      <c r="E286">
        <v>2</v>
      </c>
      <c r="F286" t="s">
        <v>120</v>
      </c>
      <c r="G286" t="s">
        <v>33</v>
      </c>
      <c r="H286" t="s">
        <v>34</v>
      </c>
      <c r="I286" s="6" t="s">
        <v>35</v>
      </c>
      <c r="O286" s="7"/>
      <c r="P286" s="7"/>
      <c r="AB286" t="s">
        <v>153</v>
      </c>
      <c r="AC286" t="s">
        <v>163</v>
      </c>
    </row>
    <row r="287" spans="1:30" ht="15.5" x14ac:dyDescent="0.35">
      <c r="A287" s="5" t="s">
        <v>152</v>
      </c>
      <c r="B287" t="s">
        <v>31</v>
      </c>
      <c r="C287">
        <v>304</v>
      </c>
      <c r="D287">
        <v>5</v>
      </c>
      <c r="E287">
        <v>1</v>
      </c>
      <c r="F287" t="s">
        <v>120</v>
      </c>
      <c r="G287" t="s">
        <v>33</v>
      </c>
      <c r="H287" t="s">
        <v>34</v>
      </c>
      <c r="I287" t="s">
        <v>45</v>
      </c>
      <c r="J287" s="6" t="s">
        <v>74</v>
      </c>
      <c r="K287" t="s">
        <v>56</v>
      </c>
      <c r="L287" t="s">
        <v>49</v>
      </c>
      <c r="M287">
        <v>0</v>
      </c>
      <c r="N287">
        <v>1</v>
      </c>
      <c r="O287" s="7">
        <v>1933</v>
      </c>
      <c r="P287" s="7">
        <v>1932</v>
      </c>
      <c r="Q287">
        <f>30.5-15</f>
        <v>15.5</v>
      </c>
      <c r="R287" t="s">
        <v>52</v>
      </c>
      <c r="AB287" t="s">
        <v>153</v>
      </c>
      <c r="AC287" t="s">
        <v>163</v>
      </c>
    </row>
    <row r="288" spans="1:30" ht="15.5" x14ac:dyDescent="0.35">
      <c r="A288" s="5" t="s">
        <v>152</v>
      </c>
      <c r="B288" t="s">
        <v>31</v>
      </c>
      <c r="C288">
        <v>304</v>
      </c>
      <c r="D288">
        <v>5</v>
      </c>
      <c r="E288">
        <v>2</v>
      </c>
      <c r="F288" t="s">
        <v>120</v>
      </c>
      <c r="G288" t="s">
        <v>33</v>
      </c>
      <c r="H288" t="s">
        <v>34</v>
      </c>
      <c r="I288" t="s">
        <v>45</v>
      </c>
      <c r="J288" s="6" t="s">
        <v>39</v>
      </c>
      <c r="K288" t="s">
        <v>56</v>
      </c>
      <c r="L288" t="s">
        <v>49</v>
      </c>
      <c r="M288">
        <v>0</v>
      </c>
      <c r="N288">
        <v>0</v>
      </c>
      <c r="O288" s="7">
        <v>1609</v>
      </c>
      <c r="P288" s="7">
        <v>1608</v>
      </c>
      <c r="Q288">
        <f>30.5-15.5</f>
        <v>15</v>
      </c>
      <c r="R288" t="s">
        <v>52</v>
      </c>
      <c r="AB288" t="s">
        <v>153</v>
      </c>
      <c r="AC288" t="s">
        <v>163</v>
      </c>
    </row>
    <row r="289" spans="1:30" ht="15.5" x14ac:dyDescent="0.35">
      <c r="A289" s="5" t="s">
        <v>152</v>
      </c>
      <c r="B289" t="s">
        <v>31</v>
      </c>
      <c r="C289">
        <v>304</v>
      </c>
      <c r="D289">
        <v>6</v>
      </c>
      <c r="E289">
        <v>1</v>
      </c>
      <c r="F289" t="s">
        <v>120</v>
      </c>
      <c r="G289" t="s">
        <v>33</v>
      </c>
      <c r="H289" t="s">
        <v>34</v>
      </c>
      <c r="I289" s="6" t="s">
        <v>35</v>
      </c>
      <c r="O289" s="7"/>
      <c r="P289" s="7"/>
      <c r="AB289" t="s">
        <v>153</v>
      </c>
      <c r="AC289" t="s">
        <v>163</v>
      </c>
    </row>
    <row r="290" spans="1:30" ht="15.5" x14ac:dyDescent="0.35">
      <c r="A290" s="5" t="s">
        <v>152</v>
      </c>
      <c r="B290" t="s">
        <v>31</v>
      </c>
      <c r="C290">
        <v>304</v>
      </c>
      <c r="D290">
        <v>6</v>
      </c>
      <c r="E290">
        <v>2</v>
      </c>
      <c r="F290" t="s">
        <v>120</v>
      </c>
      <c r="G290" t="s">
        <v>33</v>
      </c>
      <c r="H290" t="s">
        <v>34</v>
      </c>
      <c r="I290" s="6" t="s">
        <v>35</v>
      </c>
      <c r="O290" s="7"/>
      <c r="P290" s="7"/>
      <c r="AB290" t="s">
        <v>153</v>
      </c>
      <c r="AC290" t="s">
        <v>163</v>
      </c>
    </row>
    <row r="291" spans="1:30" ht="15.5" x14ac:dyDescent="0.35">
      <c r="A291" s="5" t="s">
        <v>152</v>
      </c>
      <c r="B291" t="s">
        <v>31</v>
      </c>
      <c r="C291">
        <v>304</v>
      </c>
      <c r="D291">
        <v>7</v>
      </c>
      <c r="E291">
        <v>1</v>
      </c>
      <c r="F291" t="s">
        <v>120</v>
      </c>
      <c r="G291" t="s">
        <v>33</v>
      </c>
      <c r="H291" t="s">
        <v>34</v>
      </c>
      <c r="I291" s="6" t="s">
        <v>35</v>
      </c>
      <c r="O291" s="7"/>
      <c r="P291" s="7"/>
      <c r="AB291" t="s">
        <v>153</v>
      </c>
      <c r="AC291" t="s">
        <v>163</v>
      </c>
    </row>
    <row r="292" spans="1:30" ht="15.5" x14ac:dyDescent="0.35">
      <c r="A292" s="5" t="s">
        <v>152</v>
      </c>
      <c r="B292" t="s">
        <v>31</v>
      </c>
      <c r="C292">
        <v>304</v>
      </c>
      <c r="D292">
        <v>7</v>
      </c>
      <c r="E292">
        <v>2</v>
      </c>
      <c r="F292" t="s">
        <v>120</v>
      </c>
      <c r="G292" t="s">
        <v>33</v>
      </c>
      <c r="H292" t="s">
        <v>34</v>
      </c>
      <c r="I292" s="6" t="s">
        <v>35</v>
      </c>
      <c r="O292" s="7"/>
      <c r="P292" s="7"/>
      <c r="AB292" t="s">
        <v>153</v>
      </c>
      <c r="AC292" t="s">
        <v>163</v>
      </c>
    </row>
    <row r="293" spans="1:30" ht="15.5" x14ac:dyDescent="0.35">
      <c r="A293" s="5" t="s">
        <v>152</v>
      </c>
      <c r="B293" t="s">
        <v>31</v>
      </c>
      <c r="C293">
        <v>304</v>
      </c>
      <c r="D293">
        <v>8</v>
      </c>
      <c r="E293">
        <v>1</v>
      </c>
      <c r="F293" t="s">
        <v>120</v>
      </c>
      <c r="G293" t="s">
        <v>33</v>
      </c>
      <c r="H293" t="s">
        <v>34</v>
      </c>
      <c r="I293" t="s">
        <v>45</v>
      </c>
      <c r="J293" s="6" t="s">
        <v>39</v>
      </c>
      <c r="K293" t="s">
        <v>56</v>
      </c>
      <c r="L293" t="s">
        <v>41</v>
      </c>
      <c r="M293">
        <v>0</v>
      </c>
      <c r="N293">
        <v>0</v>
      </c>
      <c r="O293" s="7">
        <v>1632</v>
      </c>
      <c r="P293" s="7">
        <v>1631</v>
      </c>
      <c r="Q293">
        <f>30.5-15</f>
        <v>15.5</v>
      </c>
      <c r="R293" t="s">
        <v>43</v>
      </c>
      <c r="S293" t="s">
        <v>44</v>
      </c>
      <c r="AB293" t="s">
        <v>153</v>
      </c>
      <c r="AC293" t="s">
        <v>163</v>
      </c>
    </row>
    <row r="294" spans="1:30" ht="15.5" x14ac:dyDescent="0.35">
      <c r="A294" s="5" t="s">
        <v>152</v>
      </c>
      <c r="B294" t="s">
        <v>31</v>
      </c>
      <c r="C294">
        <v>304</v>
      </c>
      <c r="D294">
        <v>8</v>
      </c>
      <c r="E294">
        <v>2</v>
      </c>
      <c r="F294" t="s">
        <v>120</v>
      </c>
      <c r="G294" t="s">
        <v>33</v>
      </c>
      <c r="H294" t="s">
        <v>34</v>
      </c>
      <c r="I294" t="s">
        <v>38</v>
      </c>
      <c r="J294" s="6" t="s">
        <v>74</v>
      </c>
      <c r="K294" t="s">
        <v>40</v>
      </c>
      <c r="L294" t="s">
        <v>41</v>
      </c>
      <c r="M294">
        <v>0</v>
      </c>
      <c r="N294">
        <v>1</v>
      </c>
      <c r="O294" s="7">
        <v>1930</v>
      </c>
      <c r="P294" s="7"/>
      <c r="Q294">
        <f>245-155</f>
        <v>90</v>
      </c>
      <c r="R294" t="s">
        <v>43</v>
      </c>
      <c r="S294" t="s">
        <v>44</v>
      </c>
      <c r="AB294" t="s">
        <v>153</v>
      </c>
      <c r="AC294" t="s">
        <v>163</v>
      </c>
      <c r="AD294" t="s">
        <v>169</v>
      </c>
    </row>
    <row r="295" spans="1:30" ht="15.5" x14ac:dyDescent="0.35">
      <c r="A295" s="5" t="s">
        <v>152</v>
      </c>
      <c r="B295" t="s">
        <v>31</v>
      </c>
      <c r="C295">
        <v>304</v>
      </c>
      <c r="D295">
        <v>9</v>
      </c>
      <c r="E295">
        <v>1</v>
      </c>
      <c r="F295" t="s">
        <v>120</v>
      </c>
      <c r="G295" t="s">
        <v>33</v>
      </c>
      <c r="H295" t="s">
        <v>34</v>
      </c>
      <c r="I295" t="s">
        <v>45</v>
      </c>
      <c r="J295" s="6" t="s">
        <v>39</v>
      </c>
      <c r="K295" t="s">
        <v>46</v>
      </c>
      <c r="L295" t="s">
        <v>41</v>
      </c>
      <c r="M295">
        <v>0</v>
      </c>
      <c r="N295">
        <v>0</v>
      </c>
      <c r="O295" s="7">
        <v>1627</v>
      </c>
      <c r="P295" s="7">
        <v>1626</v>
      </c>
      <c r="Q295">
        <f>29-14.5</f>
        <v>14.5</v>
      </c>
      <c r="R295" t="s">
        <v>43</v>
      </c>
      <c r="S295" t="s">
        <v>44</v>
      </c>
      <c r="AB295" t="s">
        <v>153</v>
      </c>
      <c r="AC295" t="s">
        <v>163</v>
      </c>
    </row>
    <row r="296" spans="1:30" ht="15.5" x14ac:dyDescent="0.35">
      <c r="A296" s="5" t="s">
        <v>152</v>
      </c>
      <c r="B296" t="s">
        <v>31</v>
      </c>
      <c r="C296">
        <v>304</v>
      </c>
      <c r="D296">
        <v>9</v>
      </c>
      <c r="E296">
        <v>2</v>
      </c>
      <c r="F296" t="s">
        <v>120</v>
      </c>
      <c r="G296" t="s">
        <v>33</v>
      </c>
      <c r="H296" t="s">
        <v>34</v>
      </c>
      <c r="I296" t="s">
        <v>45</v>
      </c>
      <c r="J296" s="6" t="s">
        <v>74</v>
      </c>
      <c r="K296" t="s">
        <v>46</v>
      </c>
      <c r="L296" t="s">
        <v>41</v>
      </c>
      <c r="M296">
        <v>0</v>
      </c>
      <c r="N296">
        <v>1</v>
      </c>
      <c r="O296" s="7" t="s">
        <v>170</v>
      </c>
      <c r="P296" s="7" t="s">
        <v>171</v>
      </c>
      <c r="Q296">
        <f>27-14</f>
        <v>13</v>
      </c>
      <c r="R296" t="s">
        <v>43</v>
      </c>
      <c r="S296" t="s">
        <v>44</v>
      </c>
      <c r="AB296" t="s">
        <v>153</v>
      </c>
      <c r="AC296" t="s">
        <v>163</v>
      </c>
      <c r="AD296" t="s">
        <v>172</v>
      </c>
    </row>
    <row r="297" spans="1:30" ht="15.5" x14ac:dyDescent="0.35">
      <c r="A297" s="5" t="s">
        <v>152</v>
      </c>
      <c r="B297" t="s">
        <v>31</v>
      </c>
      <c r="C297">
        <v>304</v>
      </c>
      <c r="D297">
        <v>10</v>
      </c>
      <c r="E297">
        <v>1</v>
      </c>
      <c r="F297" t="s">
        <v>120</v>
      </c>
      <c r="G297" t="s">
        <v>33</v>
      </c>
      <c r="H297" t="s">
        <v>34</v>
      </c>
      <c r="I297" t="s">
        <v>45</v>
      </c>
      <c r="J297" s="6" t="s">
        <v>39</v>
      </c>
      <c r="K297" t="s">
        <v>56</v>
      </c>
      <c r="L297" t="s">
        <v>49</v>
      </c>
      <c r="M297">
        <v>0</v>
      </c>
      <c r="N297">
        <v>0</v>
      </c>
      <c r="O297" s="7" t="s">
        <v>150</v>
      </c>
      <c r="P297" s="7" t="s">
        <v>151</v>
      </c>
      <c r="Q297">
        <f>32-15</f>
        <v>17</v>
      </c>
      <c r="R297" t="s">
        <v>52</v>
      </c>
      <c r="AB297" t="s">
        <v>153</v>
      </c>
      <c r="AC297" t="s">
        <v>163</v>
      </c>
    </row>
    <row r="298" spans="1:30" ht="15.5" x14ac:dyDescent="0.35">
      <c r="A298" s="5" t="s">
        <v>152</v>
      </c>
      <c r="B298" t="s">
        <v>31</v>
      </c>
      <c r="C298">
        <v>304</v>
      </c>
      <c r="D298">
        <v>10</v>
      </c>
      <c r="E298">
        <v>2</v>
      </c>
      <c r="F298" t="s">
        <v>120</v>
      </c>
      <c r="G298" t="s">
        <v>33</v>
      </c>
      <c r="H298" t="s">
        <v>34</v>
      </c>
      <c r="I298" t="s">
        <v>69</v>
      </c>
      <c r="J298" s="6" t="s">
        <v>142</v>
      </c>
      <c r="O298" s="7"/>
      <c r="P298" s="7"/>
      <c r="AB298" t="s">
        <v>153</v>
      </c>
      <c r="AC298" t="s">
        <v>163</v>
      </c>
    </row>
    <row r="299" spans="1:30" ht="15.5" x14ac:dyDescent="0.35">
      <c r="A299" s="5" t="s">
        <v>173</v>
      </c>
      <c r="B299" t="s">
        <v>31</v>
      </c>
      <c r="C299">
        <v>111</v>
      </c>
      <c r="D299">
        <v>1</v>
      </c>
      <c r="E299">
        <v>1</v>
      </c>
      <c r="F299" t="s">
        <v>32</v>
      </c>
      <c r="G299" t="s">
        <v>33</v>
      </c>
      <c r="H299" t="s">
        <v>34</v>
      </c>
      <c r="I299" s="6" t="s">
        <v>35</v>
      </c>
      <c r="O299" s="7"/>
      <c r="P299" s="7"/>
      <c r="AB299" t="s">
        <v>123</v>
      </c>
      <c r="AC299" t="s">
        <v>163</v>
      </c>
    </row>
    <row r="300" spans="1:30" ht="15.5" x14ac:dyDescent="0.35">
      <c r="A300" s="5" t="s">
        <v>173</v>
      </c>
      <c r="B300" t="s">
        <v>31</v>
      </c>
      <c r="C300">
        <v>111</v>
      </c>
      <c r="D300">
        <v>1</v>
      </c>
      <c r="E300">
        <v>2</v>
      </c>
      <c r="F300" t="s">
        <v>32</v>
      </c>
      <c r="G300" t="s">
        <v>33</v>
      </c>
      <c r="H300" t="s">
        <v>34</v>
      </c>
      <c r="I300" s="6" t="s">
        <v>35</v>
      </c>
      <c r="O300" s="7"/>
      <c r="P300" s="7"/>
      <c r="AB300" t="s">
        <v>123</v>
      </c>
      <c r="AC300" t="s">
        <v>163</v>
      </c>
    </row>
    <row r="301" spans="1:30" ht="15.5" x14ac:dyDescent="0.35">
      <c r="A301" s="5" t="s">
        <v>173</v>
      </c>
      <c r="B301" t="s">
        <v>31</v>
      </c>
      <c r="C301">
        <v>111</v>
      </c>
      <c r="D301">
        <v>2</v>
      </c>
      <c r="E301">
        <v>1</v>
      </c>
      <c r="F301" t="s">
        <v>32</v>
      </c>
      <c r="G301" t="s">
        <v>33</v>
      </c>
      <c r="H301" t="s">
        <v>34</v>
      </c>
      <c r="I301" s="6" t="s">
        <v>35</v>
      </c>
      <c r="O301" s="7"/>
      <c r="P301" s="7"/>
      <c r="AB301" t="s">
        <v>123</v>
      </c>
      <c r="AC301" t="s">
        <v>163</v>
      </c>
    </row>
    <row r="302" spans="1:30" ht="15.5" x14ac:dyDescent="0.35">
      <c r="A302" s="5" t="s">
        <v>173</v>
      </c>
      <c r="B302" t="s">
        <v>31</v>
      </c>
      <c r="C302">
        <v>111</v>
      </c>
      <c r="D302">
        <v>2</v>
      </c>
      <c r="E302">
        <v>2</v>
      </c>
      <c r="F302" t="s">
        <v>32</v>
      </c>
      <c r="G302" t="s">
        <v>33</v>
      </c>
      <c r="H302" t="s">
        <v>34</v>
      </c>
      <c r="I302" s="6" t="s">
        <v>35</v>
      </c>
      <c r="O302" s="7"/>
      <c r="P302" s="7"/>
      <c r="AB302" t="s">
        <v>123</v>
      </c>
      <c r="AC302" t="s">
        <v>163</v>
      </c>
    </row>
    <row r="303" spans="1:30" ht="15.5" x14ac:dyDescent="0.35">
      <c r="A303" s="5" t="s">
        <v>173</v>
      </c>
      <c r="B303" t="s">
        <v>31</v>
      </c>
      <c r="C303">
        <v>111</v>
      </c>
      <c r="D303">
        <v>3</v>
      </c>
      <c r="E303">
        <v>1</v>
      </c>
      <c r="F303" t="s">
        <v>32</v>
      </c>
      <c r="G303" t="s">
        <v>33</v>
      </c>
      <c r="H303" t="s">
        <v>34</v>
      </c>
      <c r="I303" t="s">
        <v>45</v>
      </c>
      <c r="J303" s="6" t="s">
        <v>39</v>
      </c>
      <c r="K303" t="s">
        <v>46</v>
      </c>
      <c r="L303" t="s">
        <v>41</v>
      </c>
      <c r="M303">
        <v>0</v>
      </c>
      <c r="N303">
        <v>0</v>
      </c>
      <c r="O303" s="7">
        <v>1696</v>
      </c>
      <c r="P303" s="7">
        <v>1695</v>
      </c>
      <c r="Q303">
        <f>23.5-10</f>
        <v>13.5</v>
      </c>
      <c r="R303" t="s">
        <v>43</v>
      </c>
      <c r="S303" t="s">
        <v>44</v>
      </c>
      <c r="AB303" t="s">
        <v>123</v>
      </c>
      <c r="AC303" t="s">
        <v>163</v>
      </c>
    </row>
    <row r="304" spans="1:30" ht="15.5" x14ac:dyDescent="0.35">
      <c r="A304" s="5" t="s">
        <v>173</v>
      </c>
      <c r="B304" t="s">
        <v>31</v>
      </c>
      <c r="C304">
        <v>111</v>
      </c>
      <c r="D304">
        <v>3</v>
      </c>
      <c r="E304">
        <v>2</v>
      </c>
      <c r="F304" t="s">
        <v>32</v>
      </c>
      <c r="G304" t="s">
        <v>33</v>
      </c>
      <c r="H304" t="s">
        <v>34</v>
      </c>
      <c r="I304" t="s">
        <v>45</v>
      </c>
      <c r="J304" s="6" t="s">
        <v>39</v>
      </c>
      <c r="K304" t="s">
        <v>40</v>
      </c>
      <c r="L304" t="s">
        <v>49</v>
      </c>
      <c r="M304">
        <v>0</v>
      </c>
      <c r="N304">
        <v>0</v>
      </c>
      <c r="O304" s="7">
        <v>1844</v>
      </c>
      <c r="P304" s="7">
        <v>1843</v>
      </c>
      <c r="Q304">
        <f>30.5-10.5</f>
        <v>20</v>
      </c>
      <c r="R304" t="s">
        <v>52</v>
      </c>
      <c r="AB304" t="s">
        <v>123</v>
      </c>
      <c r="AC304" t="s">
        <v>163</v>
      </c>
    </row>
    <row r="305" spans="1:30" ht="15.5" x14ac:dyDescent="0.35">
      <c r="A305" s="5" t="s">
        <v>173</v>
      </c>
      <c r="B305" t="s">
        <v>31</v>
      </c>
      <c r="C305">
        <v>111</v>
      </c>
      <c r="D305">
        <v>4</v>
      </c>
      <c r="E305">
        <v>1</v>
      </c>
      <c r="F305" t="s">
        <v>32</v>
      </c>
      <c r="G305" t="s">
        <v>33</v>
      </c>
      <c r="H305" t="s">
        <v>34</v>
      </c>
      <c r="I305" s="6" t="s">
        <v>35</v>
      </c>
      <c r="O305" s="7"/>
      <c r="P305" s="7"/>
      <c r="AB305" t="s">
        <v>123</v>
      </c>
      <c r="AC305" t="s">
        <v>163</v>
      </c>
    </row>
    <row r="306" spans="1:30" ht="15.5" x14ac:dyDescent="0.35">
      <c r="A306" s="5" t="s">
        <v>173</v>
      </c>
      <c r="B306" t="s">
        <v>31</v>
      </c>
      <c r="C306">
        <v>111</v>
      </c>
      <c r="D306">
        <v>4</v>
      </c>
      <c r="E306">
        <v>2</v>
      </c>
      <c r="F306" t="s">
        <v>32</v>
      </c>
      <c r="G306" t="s">
        <v>33</v>
      </c>
      <c r="H306" t="s">
        <v>34</v>
      </c>
      <c r="I306" t="s">
        <v>38</v>
      </c>
      <c r="J306" s="6" t="s">
        <v>74</v>
      </c>
      <c r="K306" t="s">
        <v>40</v>
      </c>
      <c r="L306" t="s">
        <v>41</v>
      </c>
      <c r="M306">
        <v>0</v>
      </c>
      <c r="N306">
        <v>1</v>
      </c>
      <c r="O306" s="7">
        <v>1744</v>
      </c>
      <c r="P306" s="7"/>
      <c r="Q306">
        <f>160-90</f>
        <v>70</v>
      </c>
      <c r="R306" t="s">
        <v>43</v>
      </c>
      <c r="S306" t="s">
        <v>44</v>
      </c>
      <c r="AB306" t="s">
        <v>123</v>
      </c>
      <c r="AC306" t="s">
        <v>163</v>
      </c>
    </row>
    <row r="307" spans="1:30" ht="15.5" x14ac:dyDescent="0.35">
      <c r="A307" s="5" t="s">
        <v>173</v>
      </c>
      <c r="B307" t="s">
        <v>31</v>
      </c>
      <c r="C307">
        <v>111</v>
      </c>
      <c r="D307">
        <v>5</v>
      </c>
      <c r="E307">
        <v>1</v>
      </c>
      <c r="F307" t="s">
        <v>32</v>
      </c>
      <c r="G307" t="s">
        <v>33</v>
      </c>
      <c r="H307" t="s">
        <v>34</v>
      </c>
      <c r="I307" t="s">
        <v>45</v>
      </c>
      <c r="J307" s="6" t="s">
        <v>39</v>
      </c>
      <c r="K307" t="s">
        <v>40</v>
      </c>
      <c r="L307" t="s">
        <v>41</v>
      </c>
      <c r="M307">
        <v>0</v>
      </c>
      <c r="N307">
        <v>0</v>
      </c>
      <c r="O307" s="7">
        <v>1837</v>
      </c>
      <c r="P307" s="7">
        <v>1836</v>
      </c>
      <c r="Q307">
        <f>31.5-10.5</f>
        <v>21</v>
      </c>
      <c r="R307" t="s">
        <v>43</v>
      </c>
      <c r="S307" t="s">
        <v>44</v>
      </c>
      <c r="AB307" t="s">
        <v>123</v>
      </c>
      <c r="AC307" t="s">
        <v>163</v>
      </c>
    </row>
    <row r="308" spans="1:30" ht="15.5" x14ac:dyDescent="0.35">
      <c r="A308" s="5" t="s">
        <v>173</v>
      </c>
      <c r="B308" t="s">
        <v>31</v>
      </c>
      <c r="C308">
        <v>111</v>
      </c>
      <c r="D308">
        <v>5</v>
      </c>
      <c r="E308">
        <v>2</v>
      </c>
      <c r="F308" t="s">
        <v>32</v>
      </c>
      <c r="G308" t="s">
        <v>33</v>
      </c>
      <c r="H308" t="s">
        <v>34</v>
      </c>
      <c r="I308" s="6" t="s">
        <v>35</v>
      </c>
      <c r="O308" s="7"/>
      <c r="P308" s="7"/>
      <c r="AB308" t="s">
        <v>123</v>
      </c>
      <c r="AC308" t="s">
        <v>163</v>
      </c>
    </row>
    <row r="309" spans="1:30" ht="15.5" x14ac:dyDescent="0.35">
      <c r="A309" s="5" t="s">
        <v>173</v>
      </c>
      <c r="B309" t="s">
        <v>31</v>
      </c>
      <c r="C309">
        <v>111</v>
      </c>
      <c r="D309">
        <v>6</v>
      </c>
      <c r="E309">
        <v>1</v>
      </c>
      <c r="F309" t="s">
        <v>32</v>
      </c>
      <c r="G309" t="s">
        <v>33</v>
      </c>
      <c r="H309" t="s">
        <v>34</v>
      </c>
      <c r="I309" s="6" t="s">
        <v>35</v>
      </c>
      <c r="O309" s="7"/>
      <c r="P309" s="7"/>
      <c r="AB309" t="s">
        <v>123</v>
      </c>
      <c r="AC309" t="s">
        <v>163</v>
      </c>
    </row>
    <row r="310" spans="1:30" ht="15.5" x14ac:dyDescent="0.35">
      <c r="A310" s="5" t="s">
        <v>173</v>
      </c>
      <c r="B310" t="s">
        <v>31</v>
      </c>
      <c r="C310">
        <v>111</v>
      </c>
      <c r="D310">
        <v>6</v>
      </c>
      <c r="E310">
        <v>2</v>
      </c>
      <c r="F310" t="s">
        <v>32</v>
      </c>
      <c r="G310" t="s">
        <v>33</v>
      </c>
      <c r="H310" t="s">
        <v>34</v>
      </c>
      <c r="I310" t="s">
        <v>45</v>
      </c>
      <c r="J310" s="6" t="s">
        <v>39</v>
      </c>
      <c r="K310" t="s">
        <v>56</v>
      </c>
      <c r="L310" t="s">
        <v>41</v>
      </c>
      <c r="M310">
        <v>0</v>
      </c>
      <c r="N310">
        <v>0</v>
      </c>
      <c r="O310" s="7">
        <v>1835</v>
      </c>
      <c r="P310" s="7">
        <v>1834</v>
      </c>
      <c r="Q310">
        <f>28-11</f>
        <v>17</v>
      </c>
      <c r="R310" t="s">
        <v>43</v>
      </c>
      <c r="S310" t="s">
        <v>44</v>
      </c>
      <c r="AB310" t="s">
        <v>123</v>
      </c>
      <c r="AC310" t="s">
        <v>163</v>
      </c>
    </row>
    <row r="311" spans="1:30" ht="15.5" x14ac:dyDescent="0.35">
      <c r="A311" s="5" t="s">
        <v>173</v>
      </c>
      <c r="B311" t="s">
        <v>31</v>
      </c>
      <c r="C311">
        <v>111</v>
      </c>
      <c r="D311">
        <v>7</v>
      </c>
      <c r="E311">
        <v>1</v>
      </c>
      <c r="F311" t="s">
        <v>32</v>
      </c>
      <c r="G311" t="s">
        <v>33</v>
      </c>
      <c r="H311" t="s">
        <v>34</v>
      </c>
      <c r="I311" t="s">
        <v>45</v>
      </c>
      <c r="J311" s="6" t="s">
        <v>74</v>
      </c>
      <c r="K311" t="s">
        <v>56</v>
      </c>
      <c r="L311" t="s">
        <v>41</v>
      </c>
      <c r="M311">
        <v>0</v>
      </c>
      <c r="N311">
        <v>1</v>
      </c>
      <c r="O311" s="7">
        <v>1743</v>
      </c>
      <c r="P311" s="7">
        <v>1742</v>
      </c>
      <c r="Q311">
        <f>28-10.5</f>
        <v>17.5</v>
      </c>
      <c r="R311" t="s">
        <v>43</v>
      </c>
      <c r="S311" t="s">
        <v>44</v>
      </c>
      <c r="AB311" t="s">
        <v>123</v>
      </c>
      <c r="AC311" t="s">
        <v>163</v>
      </c>
    </row>
    <row r="312" spans="1:30" ht="15.5" x14ac:dyDescent="0.35">
      <c r="A312" s="5" t="s">
        <v>173</v>
      </c>
      <c r="B312" t="s">
        <v>31</v>
      </c>
      <c r="C312">
        <v>111</v>
      </c>
      <c r="D312">
        <v>7</v>
      </c>
      <c r="E312">
        <v>2</v>
      </c>
      <c r="F312" t="s">
        <v>32</v>
      </c>
      <c r="G312" t="s">
        <v>33</v>
      </c>
      <c r="H312" t="s">
        <v>34</v>
      </c>
      <c r="I312" s="6" t="s">
        <v>35</v>
      </c>
      <c r="O312" s="7"/>
      <c r="P312" s="7"/>
      <c r="AB312" t="s">
        <v>123</v>
      </c>
      <c r="AC312" t="s">
        <v>163</v>
      </c>
    </row>
    <row r="313" spans="1:30" ht="15.5" x14ac:dyDescent="0.35">
      <c r="A313" s="5" t="s">
        <v>173</v>
      </c>
      <c r="B313" t="s">
        <v>31</v>
      </c>
      <c r="C313">
        <v>111</v>
      </c>
      <c r="D313">
        <v>8</v>
      </c>
      <c r="E313">
        <v>1</v>
      </c>
      <c r="F313" t="s">
        <v>32</v>
      </c>
      <c r="G313" t="s">
        <v>33</v>
      </c>
      <c r="H313" t="s">
        <v>34</v>
      </c>
      <c r="I313" s="6" t="s">
        <v>35</v>
      </c>
      <c r="O313" s="7"/>
      <c r="P313" s="7"/>
      <c r="AB313" t="s">
        <v>123</v>
      </c>
      <c r="AC313" t="s">
        <v>163</v>
      </c>
    </row>
    <row r="314" spans="1:30" ht="15.5" x14ac:dyDescent="0.35">
      <c r="A314" s="5" t="s">
        <v>173</v>
      </c>
      <c r="B314" t="s">
        <v>31</v>
      </c>
      <c r="C314">
        <v>111</v>
      </c>
      <c r="D314">
        <v>8</v>
      </c>
      <c r="E314">
        <v>2</v>
      </c>
      <c r="F314" t="s">
        <v>32</v>
      </c>
      <c r="G314" t="s">
        <v>33</v>
      </c>
      <c r="H314" t="s">
        <v>34</v>
      </c>
      <c r="I314" t="s">
        <v>45</v>
      </c>
      <c r="J314" s="6" t="s">
        <v>39</v>
      </c>
      <c r="K314" t="s">
        <v>40</v>
      </c>
      <c r="L314" t="s">
        <v>49</v>
      </c>
      <c r="M314">
        <v>0</v>
      </c>
      <c r="N314">
        <v>0</v>
      </c>
      <c r="O314" s="7">
        <v>1833</v>
      </c>
      <c r="P314" s="7">
        <v>1832</v>
      </c>
      <c r="Q314">
        <f>31.5-12</f>
        <v>19.5</v>
      </c>
      <c r="R314" t="s">
        <v>52</v>
      </c>
      <c r="AB314" t="s">
        <v>123</v>
      </c>
      <c r="AC314" t="s">
        <v>163</v>
      </c>
      <c r="AD314" t="s">
        <v>174</v>
      </c>
    </row>
    <row r="315" spans="1:30" ht="15.5" x14ac:dyDescent="0.35">
      <c r="A315" s="5" t="s">
        <v>173</v>
      </c>
      <c r="B315" t="s">
        <v>31</v>
      </c>
      <c r="C315">
        <v>111</v>
      </c>
      <c r="D315">
        <v>9</v>
      </c>
      <c r="E315">
        <v>1</v>
      </c>
      <c r="F315" t="s">
        <v>32</v>
      </c>
      <c r="G315" t="s">
        <v>33</v>
      </c>
      <c r="H315" t="s">
        <v>34</v>
      </c>
      <c r="I315" t="s">
        <v>45</v>
      </c>
      <c r="J315" s="6" t="s">
        <v>39</v>
      </c>
      <c r="K315" t="s">
        <v>56</v>
      </c>
      <c r="L315" t="s">
        <v>49</v>
      </c>
      <c r="M315">
        <v>0</v>
      </c>
      <c r="N315">
        <v>1</v>
      </c>
      <c r="O315" s="7">
        <v>1692</v>
      </c>
      <c r="P315" s="7">
        <v>1741</v>
      </c>
      <c r="Q315">
        <f>28.5-10.5</f>
        <v>18</v>
      </c>
      <c r="R315" t="s">
        <v>52</v>
      </c>
      <c r="AB315" t="s">
        <v>123</v>
      </c>
      <c r="AC315" t="s">
        <v>163</v>
      </c>
      <c r="AD315" t="s">
        <v>155</v>
      </c>
    </row>
    <row r="316" spans="1:30" ht="15.5" x14ac:dyDescent="0.35">
      <c r="A316" s="5" t="s">
        <v>173</v>
      </c>
      <c r="B316" t="s">
        <v>31</v>
      </c>
      <c r="C316">
        <v>111</v>
      </c>
      <c r="D316">
        <v>9</v>
      </c>
      <c r="E316">
        <v>2</v>
      </c>
      <c r="F316" t="s">
        <v>32</v>
      </c>
      <c r="G316" t="s">
        <v>33</v>
      </c>
      <c r="H316" t="s">
        <v>34</v>
      </c>
      <c r="I316" s="6" t="s">
        <v>35</v>
      </c>
      <c r="O316" s="7"/>
      <c r="P316" s="7"/>
      <c r="AB316" t="s">
        <v>123</v>
      </c>
      <c r="AC316" t="s">
        <v>163</v>
      </c>
    </row>
    <row r="317" spans="1:30" ht="15.5" x14ac:dyDescent="0.35">
      <c r="A317" s="5" t="s">
        <v>173</v>
      </c>
      <c r="B317" t="s">
        <v>31</v>
      </c>
      <c r="C317">
        <v>111</v>
      </c>
      <c r="D317">
        <v>10</v>
      </c>
      <c r="E317">
        <v>1</v>
      </c>
      <c r="F317" t="s">
        <v>32</v>
      </c>
      <c r="G317" t="s">
        <v>33</v>
      </c>
      <c r="H317" t="s">
        <v>34</v>
      </c>
      <c r="I317" t="s">
        <v>45</v>
      </c>
      <c r="J317" s="6" t="s">
        <v>39</v>
      </c>
      <c r="K317" t="s">
        <v>46</v>
      </c>
      <c r="L317" t="s">
        <v>41</v>
      </c>
      <c r="M317">
        <v>0</v>
      </c>
      <c r="N317">
        <v>0</v>
      </c>
      <c r="O317" s="7">
        <v>1862</v>
      </c>
      <c r="P317" s="7">
        <v>1861</v>
      </c>
      <c r="Q317">
        <f>25.5-11</f>
        <v>14.5</v>
      </c>
      <c r="R317" t="s">
        <v>43</v>
      </c>
      <c r="S317" t="s">
        <v>44</v>
      </c>
      <c r="AB317" t="s">
        <v>123</v>
      </c>
      <c r="AC317" t="s">
        <v>163</v>
      </c>
    </row>
    <row r="318" spans="1:30" ht="15.5" x14ac:dyDescent="0.35">
      <c r="A318" s="5" t="s">
        <v>173</v>
      </c>
      <c r="B318" t="s">
        <v>31</v>
      </c>
      <c r="C318">
        <v>111</v>
      </c>
      <c r="D318">
        <v>10</v>
      </c>
      <c r="E318">
        <v>2</v>
      </c>
      <c r="F318" t="s">
        <v>32</v>
      </c>
      <c r="G318" t="s">
        <v>33</v>
      </c>
      <c r="H318" t="s">
        <v>34</v>
      </c>
      <c r="I318" t="s">
        <v>45</v>
      </c>
      <c r="J318" s="6" t="s">
        <v>39</v>
      </c>
      <c r="K318" t="s">
        <v>56</v>
      </c>
      <c r="L318" t="s">
        <v>41</v>
      </c>
      <c r="M318">
        <v>0</v>
      </c>
      <c r="N318">
        <v>1</v>
      </c>
      <c r="O318" s="7">
        <v>1829</v>
      </c>
      <c r="P318" s="7">
        <v>1740</v>
      </c>
      <c r="Q318">
        <f>30-11.5</f>
        <v>18.5</v>
      </c>
      <c r="R318" t="s">
        <v>43</v>
      </c>
      <c r="S318" t="s">
        <v>44</v>
      </c>
      <c r="AB318" t="s">
        <v>123</v>
      </c>
      <c r="AC318" t="s">
        <v>163</v>
      </c>
      <c r="AD318" t="s">
        <v>155</v>
      </c>
    </row>
    <row r="319" spans="1:30" ht="15.5" x14ac:dyDescent="0.35">
      <c r="A319" s="5" t="s">
        <v>173</v>
      </c>
      <c r="B319" t="s">
        <v>31</v>
      </c>
      <c r="C319">
        <v>112</v>
      </c>
      <c r="D319">
        <v>1</v>
      </c>
      <c r="E319">
        <v>1</v>
      </c>
      <c r="F319" t="s">
        <v>32</v>
      </c>
      <c r="G319" t="s">
        <v>33</v>
      </c>
      <c r="H319" t="s">
        <v>34</v>
      </c>
      <c r="I319" s="6" t="s">
        <v>35</v>
      </c>
      <c r="O319" s="7"/>
      <c r="P319" s="7"/>
      <c r="AB319" t="s">
        <v>123</v>
      </c>
      <c r="AC319" t="s">
        <v>163</v>
      </c>
    </row>
    <row r="320" spans="1:30" ht="15.5" x14ac:dyDescent="0.35">
      <c r="A320" s="5" t="s">
        <v>173</v>
      </c>
      <c r="B320" t="s">
        <v>31</v>
      </c>
      <c r="C320">
        <v>112</v>
      </c>
      <c r="D320">
        <v>1</v>
      </c>
      <c r="E320">
        <v>2</v>
      </c>
      <c r="F320" t="s">
        <v>32</v>
      </c>
      <c r="G320" t="s">
        <v>33</v>
      </c>
      <c r="H320" t="s">
        <v>34</v>
      </c>
      <c r="I320" s="6" t="s">
        <v>35</v>
      </c>
      <c r="O320" s="7"/>
      <c r="P320" s="7"/>
      <c r="AB320" t="s">
        <v>123</v>
      </c>
      <c r="AC320" t="s">
        <v>163</v>
      </c>
    </row>
    <row r="321" spans="1:29" ht="15.5" x14ac:dyDescent="0.35">
      <c r="A321" s="5" t="s">
        <v>173</v>
      </c>
      <c r="B321" t="s">
        <v>31</v>
      </c>
      <c r="C321">
        <v>112</v>
      </c>
      <c r="D321">
        <v>2</v>
      </c>
      <c r="E321">
        <v>1</v>
      </c>
      <c r="F321" t="s">
        <v>32</v>
      </c>
      <c r="G321" t="s">
        <v>33</v>
      </c>
      <c r="H321" t="s">
        <v>34</v>
      </c>
      <c r="I321" s="6" t="s">
        <v>35</v>
      </c>
      <c r="O321" s="7"/>
      <c r="P321" s="7"/>
      <c r="AB321" t="s">
        <v>123</v>
      </c>
      <c r="AC321" t="s">
        <v>163</v>
      </c>
    </row>
    <row r="322" spans="1:29" ht="15.5" x14ac:dyDescent="0.35">
      <c r="A322" s="5" t="s">
        <v>173</v>
      </c>
      <c r="B322" t="s">
        <v>31</v>
      </c>
      <c r="C322">
        <v>112</v>
      </c>
      <c r="D322">
        <v>2</v>
      </c>
      <c r="E322">
        <v>2</v>
      </c>
      <c r="F322" t="s">
        <v>32</v>
      </c>
      <c r="G322" t="s">
        <v>33</v>
      </c>
      <c r="H322" t="s">
        <v>34</v>
      </c>
      <c r="I322" t="s">
        <v>69</v>
      </c>
      <c r="J322" s="6" t="s">
        <v>142</v>
      </c>
      <c r="O322" s="7"/>
      <c r="P322" s="7"/>
      <c r="AB322" t="s">
        <v>123</v>
      </c>
      <c r="AC322" t="s">
        <v>163</v>
      </c>
    </row>
    <row r="323" spans="1:29" ht="15.5" x14ac:dyDescent="0.35">
      <c r="A323" s="5" t="s">
        <v>173</v>
      </c>
      <c r="B323" t="s">
        <v>31</v>
      </c>
      <c r="C323">
        <v>112</v>
      </c>
      <c r="D323">
        <v>3</v>
      </c>
      <c r="E323">
        <v>1</v>
      </c>
      <c r="F323" t="s">
        <v>32</v>
      </c>
      <c r="G323" t="s">
        <v>33</v>
      </c>
      <c r="H323" t="s">
        <v>34</v>
      </c>
      <c r="I323" s="6" t="s">
        <v>35</v>
      </c>
      <c r="O323" s="7"/>
      <c r="P323" s="7"/>
      <c r="AB323" t="s">
        <v>123</v>
      </c>
      <c r="AC323" t="s">
        <v>163</v>
      </c>
    </row>
    <row r="324" spans="1:29" ht="15.5" x14ac:dyDescent="0.35">
      <c r="A324" s="5" t="s">
        <v>173</v>
      </c>
      <c r="B324" t="s">
        <v>31</v>
      </c>
      <c r="C324">
        <v>112</v>
      </c>
      <c r="D324">
        <v>3</v>
      </c>
      <c r="E324">
        <v>2</v>
      </c>
      <c r="F324" t="s">
        <v>32</v>
      </c>
      <c r="G324" t="s">
        <v>33</v>
      </c>
      <c r="H324" t="s">
        <v>34</v>
      </c>
      <c r="I324" s="6" t="s">
        <v>35</v>
      </c>
      <c r="O324" s="7"/>
      <c r="P324" s="7"/>
      <c r="AB324" t="s">
        <v>123</v>
      </c>
      <c r="AC324" t="s">
        <v>163</v>
      </c>
    </row>
    <row r="325" spans="1:29" ht="15.5" x14ac:dyDescent="0.35">
      <c r="A325" s="5" t="s">
        <v>173</v>
      </c>
      <c r="B325" t="s">
        <v>31</v>
      </c>
      <c r="C325">
        <v>112</v>
      </c>
      <c r="D325">
        <v>4</v>
      </c>
      <c r="E325">
        <v>1</v>
      </c>
      <c r="F325" t="s">
        <v>32</v>
      </c>
      <c r="G325" t="s">
        <v>33</v>
      </c>
      <c r="H325" t="s">
        <v>34</v>
      </c>
      <c r="I325" s="6" t="s">
        <v>35</v>
      </c>
      <c r="O325" s="7"/>
      <c r="P325" s="7"/>
      <c r="AB325" t="s">
        <v>123</v>
      </c>
      <c r="AC325" t="s">
        <v>163</v>
      </c>
    </row>
    <row r="326" spans="1:29" ht="15.5" x14ac:dyDescent="0.35">
      <c r="A326" s="5" t="s">
        <v>173</v>
      </c>
      <c r="B326" t="s">
        <v>31</v>
      </c>
      <c r="C326">
        <v>112</v>
      </c>
      <c r="D326">
        <v>4</v>
      </c>
      <c r="E326">
        <v>2</v>
      </c>
      <c r="F326" t="s">
        <v>32</v>
      </c>
      <c r="G326" t="s">
        <v>33</v>
      </c>
      <c r="H326" t="s">
        <v>34</v>
      </c>
      <c r="I326" t="s">
        <v>69</v>
      </c>
      <c r="J326" s="6" t="s">
        <v>70</v>
      </c>
      <c r="O326" s="7"/>
      <c r="P326" s="7"/>
      <c r="AB326" t="s">
        <v>123</v>
      </c>
      <c r="AC326" t="s">
        <v>163</v>
      </c>
    </row>
    <row r="327" spans="1:29" ht="15.5" x14ac:dyDescent="0.35">
      <c r="A327" s="5" t="s">
        <v>173</v>
      </c>
      <c r="B327" t="s">
        <v>31</v>
      </c>
      <c r="C327">
        <v>112</v>
      </c>
      <c r="D327">
        <v>5</v>
      </c>
      <c r="E327">
        <v>1</v>
      </c>
      <c r="F327" t="s">
        <v>32</v>
      </c>
      <c r="G327" t="s">
        <v>33</v>
      </c>
      <c r="H327" t="s">
        <v>34</v>
      </c>
      <c r="I327" s="6" t="s">
        <v>35</v>
      </c>
      <c r="O327" s="7"/>
      <c r="P327" s="7"/>
      <c r="AB327" t="s">
        <v>123</v>
      </c>
      <c r="AC327" t="s">
        <v>163</v>
      </c>
    </row>
    <row r="328" spans="1:29" ht="15.5" x14ac:dyDescent="0.35">
      <c r="A328" s="5" t="s">
        <v>173</v>
      </c>
      <c r="B328" t="s">
        <v>31</v>
      </c>
      <c r="C328">
        <v>112</v>
      </c>
      <c r="D328">
        <v>5</v>
      </c>
      <c r="E328">
        <v>2</v>
      </c>
      <c r="F328" t="s">
        <v>32</v>
      </c>
      <c r="G328" t="s">
        <v>33</v>
      </c>
      <c r="H328" t="s">
        <v>34</v>
      </c>
      <c r="I328" s="6" t="s">
        <v>35</v>
      </c>
      <c r="O328" s="7"/>
      <c r="P328" s="7"/>
      <c r="AB328" t="s">
        <v>123</v>
      </c>
      <c r="AC328" t="s">
        <v>163</v>
      </c>
    </row>
    <row r="329" spans="1:29" ht="15.5" x14ac:dyDescent="0.35">
      <c r="A329" s="5" t="s">
        <v>173</v>
      </c>
      <c r="B329" t="s">
        <v>31</v>
      </c>
      <c r="C329">
        <v>112</v>
      </c>
      <c r="D329">
        <v>6</v>
      </c>
      <c r="E329">
        <v>1</v>
      </c>
      <c r="F329" t="s">
        <v>32</v>
      </c>
      <c r="G329" t="s">
        <v>33</v>
      </c>
      <c r="H329" t="s">
        <v>34</v>
      </c>
      <c r="I329" s="6" t="s">
        <v>35</v>
      </c>
      <c r="O329" s="7"/>
      <c r="P329" s="7"/>
      <c r="AB329" t="s">
        <v>123</v>
      </c>
      <c r="AC329" t="s">
        <v>163</v>
      </c>
    </row>
    <row r="330" spans="1:29" ht="15.5" x14ac:dyDescent="0.35">
      <c r="A330" s="5" t="s">
        <v>173</v>
      </c>
      <c r="B330" t="s">
        <v>31</v>
      </c>
      <c r="C330">
        <v>112</v>
      </c>
      <c r="D330">
        <v>6</v>
      </c>
      <c r="E330">
        <v>2</v>
      </c>
      <c r="F330" t="s">
        <v>32</v>
      </c>
      <c r="G330" t="s">
        <v>33</v>
      </c>
      <c r="H330" t="s">
        <v>34</v>
      </c>
      <c r="I330" t="s">
        <v>45</v>
      </c>
      <c r="J330" s="6" t="s">
        <v>39</v>
      </c>
      <c r="K330" t="s">
        <v>56</v>
      </c>
      <c r="L330" t="s">
        <v>49</v>
      </c>
      <c r="M330">
        <v>0</v>
      </c>
      <c r="N330">
        <v>0</v>
      </c>
      <c r="O330" s="7">
        <v>1688</v>
      </c>
      <c r="P330" s="7">
        <v>1687</v>
      </c>
      <c r="Q330">
        <f>26.5-10.5</f>
        <v>16</v>
      </c>
      <c r="R330" t="s">
        <v>52</v>
      </c>
      <c r="AB330" t="s">
        <v>123</v>
      </c>
      <c r="AC330" t="s">
        <v>163</v>
      </c>
    </row>
    <row r="331" spans="1:29" ht="15.5" x14ac:dyDescent="0.35">
      <c r="A331" s="5" t="s">
        <v>173</v>
      </c>
      <c r="B331" t="s">
        <v>31</v>
      </c>
      <c r="C331">
        <v>112</v>
      </c>
      <c r="D331">
        <v>7</v>
      </c>
      <c r="E331">
        <v>1</v>
      </c>
      <c r="F331" t="s">
        <v>32</v>
      </c>
      <c r="G331" t="s">
        <v>33</v>
      </c>
      <c r="H331" t="s">
        <v>34</v>
      </c>
      <c r="I331" s="6" t="s">
        <v>35</v>
      </c>
      <c r="O331" s="7"/>
      <c r="P331" s="7"/>
      <c r="AB331" t="s">
        <v>123</v>
      </c>
      <c r="AC331" t="s">
        <v>163</v>
      </c>
    </row>
    <row r="332" spans="1:29" ht="15.5" x14ac:dyDescent="0.35">
      <c r="A332" s="5" t="s">
        <v>173</v>
      </c>
      <c r="B332" t="s">
        <v>31</v>
      </c>
      <c r="C332">
        <v>112</v>
      </c>
      <c r="D332">
        <v>7</v>
      </c>
      <c r="E332">
        <v>2</v>
      </c>
      <c r="F332" t="s">
        <v>32</v>
      </c>
      <c r="G332" t="s">
        <v>33</v>
      </c>
      <c r="H332" t="s">
        <v>34</v>
      </c>
      <c r="I332" t="s">
        <v>38</v>
      </c>
      <c r="J332" s="6" t="s">
        <v>74</v>
      </c>
      <c r="K332" t="s">
        <v>40</v>
      </c>
      <c r="L332" t="s">
        <v>49</v>
      </c>
      <c r="M332">
        <v>0</v>
      </c>
      <c r="N332">
        <v>1</v>
      </c>
      <c r="O332" s="7">
        <v>1739</v>
      </c>
      <c r="P332" s="7"/>
      <c r="Q332">
        <f>170-90</f>
        <v>80</v>
      </c>
      <c r="R332" t="s">
        <v>52</v>
      </c>
      <c r="AB332" t="s">
        <v>123</v>
      </c>
      <c r="AC332" t="s">
        <v>163</v>
      </c>
    </row>
    <row r="333" spans="1:29" ht="15.5" x14ac:dyDescent="0.35">
      <c r="A333" s="5" t="s">
        <v>173</v>
      </c>
      <c r="B333" t="s">
        <v>31</v>
      </c>
      <c r="C333">
        <v>112</v>
      </c>
      <c r="D333">
        <v>8</v>
      </c>
      <c r="E333">
        <v>1</v>
      </c>
      <c r="F333" t="s">
        <v>32</v>
      </c>
      <c r="G333" t="s">
        <v>33</v>
      </c>
      <c r="H333" t="s">
        <v>34</v>
      </c>
      <c r="I333" s="6" t="s">
        <v>35</v>
      </c>
      <c r="O333" s="7"/>
      <c r="P333" s="7"/>
      <c r="AB333" t="s">
        <v>123</v>
      </c>
      <c r="AC333" t="s">
        <v>163</v>
      </c>
    </row>
    <row r="334" spans="1:29" ht="15.5" x14ac:dyDescent="0.35">
      <c r="A334" s="5" t="s">
        <v>173</v>
      </c>
      <c r="B334" t="s">
        <v>31</v>
      </c>
      <c r="C334">
        <v>112</v>
      </c>
      <c r="D334">
        <v>8</v>
      </c>
      <c r="E334">
        <v>2</v>
      </c>
      <c r="F334" t="s">
        <v>32</v>
      </c>
      <c r="G334" t="s">
        <v>33</v>
      </c>
      <c r="H334" t="s">
        <v>34</v>
      </c>
      <c r="I334" s="6" t="s">
        <v>35</v>
      </c>
      <c r="O334" s="7"/>
      <c r="P334" s="7"/>
      <c r="AB334" t="s">
        <v>123</v>
      </c>
      <c r="AC334" t="s">
        <v>163</v>
      </c>
    </row>
    <row r="335" spans="1:29" ht="15.5" x14ac:dyDescent="0.35">
      <c r="A335" s="5" t="s">
        <v>173</v>
      </c>
      <c r="B335" t="s">
        <v>31</v>
      </c>
      <c r="C335">
        <v>112</v>
      </c>
      <c r="D335">
        <v>9</v>
      </c>
      <c r="E335">
        <v>1</v>
      </c>
      <c r="F335" t="s">
        <v>32</v>
      </c>
      <c r="G335" t="s">
        <v>33</v>
      </c>
      <c r="H335" t="s">
        <v>34</v>
      </c>
      <c r="I335" s="6" t="s">
        <v>35</v>
      </c>
      <c r="O335" s="7"/>
      <c r="P335" s="7"/>
      <c r="AB335" t="s">
        <v>123</v>
      </c>
      <c r="AC335" t="s">
        <v>163</v>
      </c>
    </row>
    <row r="336" spans="1:29" ht="15.5" x14ac:dyDescent="0.35">
      <c r="A336" s="5" t="s">
        <v>173</v>
      </c>
      <c r="B336" t="s">
        <v>31</v>
      </c>
      <c r="C336">
        <v>112</v>
      </c>
      <c r="D336">
        <v>10</v>
      </c>
      <c r="E336">
        <v>1</v>
      </c>
      <c r="F336" t="s">
        <v>32</v>
      </c>
      <c r="G336" t="s">
        <v>33</v>
      </c>
      <c r="H336" t="s">
        <v>34</v>
      </c>
      <c r="I336" t="s">
        <v>69</v>
      </c>
      <c r="J336" s="6" t="s">
        <v>142</v>
      </c>
      <c r="O336" s="7"/>
      <c r="P336" s="7"/>
      <c r="AB336" t="s">
        <v>123</v>
      </c>
      <c r="AC336" t="s">
        <v>163</v>
      </c>
    </row>
    <row r="337" spans="1:30" ht="15.5" x14ac:dyDescent="0.35">
      <c r="A337" s="5" t="s">
        <v>173</v>
      </c>
      <c r="B337" t="s">
        <v>31</v>
      </c>
      <c r="C337">
        <v>113</v>
      </c>
      <c r="D337">
        <v>1</v>
      </c>
      <c r="E337">
        <v>1</v>
      </c>
      <c r="F337" t="s">
        <v>32</v>
      </c>
      <c r="G337" t="s">
        <v>33</v>
      </c>
      <c r="H337" t="s">
        <v>34</v>
      </c>
      <c r="I337" t="s">
        <v>45</v>
      </c>
      <c r="J337" s="6" t="s">
        <v>74</v>
      </c>
      <c r="K337" t="s">
        <v>40</v>
      </c>
      <c r="L337" t="s">
        <v>41</v>
      </c>
      <c r="M337">
        <v>0</v>
      </c>
      <c r="N337">
        <v>1</v>
      </c>
      <c r="O337" s="7">
        <v>1738</v>
      </c>
      <c r="P337" s="7">
        <v>1737</v>
      </c>
      <c r="Q337">
        <f>32-10.5</f>
        <v>21.5</v>
      </c>
      <c r="R337" t="s">
        <v>43</v>
      </c>
      <c r="S337" t="s">
        <v>44</v>
      </c>
      <c r="AB337" t="s">
        <v>123</v>
      </c>
      <c r="AC337" t="s">
        <v>163</v>
      </c>
      <c r="AD337" t="s">
        <v>175</v>
      </c>
    </row>
    <row r="338" spans="1:30" ht="15.5" x14ac:dyDescent="0.35">
      <c r="A338" s="5" t="s">
        <v>173</v>
      </c>
      <c r="B338" t="s">
        <v>31</v>
      </c>
      <c r="C338">
        <v>113</v>
      </c>
      <c r="D338">
        <v>2</v>
      </c>
      <c r="E338">
        <v>1</v>
      </c>
      <c r="F338" t="s">
        <v>32</v>
      </c>
      <c r="G338" t="s">
        <v>33</v>
      </c>
      <c r="H338" t="s">
        <v>34</v>
      </c>
      <c r="I338" s="6" t="s">
        <v>35</v>
      </c>
      <c r="O338" s="7"/>
      <c r="P338" s="7"/>
      <c r="AB338" t="s">
        <v>123</v>
      </c>
      <c r="AC338" t="s">
        <v>163</v>
      </c>
    </row>
    <row r="339" spans="1:30" ht="15.5" x14ac:dyDescent="0.35">
      <c r="A339" s="5" t="s">
        <v>173</v>
      </c>
      <c r="B339" t="s">
        <v>31</v>
      </c>
      <c r="C339">
        <v>113</v>
      </c>
      <c r="D339">
        <v>2</v>
      </c>
      <c r="E339">
        <v>2</v>
      </c>
      <c r="F339" t="s">
        <v>32</v>
      </c>
      <c r="G339" t="s">
        <v>33</v>
      </c>
      <c r="H339" t="s">
        <v>34</v>
      </c>
      <c r="I339" s="6" t="s">
        <v>35</v>
      </c>
      <c r="O339" s="7"/>
      <c r="P339" s="7"/>
      <c r="AB339" t="s">
        <v>123</v>
      </c>
      <c r="AC339" t="s">
        <v>163</v>
      </c>
    </row>
    <row r="340" spans="1:30" ht="15.5" x14ac:dyDescent="0.35">
      <c r="A340" s="5" t="s">
        <v>173</v>
      </c>
      <c r="B340" t="s">
        <v>31</v>
      </c>
      <c r="C340">
        <v>113</v>
      </c>
      <c r="D340">
        <v>3</v>
      </c>
      <c r="E340">
        <v>1</v>
      </c>
      <c r="F340" t="s">
        <v>32</v>
      </c>
      <c r="G340" t="s">
        <v>33</v>
      </c>
      <c r="H340" t="s">
        <v>34</v>
      </c>
      <c r="I340" t="s">
        <v>38</v>
      </c>
      <c r="J340" s="6" t="s">
        <v>39</v>
      </c>
      <c r="K340" t="s">
        <v>40</v>
      </c>
      <c r="L340" t="s">
        <v>41</v>
      </c>
      <c r="M340">
        <v>0</v>
      </c>
      <c r="N340">
        <v>0</v>
      </c>
      <c r="O340" s="7">
        <v>1611</v>
      </c>
      <c r="P340" s="7"/>
      <c r="Q340">
        <f>180-90</f>
        <v>90</v>
      </c>
      <c r="R340" t="s">
        <v>43</v>
      </c>
      <c r="S340" t="s">
        <v>44</v>
      </c>
      <c r="AB340" t="s">
        <v>123</v>
      </c>
      <c r="AC340" t="s">
        <v>163</v>
      </c>
      <c r="AD340" t="s">
        <v>176</v>
      </c>
    </row>
    <row r="341" spans="1:30" ht="15.5" x14ac:dyDescent="0.35">
      <c r="A341" s="5" t="s">
        <v>173</v>
      </c>
      <c r="B341" t="s">
        <v>31</v>
      </c>
      <c r="C341">
        <v>113</v>
      </c>
      <c r="D341">
        <v>3</v>
      </c>
      <c r="E341">
        <v>2</v>
      </c>
      <c r="F341" t="s">
        <v>32</v>
      </c>
      <c r="G341" t="s">
        <v>33</v>
      </c>
      <c r="H341" t="s">
        <v>34</v>
      </c>
      <c r="I341" t="s">
        <v>45</v>
      </c>
      <c r="J341" s="6" t="s">
        <v>39</v>
      </c>
      <c r="K341" t="s">
        <v>46</v>
      </c>
      <c r="L341" t="s">
        <v>41</v>
      </c>
      <c r="M341">
        <v>0</v>
      </c>
      <c r="N341">
        <v>1</v>
      </c>
      <c r="O341" s="7">
        <v>1857</v>
      </c>
      <c r="P341" s="7">
        <v>1736</v>
      </c>
      <c r="Q341">
        <f>25.5-11</f>
        <v>14.5</v>
      </c>
      <c r="R341" t="s">
        <v>43</v>
      </c>
      <c r="S341" t="s">
        <v>44</v>
      </c>
      <c r="AB341" t="s">
        <v>123</v>
      </c>
      <c r="AC341" t="s">
        <v>163</v>
      </c>
      <c r="AD341" t="s">
        <v>155</v>
      </c>
    </row>
    <row r="342" spans="1:30" ht="15.5" x14ac:dyDescent="0.35">
      <c r="A342" s="5" t="s">
        <v>173</v>
      </c>
      <c r="B342" t="s">
        <v>31</v>
      </c>
      <c r="C342">
        <v>113</v>
      </c>
      <c r="D342">
        <v>4</v>
      </c>
      <c r="E342">
        <v>1</v>
      </c>
      <c r="F342" t="s">
        <v>32</v>
      </c>
      <c r="G342" t="s">
        <v>33</v>
      </c>
      <c r="H342" t="s">
        <v>34</v>
      </c>
      <c r="I342" t="s">
        <v>45</v>
      </c>
      <c r="J342" s="6" t="s">
        <v>39</v>
      </c>
      <c r="K342" t="s">
        <v>56</v>
      </c>
      <c r="L342" t="s">
        <v>49</v>
      </c>
      <c r="M342">
        <v>0</v>
      </c>
      <c r="N342">
        <v>0</v>
      </c>
      <c r="O342" s="7">
        <v>1686</v>
      </c>
      <c r="P342" s="7">
        <v>1685</v>
      </c>
      <c r="Q342">
        <f>28.5-12.5</f>
        <v>16</v>
      </c>
      <c r="R342" t="s">
        <v>52</v>
      </c>
      <c r="AB342" t="s">
        <v>123</v>
      </c>
      <c r="AC342" t="s">
        <v>163</v>
      </c>
      <c r="AD342" t="s">
        <v>86</v>
      </c>
    </row>
    <row r="343" spans="1:30" ht="15.5" x14ac:dyDescent="0.35">
      <c r="A343" s="5" t="s">
        <v>173</v>
      </c>
      <c r="B343" t="s">
        <v>31</v>
      </c>
      <c r="C343">
        <v>113</v>
      </c>
      <c r="D343">
        <v>4</v>
      </c>
      <c r="E343">
        <v>2</v>
      </c>
      <c r="F343" t="s">
        <v>32</v>
      </c>
      <c r="G343" t="s">
        <v>33</v>
      </c>
      <c r="H343" t="s">
        <v>34</v>
      </c>
      <c r="I343" s="6" t="s">
        <v>35</v>
      </c>
      <c r="O343" s="7"/>
      <c r="P343" s="7"/>
      <c r="AB343" t="s">
        <v>123</v>
      </c>
      <c r="AC343" t="s">
        <v>163</v>
      </c>
    </row>
    <row r="344" spans="1:30" ht="15.5" x14ac:dyDescent="0.35">
      <c r="A344" s="5" t="s">
        <v>173</v>
      </c>
      <c r="B344" t="s">
        <v>31</v>
      </c>
      <c r="C344">
        <v>113</v>
      </c>
      <c r="D344">
        <v>5</v>
      </c>
      <c r="E344">
        <v>1</v>
      </c>
      <c r="F344" t="s">
        <v>32</v>
      </c>
      <c r="G344" t="s">
        <v>33</v>
      </c>
      <c r="H344" t="s">
        <v>34</v>
      </c>
      <c r="I344" s="6" t="s">
        <v>35</v>
      </c>
      <c r="O344" s="7"/>
      <c r="P344" s="7"/>
      <c r="AB344" t="s">
        <v>123</v>
      </c>
      <c r="AC344" t="s">
        <v>163</v>
      </c>
    </row>
    <row r="345" spans="1:30" ht="15.5" x14ac:dyDescent="0.35">
      <c r="A345" s="5" t="s">
        <v>173</v>
      </c>
      <c r="B345" t="s">
        <v>31</v>
      </c>
      <c r="C345">
        <v>113</v>
      </c>
      <c r="D345">
        <v>5</v>
      </c>
      <c r="E345">
        <v>2</v>
      </c>
      <c r="F345" t="s">
        <v>32</v>
      </c>
      <c r="G345" t="s">
        <v>33</v>
      </c>
      <c r="H345" t="s">
        <v>34</v>
      </c>
      <c r="I345" s="6" t="s">
        <v>35</v>
      </c>
      <c r="O345" s="7"/>
      <c r="P345" s="7"/>
      <c r="AB345" t="s">
        <v>123</v>
      </c>
      <c r="AC345" t="s">
        <v>163</v>
      </c>
    </row>
    <row r="346" spans="1:30" ht="15.5" x14ac:dyDescent="0.35">
      <c r="A346" s="5" t="s">
        <v>173</v>
      </c>
      <c r="B346" t="s">
        <v>31</v>
      </c>
      <c r="C346">
        <v>113</v>
      </c>
      <c r="D346">
        <v>6</v>
      </c>
      <c r="E346">
        <v>1</v>
      </c>
      <c r="F346" t="s">
        <v>32</v>
      </c>
      <c r="G346" t="s">
        <v>33</v>
      </c>
      <c r="H346" t="s">
        <v>34</v>
      </c>
      <c r="I346" t="s">
        <v>69</v>
      </c>
      <c r="J346" s="6" t="s">
        <v>70</v>
      </c>
      <c r="O346" s="7"/>
      <c r="P346" s="7"/>
      <c r="AB346" t="s">
        <v>123</v>
      </c>
      <c r="AC346" t="s">
        <v>163</v>
      </c>
    </row>
    <row r="347" spans="1:30" ht="15.5" x14ac:dyDescent="0.35">
      <c r="A347" s="5" t="s">
        <v>173</v>
      </c>
      <c r="B347" t="s">
        <v>31</v>
      </c>
      <c r="C347">
        <v>113</v>
      </c>
      <c r="D347">
        <v>6</v>
      </c>
      <c r="E347">
        <v>2</v>
      </c>
      <c r="F347" t="s">
        <v>32</v>
      </c>
      <c r="G347" t="s">
        <v>33</v>
      </c>
      <c r="H347" t="s">
        <v>34</v>
      </c>
      <c r="I347" t="s">
        <v>45</v>
      </c>
      <c r="J347" s="6" t="s">
        <v>39</v>
      </c>
      <c r="K347" t="s">
        <v>40</v>
      </c>
      <c r="L347" t="s">
        <v>41</v>
      </c>
      <c r="M347">
        <v>0</v>
      </c>
      <c r="N347">
        <v>0</v>
      </c>
      <c r="O347" s="7">
        <v>1684</v>
      </c>
      <c r="P347" s="7">
        <v>1683</v>
      </c>
      <c r="Q347">
        <f>29.5-10.5</f>
        <v>19</v>
      </c>
      <c r="R347" t="s">
        <v>43</v>
      </c>
      <c r="S347" t="s">
        <v>44</v>
      </c>
      <c r="AB347" t="s">
        <v>123</v>
      </c>
      <c r="AC347" t="s">
        <v>163</v>
      </c>
    </row>
    <row r="348" spans="1:30" ht="15.5" x14ac:dyDescent="0.35">
      <c r="A348" s="5" t="s">
        <v>173</v>
      </c>
      <c r="B348" t="s">
        <v>31</v>
      </c>
      <c r="C348">
        <v>113</v>
      </c>
      <c r="D348">
        <v>7</v>
      </c>
      <c r="E348">
        <v>1</v>
      </c>
      <c r="F348" t="s">
        <v>32</v>
      </c>
      <c r="G348" t="s">
        <v>33</v>
      </c>
      <c r="H348" t="s">
        <v>34</v>
      </c>
      <c r="I348" s="6" t="s">
        <v>35</v>
      </c>
      <c r="O348" s="7"/>
      <c r="P348" s="7"/>
      <c r="AB348" t="s">
        <v>123</v>
      </c>
      <c r="AC348" t="s">
        <v>163</v>
      </c>
    </row>
    <row r="349" spans="1:30" ht="15.5" x14ac:dyDescent="0.35">
      <c r="A349" s="5" t="s">
        <v>173</v>
      </c>
      <c r="B349" t="s">
        <v>31</v>
      </c>
      <c r="C349">
        <v>113</v>
      </c>
      <c r="D349">
        <v>7</v>
      </c>
      <c r="E349">
        <v>2</v>
      </c>
      <c r="F349" t="s">
        <v>32</v>
      </c>
      <c r="G349" t="s">
        <v>33</v>
      </c>
      <c r="H349" t="s">
        <v>34</v>
      </c>
      <c r="I349" s="6" t="s">
        <v>35</v>
      </c>
      <c r="O349" s="7"/>
      <c r="P349" s="7"/>
      <c r="AB349" t="s">
        <v>123</v>
      </c>
      <c r="AC349" t="s">
        <v>163</v>
      </c>
    </row>
    <row r="350" spans="1:30" ht="15.5" x14ac:dyDescent="0.35">
      <c r="A350" s="5" t="s">
        <v>173</v>
      </c>
      <c r="B350" t="s">
        <v>31</v>
      </c>
      <c r="C350">
        <v>113</v>
      </c>
      <c r="D350">
        <v>8</v>
      </c>
      <c r="E350">
        <v>1</v>
      </c>
      <c r="F350" t="s">
        <v>32</v>
      </c>
      <c r="G350" t="s">
        <v>33</v>
      </c>
      <c r="H350" t="s">
        <v>34</v>
      </c>
      <c r="I350" s="6" t="s">
        <v>35</v>
      </c>
      <c r="O350" s="7"/>
      <c r="P350" s="7"/>
      <c r="AB350" t="s">
        <v>123</v>
      </c>
      <c r="AC350" t="s">
        <v>163</v>
      </c>
    </row>
    <row r="351" spans="1:30" ht="15.5" x14ac:dyDescent="0.35">
      <c r="A351" s="5" t="s">
        <v>173</v>
      </c>
      <c r="B351" t="s">
        <v>31</v>
      </c>
      <c r="C351">
        <v>113</v>
      </c>
      <c r="D351">
        <v>8</v>
      </c>
      <c r="E351">
        <v>2</v>
      </c>
      <c r="F351" t="s">
        <v>32</v>
      </c>
      <c r="G351" t="s">
        <v>33</v>
      </c>
      <c r="H351" t="s">
        <v>34</v>
      </c>
      <c r="I351" s="6" t="s">
        <v>35</v>
      </c>
      <c r="O351" s="7"/>
      <c r="P351" s="7"/>
      <c r="AB351" t="s">
        <v>123</v>
      </c>
      <c r="AC351" t="s">
        <v>163</v>
      </c>
    </row>
    <row r="352" spans="1:30" ht="15.5" x14ac:dyDescent="0.35">
      <c r="A352" s="5" t="s">
        <v>173</v>
      </c>
      <c r="B352" t="s">
        <v>31</v>
      </c>
      <c r="C352">
        <v>113</v>
      </c>
      <c r="D352">
        <v>9</v>
      </c>
      <c r="E352">
        <v>1</v>
      </c>
      <c r="F352" t="s">
        <v>32</v>
      </c>
      <c r="G352" t="s">
        <v>33</v>
      </c>
      <c r="H352" t="s">
        <v>34</v>
      </c>
      <c r="I352" s="6" t="s">
        <v>35</v>
      </c>
      <c r="O352" s="7"/>
      <c r="P352" s="7"/>
      <c r="AB352" t="s">
        <v>123</v>
      </c>
      <c r="AC352" t="s">
        <v>163</v>
      </c>
    </row>
    <row r="353" spans="1:30" ht="15.5" x14ac:dyDescent="0.35">
      <c r="A353" s="5" t="s">
        <v>173</v>
      </c>
      <c r="B353" t="s">
        <v>31</v>
      </c>
      <c r="C353">
        <v>113</v>
      </c>
      <c r="D353">
        <v>9</v>
      </c>
      <c r="E353">
        <v>2</v>
      </c>
      <c r="F353" t="s">
        <v>32</v>
      </c>
      <c r="G353" t="s">
        <v>33</v>
      </c>
      <c r="H353" t="s">
        <v>34</v>
      </c>
      <c r="I353" s="6" t="s">
        <v>35</v>
      </c>
      <c r="O353" s="7"/>
      <c r="P353" s="7"/>
      <c r="AB353" t="s">
        <v>123</v>
      </c>
      <c r="AC353" t="s">
        <v>163</v>
      </c>
    </row>
    <row r="354" spans="1:30" ht="15.5" x14ac:dyDescent="0.35">
      <c r="A354" s="5" t="s">
        <v>173</v>
      </c>
      <c r="B354" t="s">
        <v>31</v>
      </c>
      <c r="C354">
        <v>113</v>
      </c>
      <c r="D354">
        <v>10</v>
      </c>
      <c r="E354">
        <v>1</v>
      </c>
      <c r="F354" t="s">
        <v>32</v>
      </c>
      <c r="G354" t="s">
        <v>33</v>
      </c>
      <c r="H354" t="s">
        <v>34</v>
      </c>
      <c r="I354" s="6" t="s">
        <v>35</v>
      </c>
      <c r="O354" s="7"/>
      <c r="P354" s="7"/>
      <c r="AB354" t="s">
        <v>123</v>
      </c>
      <c r="AC354" t="s">
        <v>163</v>
      </c>
    </row>
    <row r="355" spans="1:30" ht="15.5" x14ac:dyDescent="0.35">
      <c r="A355" s="5" t="s">
        <v>173</v>
      </c>
      <c r="B355" t="s">
        <v>31</v>
      </c>
      <c r="C355">
        <v>113</v>
      </c>
      <c r="D355">
        <v>10</v>
      </c>
      <c r="E355">
        <v>2</v>
      </c>
      <c r="F355" t="s">
        <v>32</v>
      </c>
      <c r="G355" t="s">
        <v>33</v>
      </c>
      <c r="H355" t="s">
        <v>34</v>
      </c>
      <c r="I355" s="6" t="s">
        <v>35</v>
      </c>
      <c r="O355" s="7"/>
      <c r="P355" s="7"/>
      <c r="AB355" t="s">
        <v>123</v>
      </c>
      <c r="AC355" t="s">
        <v>163</v>
      </c>
    </row>
    <row r="356" spans="1:30" ht="15.5" x14ac:dyDescent="0.35">
      <c r="A356" s="5" t="s">
        <v>173</v>
      </c>
      <c r="B356" t="s">
        <v>31</v>
      </c>
      <c r="C356">
        <v>402</v>
      </c>
      <c r="D356">
        <v>4</v>
      </c>
      <c r="E356">
        <v>1</v>
      </c>
      <c r="F356" t="s">
        <v>32</v>
      </c>
      <c r="G356" t="s">
        <v>33</v>
      </c>
      <c r="H356" t="s">
        <v>34</v>
      </c>
      <c r="I356" s="6" t="s">
        <v>35</v>
      </c>
      <c r="O356" s="7"/>
      <c r="P356" s="7"/>
      <c r="AB356" t="s">
        <v>123</v>
      </c>
      <c r="AC356" t="s">
        <v>163</v>
      </c>
    </row>
    <row r="357" spans="1:30" ht="15.5" x14ac:dyDescent="0.35">
      <c r="A357" s="5" t="s">
        <v>173</v>
      </c>
      <c r="B357" t="s">
        <v>31</v>
      </c>
      <c r="C357">
        <v>402</v>
      </c>
      <c r="D357">
        <v>5</v>
      </c>
      <c r="E357">
        <v>1</v>
      </c>
      <c r="F357" t="s">
        <v>32</v>
      </c>
      <c r="G357" t="s">
        <v>33</v>
      </c>
      <c r="H357" t="s">
        <v>34</v>
      </c>
      <c r="I357" s="6" t="s">
        <v>35</v>
      </c>
      <c r="O357" s="7"/>
      <c r="P357" s="7"/>
      <c r="AB357" t="s">
        <v>123</v>
      </c>
      <c r="AC357" t="s">
        <v>163</v>
      </c>
    </row>
    <row r="358" spans="1:30" ht="15.5" x14ac:dyDescent="0.35">
      <c r="A358" s="5" t="s">
        <v>173</v>
      </c>
      <c r="B358" t="s">
        <v>31</v>
      </c>
      <c r="C358">
        <v>402</v>
      </c>
      <c r="D358">
        <v>5</v>
      </c>
      <c r="E358">
        <v>2</v>
      </c>
      <c r="F358" t="s">
        <v>32</v>
      </c>
      <c r="G358" t="s">
        <v>33</v>
      </c>
      <c r="H358" t="s">
        <v>34</v>
      </c>
      <c r="I358" s="6" t="s">
        <v>130</v>
      </c>
      <c r="O358" s="7"/>
      <c r="P358" s="7"/>
      <c r="AB358" t="s">
        <v>123</v>
      </c>
      <c r="AC358" t="s">
        <v>163</v>
      </c>
    </row>
    <row r="359" spans="1:30" ht="15.5" x14ac:dyDescent="0.35">
      <c r="A359" s="5" t="s">
        <v>173</v>
      </c>
      <c r="B359" t="s">
        <v>31</v>
      </c>
      <c r="C359">
        <v>402</v>
      </c>
      <c r="D359">
        <v>6</v>
      </c>
      <c r="E359">
        <v>1</v>
      </c>
      <c r="F359" t="s">
        <v>32</v>
      </c>
      <c r="G359" t="s">
        <v>33</v>
      </c>
      <c r="H359" t="s">
        <v>34</v>
      </c>
      <c r="I359" t="s">
        <v>45</v>
      </c>
      <c r="J359" s="6" t="s">
        <v>39</v>
      </c>
      <c r="K359" t="s">
        <v>40</v>
      </c>
      <c r="L359" t="s">
        <v>41</v>
      </c>
      <c r="M359">
        <v>0</v>
      </c>
      <c r="N359">
        <v>0</v>
      </c>
      <c r="O359" s="7">
        <v>1680</v>
      </c>
      <c r="P359" s="7">
        <v>1679</v>
      </c>
      <c r="Q359">
        <f>35.5-12.5</f>
        <v>23</v>
      </c>
      <c r="R359" t="s">
        <v>165</v>
      </c>
      <c r="S359" t="s">
        <v>108</v>
      </c>
      <c r="AB359" t="s">
        <v>123</v>
      </c>
      <c r="AC359" t="s">
        <v>163</v>
      </c>
      <c r="AD359" t="s">
        <v>177</v>
      </c>
    </row>
    <row r="360" spans="1:30" ht="15.5" x14ac:dyDescent="0.35">
      <c r="A360" s="5" t="s">
        <v>173</v>
      </c>
      <c r="B360" t="s">
        <v>31</v>
      </c>
      <c r="C360">
        <v>402</v>
      </c>
      <c r="D360">
        <v>8</v>
      </c>
      <c r="E360">
        <v>1</v>
      </c>
      <c r="F360" t="s">
        <v>32</v>
      </c>
      <c r="G360" t="s">
        <v>33</v>
      </c>
      <c r="H360" t="s">
        <v>34</v>
      </c>
      <c r="I360" s="6" t="s">
        <v>35</v>
      </c>
      <c r="O360" s="7"/>
      <c r="P360" s="7"/>
      <c r="AB360" t="s">
        <v>123</v>
      </c>
      <c r="AC360" t="s">
        <v>163</v>
      </c>
    </row>
    <row r="361" spans="1:30" ht="15.5" x14ac:dyDescent="0.35">
      <c r="A361" s="5" t="s">
        <v>173</v>
      </c>
      <c r="B361" t="s">
        <v>31</v>
      </c>
      <c r="C361">
        <v>402</v>
      </c>
      <c r="D361">
        <v>10</v>
      </c>
      <c r="E361">
        <v>1</v>
      </c>
      <c r="F361" t="s">
        <v>32</v>
      </c>
      <c r="G361" t="s">
        <v>33</v>
      </c>
      <c r="H361" t="s">
        <v>34</v>
      </c>
      <c r="I361" s="6" t="s">
        <v>35</v>
      </c>
      <c r="O361" s="7"/>
      <c r="P361" s="7"/>
      <c r="AB361" t="s">
        <v>123</v>
      </c>
      <c r="AC361" t="s">
        <v>163</v>
      </c>
    </row>
    <row r="362" spans="1:30" ht="15.5" x14ac:dyDescent="0.35">
      <c r="A362" s="5" t="s">
        <v>173</v>
      </c>
      <c r="B362" t="s">
        <v>31</v>
      </c>
      <c r="C362">
        <v>201</v>
      </c>
      <c r="D362">
        <v>1</v>
      </c>
      <c r="E362">
        <v>1</v>
      </c>
      <c r="F362" t="s">
        <v>120</v>
      </c>
      <c r="G362" t="s">
        <v>33</v>
      </c>
      <c r="H362" t="s">
        <v>34</v>
      </c>
      <c r="I362" s="6" t="s">
        <v>35</v>
      </c>
      <c r="O362" s="7"/>
      <c r="P362" s="7"/>
      <c r="AB362" t="s">
        <v>123</v>
      </c>
      <c r="AC362" t="s">
        <v>163</v>
      </c>
    </row>
    <row r="363" spans="1:30" ht="15.5" x14ac:dyDescent="0.35">
      <c r="A363" s="5" t="s">
        <v>173</v>
      </c>
      <c r="B363" t="s">
        <v>31</v>
      </c>
      <c r="C363">
        <v>201</v>
      </c>
      <c r="D363">
        <v>1</v>
      </c>
      <c r="E363">
        <v>2</v>
      </c>
      <c r="F363" t="s">
        <v>120</v>
      </c>
      <c r="G363" t="s">
        <v>33</v>
      </c>
      <c r="H363" t="s">
        <v>34</v>
      </c>
      <c r="I363" t="s">
        <v>45</v>
      </c>
      <c r="J363" s="6" t="s">
        <v>74</v>
      </c>
      <c r="K363" t="s">
        <v>40</v>
      </c>
      <c r="L363" t="s">
        <v>41</v>
      </c>
      <c r="M363">
        <v>0</v>
      </c>
      <c r="N363">
        <v>1</v>
      </c>
      <c r="O363" s="7">
        <v>1992</v>
      </c>
      <c r="P363" s="7">
        <v>1991</v>
      </c>
      <c r="Q363">
        <f>34.5-14</f>
        <v>20.5</v>
      </c>
      <c r="R363" t="s">
        <v>107</v>
      </c>
      <c r="S363" t="s">
        <v>108</v>
      </c>
      <c r="AB363" t="s">
        <v>123</v>
      </c>
      <c r="AC363" t="s">
        <v>163</v>
      </c>
    </row>
    <row r="364" spans="1:30" ht="15.5" x14ac:dyDescent="0.35">
      <c r="A364" s="5" t="s">
        <v>173</v>
      </c>
      <c r="B364" t="s">
        <v>31</v>
      </c>
      <c r="C364">
        <v>201</v>
      </c>
      <c r="D364">
        <v>2</v>
      </c>
      <c r="E364">
        <v>1</v>
      </c>
      <c r="F364" t="s">
        <v>120</v>
      </c>
      <c r="G364" t="s">
        <v>33</v>
      </c>
      <c r="H364" t="s">
        <v>34</v>
      </c>
      <c r="I364" s="6" t="s">
        <v>35</v>
      </c>
      <c r="O364" s="7"/>
      <c r="P364" s="7"/>
      <c r="AB364" t="s">
        <v>123</v>
      </c>
      <c r="AC364" t="s">
        <v>163</v>
      </c>
    </row>
    <row r="365" spans="1:30" ht="15.5" x14ac:dyDescent="0.35">
      <c r="A365" s="5" t="s">
        <v>173</v>
      </c>
      <c r="B365" t="s">
        <v>31</v>
      </c>
      <c r="C365">
        <v>201</v>
      </c>
      <c r="D365">
        <v>2</v>
      </c>
      <c r="E365">
        <v>2</v>
      </c>
      <c r="F365" t="s">
        <v>120</v>
      </c>
      <c r="G365" t="s">
        <v>33</v>
      </c>
      <c r="H365" t="s">
        <v>34</v>
      </c>
      <c r="I365" t="s">
        <v>45</v>
      </c>
      <c r="J365" s="6" t="s">
        <v>39</v>
      </c>
      <c r="K365" t="s">
        <v>40</v>
      </c>
      <c r="L365" t="s">
        <v>41</v>
      </c>
      <c r="M365">
        <v>0</v>
      </c>
      <c r="N365">
        <v>1</v>
      </c>
      <c r="O365" s="7">
        <v>1821</v>
      </c>
      <c r="P365" s="7">
        <v>1125</v>
      </c>
      <c r="Q365">
        <f>38-14.5</f>
        <v>23.5</v>
      </c>
      <c r="R365" t="s">
        <v>165</v>
      </c>
      <c r="S365" t="s">
        <v>108</v>
      </c>
      <c r="AB365" t="s">
        <v>123</v>
      </c>
      <c r="AC365" t="s">
        <v>163</v>
      </c>
      <c r="AD365" t="s">
        <v>155</v>
      </c>
    </row>
    <row r="366" spans="1:30" ht="15.5" x14ac:dyDescent="0.35">
      <c r="A366" s="5" t="s">
        <v>173</v>
      </c>
      <c r="B366" t="s">
        <v>31</v>
      </c>
      <c r="C366">
        <v>201</v>
      </c>
      <c r="D366">
        <v>3</v>
      </c>
      <c r="E366">
        <v>1</v>
      </c>
      <c r="F366" t="s">
        <v>120</v>
      </c>
      <c r="G366" t="s">
        <v>33</v>
      </c>
      <c r="H366" t="s">
        <v>34</v>
      </c>
      <c r="I366" s="6" t="s">
        <v>35</v>
      </c>
      <c r="O366" s="7"/>
      <c r="P366" s="7"/>
      <c r="AB366" t="s">
        <v>123</v>
      </c>
      <c r="AC366" t="s">
        <v>163</v>
      </c>
    </row>
    <row r="367" spans="1:30" ht="15.5" x14ac:dyDescent="0.35">
      <c r="A367" s="5" t="s">
        <v>173</v>
      </c>
      <c r="B367" t="s">
        <v>31</v>
      </c>
      <c r="C367">
        <v>201</v>
      </c>
      <c r="D367">
        <v>3</v>
      </c>
      <c r="E367">
        <v>2</v>
      </c>
      <c r="F367" t="s">
        <v>120</v>
      </c>
      <c r="G367" t="s">
        <v>33</v>
      </c>
      <c r="H367" t="s">
        <v>34</v>
      </c>
      <c r="I367" t="s">
        <v>45</v>
      </c>
      <c r="J367" s="6" t="s">
        <v>39</v>
      </c>
      <c r="K367" t="s">
        <v>56</v>
      </c>
      <c r="L367" t="s">
        <v>41</v>
      </c>
      <c r="M367">
        <v>0</v>
      </c>
      <c r="N367">
        <v>0</v>
      </c>
      <c r="O367" s="7">
        <v>1650</v>
      </c>
      <c r="P367" s="7">
        <v>1649</v>
      </c>
      <c r="Q367">
        <f>30-15.5</f>
        <v>14.5</v>
      </c>
      <c r="R367" t="s">
        <v>43</v>
      </c>
      <c r="S367" t="s">
        <v>44</v>
      </c>
      <c r="AB367" t="s">
        <v>123</v>
      </c>
      <c r="AC367" t="s">
        <v>163</v>
      </c>
    </row>
    <row r="368" spans="1:30" ht="15.5" x14ac:dyDescent="0.35">
      <c r="A368" s="5" t="s">
        <v>173</v>
      </c>
      <c r="B368" t="s">
        <v>31</v>
      </c>
      <c r="C368">
        <v>201</v>
      </c>
      <c r="D368">
        <v>4</v>
      </c>
      <c r="E368">
        <v>1</v>
      </c>
      <c r="F368" t="s">
        <v>120</v>
      </c>
      <c r="G368" t="s">
        <v>33</v>
      </c>
      <c r="H368" t="s">
        <v>34</v>
      </c>
      <c r="I368" t="s">
        <v>45</v>
      </c>
      <c r="J368" s="6" t="s">
        <v>74</v>
      </c>
      <c r="K368" t="s">
        <v>56</v>
      </c>
      <c r="L368" t="s">
        <v>41</v>
      </c>
      <c r="M368">
        <v>0</v>
      </c>
      <c r="N368">
        <v>1</v>
      </c>
      <c r="O368" s="7">
        <v>1990</v>
      </c>
      <c r="P368" s="7">
        <v>1989</v>
      </c>
      <c r="Q368">
        <f>30-14.5</f>
        <v>15.5</v>
      </c>
      <c r="R368" t="s">
        <v>43</v>
      </c>
      <c r="S368" t="s">
        <v>44</v>
      </c>
      <c r="AB368" t="s">
        <v>123</v>
      </c>
      <c r="AC368" t="s">
        <v>163</v>
      </c>
      <c r="AD368" t="s">
        <v>178</v>
      </c>
    </row>
    <row r="369" spans="1:29" ht="15.5" x14ac:dyDescent="0.35">
      <c r="A369" s="5" t="s">
        <v>173</v>
      </c>
      <c r="B369" t="s">
        <v>31</v>
      </c>
      <c r="C369">
        <v>201</v>
      </c>
      <c r="D369">
        <v>5</v>
      </c>
      <c r="E369">
        <v>1</v>
      </c>
      <c r="F369" t="s">
        <v>120</v>
      </c>
      <c r="G369" t="s">
        <v>33</v>
      </c>
      <c r="H369" t="s">
        <v>34</v>
      </c>
      <c r="I369" s="6" t="s">
        <v>35</v>
      </c>
      <c r="O369" s="7"/>
      <c r="P369" s="7"/>
      <c r="AB369" t="s">
        <v>123</v>
      </c>
      <c r="AC369" t="s">
        <v>163</v>
      </c>
    </row>
    <row r="370" spans="1:29" ht="15.5" x14ac:dyDescent="0.35">
      <c r="A370" s="5" t="s">
        <v>173</v>
      </c>
      <c r="B370" t="s">
        <v>31</v>
      </c>
      <c r="C370">
        <v>201</v>
      </c>
      <c r="D370">
        <v>5</v>
      </c>
      <c r="E370">
        <v>2</v>
      </c>
      <c r="F370" t="s">
        <v>120</v>
      </c>
      <c r="G370" t="s">
        <v>33</v>
      </c>
      <c r="H370" t="s">
        <v>34</v>
      </c>
      <c r="I370" t="s">
        <v>45</v>
      </c>
      <c r="J370" s="6" t="s">
        <v>74</v>
      </c>
      <c r="K370" t="s">
        <v>56</v>
      </c>
      <c r="L370" t="s">
        <v>41</v>
      </c>
      <c r="M370">
        <v>0</v>
      </c>
      <c r="N370">
        <v>1</v>
      </c>
      <c r="O370" s="7">
        <v>1988</v>
      </c>
      <c r="P370" s="7">
        <v>1987</v>
      </c>
      <c r="Q370">
        <f>30.5-15.5</f>
        <v>15</v>
      </c>
      <c r="R370" t="s">
        <v>43</v>
      </c>
      <c r="S370" t="s">
        <v>44</v>
      </c>
      <c r="AB370" t="s">
        <v>123</v>
      </c>
      <c r="AC370" t="s">
        <v>163</v>
      </c>
    </row>
    <row r="371" spans="1:29" ht="15.5" x14ac:dyDescent="0.35">
      <c r="A371" s="5" t="s">
        <v>173</v>
      </c>
      <c r="B371" t="s">
        <v>31</v>
      </c>
      <c r="C371">
        <v>201</v>
      </c>
      <c r="D371">
        <v>6</v>
      </c>
      <c r="E371">
        <v>1</v>
      </c>
      <c r="F371" t="s">
        <v>120</v>
      </c>
      <c r="G371" t="s">
        <v>33</v>
      </c>
      <c r="H371" t="s">
        <v>34</v>
      </c>
      <c r="I371" s="6" t="s">
        <v>35</v>
      </c>
      <c r="O371" s="7"/>
      <c r="P371" s="7"/>
      <c r="AB371" t="s">
        <v>123</v>
      </c>
      <c r="AC371" t="s">
        <v>163</v>
      </c>
    </row>
    <row r="372" spans="1:29" ht="15.5" x14ac:dyDescent="0.35">
      <c r="A372" s="5" t="s">
        <v>173</v>
      </c>
      <c r="B372" t="s">
        <v>31</v>
      </c>
      <c r="C372">
        <v>201</v>
      </c>
      <c r="D372">
        <v>7</v>
      </c>
      <c r="E372">
        <v>1</v>
      </c>
      <c r="F372" t="s">
        <v>120</v>
      </c>
      <c r="G372" t="s">
        <v>33</v>
      </c>
      <c r="H372" t="s">
        <v>34</v>
      </c>
      <c r="I372" s="6" t="s">
        <v>130</v>
      </c>
      <c r="O372" s="7"/>
      <c r="P372" s="7"/>
      <c r="AB372" t="s">
        <v>123</v>
      </c>
      <c r="AC372" t="s">
        <v>163</v>
      </c>
    </row>
    <row r="373" spans="1:29" ht="15.5" x14ac:dyDescent="0.35">
      <c r="A373" s="5" t="s">
        <v>173</v>
      </c>
      <c r="B373" t="s">
        <v>31</v>
      </c>
      <c r="C373">
        <v>201</v>
      </c>
      <c r="D373">
        <v>7</v>
      </c>
      <c r="E373">
        <v>2</v>
      </c>
      <c r="F373" t="s">
        <v>120</v>
      </c>
      <c r="G373" t="s">
        <v>33</v>
      </c>
      <c r="H373" t="s">
        <v>34</v>
      </c>
      <c r="I373" s="6" t="s">
        <v>35</v>
      </c>
      <c r="O373" s="7"/>
      <c r="P373" s="7"/>
      <c r="AB373" t="s">
        <v>123</v>
      </c>
      <c r="AC373" t="s">
        <v>163</v>
      </c>
    </row>
    <row r="374" spans="1:29" ht="15.5" x14ac:dyDescent="0.35">
      <c r="A374" s="5" t="s">
        <v>173</v>
      </c>
      <c r="B374" t="s">
        <v>31</v>
      </c>
      <c r="C374">
        <v>201</v>
      </c>
      <c r="D374">
        <v>8</v>
      </c>
      <c r="E374">
        <v>1</v>
      </c>
      <c r="F374" t="s">
        <v>120</v>
      </c>
      <c r="G374" t="s">
        <v>33</v>
      </c>
      <c r="H374" t="s">
        <v>34</v>
      </c>
      <c r="I374" s="6" t="s">
        <v>35</v>
      </c>
      <c r="O374" s="7"/>
      <c r="P374" s="7"/>
      <c r="AB374" t="s">
        <v>123</v>
      </c>
      <c r="AC374" t="s">
        <v>163</v>
      </c>
    </row>
    <row r="375" spans="1:29" ht="15.5" x14ac:dyDescent="0.35">
      <c r="A375" s="5" t="s">
        <v>173</v>
      </c>
      <c r="B375" t="s">
        <v>31</v>
      </c>
      <c r="C375">
        <v>201</v>
      </c>
      <c r="D375">
        <v>9</v>
      </c>
      <c r="E375">
        <v>1</v>
      </c>
      <c r="F375" t="s">
        <v>120</v>
      </c>
      <c r="G375" t="s">
        <v>33</v>
      </c>
      <c r="H375" t="s">
        <v>34</v>
      </c>
      <c r="I375" t="s">
        <v>45</v>
      </c>
      <c r="J375" s="6" t="s">
        <v>39</v>
      </c>
      <c r="K375" t="s">
        <v>40</v>
      </c>
      <c r="L375" t="s">
        <v>49</v>
      </c>
      <c r="M375">
        <v>0</v>
      </c>
      <c r="N375">
        <v>0</v>
      </c>
      <c r="O375" s="7">
        <v>1619</v>
      </c>
      <c r="P375" s="7">
        <v>1618</v>
      </c>
      <c r="Q375">
        <f>36.5-15</f>
        <v>21.5</v>
      </c>
      <c r="R375" t="s">
        <v>128</v>
      </c>
      <c r="AB375" t="s">
        <v>123</v>
      </c>
      <c r="AC375" t="s">
        <v>163</v>
      </c>
    </row>
    <row r="376" spans="1:29" ht="15.5" x14ac:dyDescent="0.35">
      <c r="A376" s="5" t="s">
        <v>173</v>
      </c>
      <c r="B376" t="s">
        <v>31</v>
      </c>
      <c r="C376">
        <v>201</v>
      </c>
      <c r="D376">
        <v>10</v>
      </c>
      <c r="E376">
        <v>1</v>
      </c>
      <c r="F376" t="s">
        <v>120</v>
      </c>
      <c r="G376" t="s">
        <v>33</v>
      </c>
      <c r="H376" t="s">
        <v>34</v>
      </c>
      <c r="I376" s="6" t="s">
        <v>35</v>
      </c>
      <c r="O376" s="7"/>
      <c r="P376" s="7"/>
      <c r="AB376" t="s">
        <v>123</v>
      </c>
      <c r="AC376" t="s">
        <v>163</v>
      </c>
    </row>
    <row r="377" spans="1:29" ht="15.5" x14ac:dyDescent="0.35">
      <c r="A377" s="5" t="s">
        <v>173</v>
      </c>
      <c r="B377" t="s">
        <v>31</v>
      </c>
      <c r="C377">
        <v>201</v>
      </c>
      <c r="D377">
        <v>10</v>
      </c>
      <c r="E377">
        <v>2</v>
      </c>
      <c r="F377" t="s">
        <v>120</v>
      </c>
      <c r="G377" t="s">
        <v>33</v>
      </c>
      <c r="H377" t="s">
        <v>34</v>
      </c>
      <c r="I377" t="s">
        <v>45</v>
      </c>
      <c r="J377" s="6" t="s">
        <v>74</v>
      </c>
      <c r="K377" t="s">
        <v>40</v>
      </c>
      <c r="L377" t="s">
        <v>49</v>
      </c>
      <c r="M377">
        <v>0</v>
      </c>
      <c r="N377">
        <v>1</v>
      </c>
      <c r="O377" s="7">
        <v>1986</v>
      </c>
      <c r="P377" s="7">
        <v>1985</v>
      </c>
      <c r="Q377">
        <f>33.5-14.5</f>
        <v>19</v>
      </c>
      <c r="R377" t="s">
        <v>52</v>
      </c>
      <c r="AB377" t="s">
        <v>123</v>
      </c>
      <c r="AC377" t="s">
        <v>163</v>
      </c>
    </row>
    <row r="378" spans="1:29" ht="15.5" x14ac:dyDescent="0.35">
      <c r="A378" s="5" t="s">
        <v>173</v>
      </c>
      <c r="B378" t="s">
        <v>31</v>
      </c>
      <c r="C378">
        <v>202</v>
      </c>
      <c r="D378">
        <v>1</v>
      </c>
      <c r="E378">
        <v>1</v>
      </c>
      <c r="F378" t="s">
        <v>120</v>
      </c>
      <c r="G378" t="s">
        <v>33</v>
      </c>
      <c r="H378" t="s">
        <v>34</v>
      </c>
      <c r="I378" s="6" t="s">
        <v>35</v>
      </c>
      <c r="O378" s="7"/>
      <c r="P378" s="7"/>
      <c r="AB378" t="s">
        <v>123</v>
      </c>
      <c r="AC378" t="s">
        <v>163</v>
      </c>
    </row>
    <row r="379" spans="1:29" ht="15.5" x14ac:dyDescent="0.35">
      <c r="A379" s="5" t="s">
        <v>173</v>
      </c>
      <c r="B379" t="s">
        <v>31</v>
      </c>
      <c r="C379">
        <v>202</v>
      </c>
      <c r="D379">
        <v>1</v>
      </c>
      <c r="E379">
        <v>2</v>
      </c>
      <c r="F379" t="s">
        <v>120</v>
      </c>
      <c r="G379" t="s">
        <v>33</v>
      </c>
      <c r="H379" t="s">
        <v>34</v>
      </c>
      <c r="I379" s="6" t="s">
        <v>35</v>
      </c>
      <c r="O379" s="7"/>
      <c r="P379" s="7"/>
      <c r="AB379" t="s">
        <v>123</v>
      </c>
      <c r="AC379" t="s">
        <v>163</v>
      </c>
    </row>
    <row r="380" spans="1:29" ht="15.5" x14ac:dyDescent="0.35">
      <c r="A380" s="5" t="s">
        <v>173</v>
      </c>
      <c r="B380" t="s">
        <v>31</v>
      </c>
      <c r="C380">
        <v>202</v>
      </c>
      <c r="D380">
        <v>2</v>
      </c>
      <c r="E380">
        <v>1</v>
      </c>
      <c r="F380" t="s">
        <v>120</v>
      </c>
      <c r="G380" t="s">
        <v>33</v>
      </c>
      <c r="H380" t="s">
        <v>34</v>
      </c>
      <c r="I380" s="6" t="s">
        <v>35</v>
      </c>
      <c r="O380" s="7"/>
      <c r="P380" s="7"/>
      <c r="AB380" t="s">
        <v>123</v>
      </c>
      <c r="AC380" t="s">
        <v>163</v>
      </c>
    </row>
    <row r="381" spans="1:29" ht="15.5" x14ac:dyDescent="0.35">
      <c r="A381" s="5" t="s">
        <v>173</v>
      </c>
      <c r="B381" t="s">
        <v>31</v>
      </c>
      <c r="C381">
        <v>202</v>
      </c>
      <c r="D381">
        <v>2</v>
      </c>
      <c r="E381">
        <v>2</v>
      </c>
      <c r="F381" t="s">
        <v>120</v>
      </c>
      <c r="G381" t="s">
        <v>33</v>
      </c>
      <c r="H381" t="s">
        <v>34</v>
      </c>
      <c r="I381" s="6" t="s">
        <v>35</v>
      </c>
      <c r="O381" s="7"/>
      <c r="P381" s="7"/>
      <c r="AB381" t="s">
        <v>123</v>
      </c>
      <c r="AC381" t="s">
        <v>163</v>
      </c>
    </row>
    <row r="382" spans="1:29" ht="15.5" x14ac:dyDescent="0.35">
      <c r="A382" s="5" t="s">
        <v>173</v>
      </c>
      <c r="B382" t="s">
        <v>31</v>
      </c>
      <c r="C382">
        <v>202</v>
      </c>
      <c r="D382">
        <v>3</v>
      </c>
      <c r="E382">
        <v>1</v>
      </c>
      <c r="F382" t="s">
        <v>120</v>
      </c>
      <c r="G382" t="s">
        <v>33</v>
      </c>
      <c r="H382" t="s">
        <v>34</v>
      </c>
      <c r="I382" s="6" t="s">
        <v>35</v>
      </c>
      <c r="O382" s="7"/>
      <c r="P382" s="7"/>
      <c r="AB382" t="s">
        <v>123</v>
      </c>
      <c r="AC382" t="s">
        <v>163</v>
      </c>
    </row>
    <row r="383" spans="1:29" ht="15.5" x14ac:dyDescent="0.35">
      <c r="A383" s="5" t="s">
        <v>173</v>
      </c>
      <c r="B383" t="s">
        <v>31</v>
      </c>
      <c r="C383">
        <v>202</v>
      </c>
      <c r="D383">
        <v>3</v>
      </c>
      <c r="E383">
        <v>2</v>
      </c>
      <c r="F383" t="s">
        <v>120</v>
      </c>
      <c r="G383" t="s">
        <v>33</v>
      </c>
      <c r="H383" t="s">
        <v>34</v>
      </c>
      <c r="I383" s="6" t="s">
        <v>130</v>
      </c>
      <c r="O383" s="7"/>
      <c r="P383" s="7"/>
      <c r="AB383" t="s">
        <v>123</v>
      </c>
      <c r="AC383" t="s">
        <v>163</v>
      </c>
    </row>
    <row r="384" spans="1:29" ht="15.5" x14ac:dyDescent="0.35">
      <c r="A384" s="5" t="s">
        <v>173</v>
      </c>
      <c r="B384" t="s">
        <v>31</v>
      </c>
      <c r="C384">
        <v>202</v>
      </c>
      <c r="D384">
        <v>4</v>
      </c>
      <c r="E384">
        <v>1</v>
      </c>
      <c r="F384" t="s">
        <v>120</v>
      </c>
      <c r="G384" t="s">
        <v>33</v>
      </c>
      <c r="H384" t="s">
        <v>34</v>
      </c>
      <c r="I384" s="6" t="s">
        <v>35</v>
      </c>
      <c r="O384" s="7"/>
      <c r="P384" s="7"/>
      <c r="AB384" t="s">
        <v>123</v>
      </c>
      <c r="AC384" t="s">
        <v>163</v>
      </c>
    </row>
    <row r="385" spans="1:29" ht="15.5" x14ac:dyDescent="0.35">
      <c r="A385" s="5" t="s">
        <v>173</v>
      </c>
      <c r="B385" t="s">
        <v>31</v>
      </c>
      <c r="C385">
        <v>202</v>
      </c>
      <c r="D385">
        <v>4</v>
      </c>
      <c r="E385">
        <v>2</v>
      </c>
      <c r="F385" t="s">
        <v>120</v>
      </c>
      <c r="G385" t="s">
        <v>33</v>
      </c>
      <c r="H385" t="s">
        <v>34</v>
      </c>
      <c r="I385" s="6" t="s">
        <v>35</v>
      </c>
      <c r="O385" s="7"/>
      <c r="P385" s="7"/>
      <c r="AB385" t="s">
        <v>123</v>
      </c>
      <c r="AC385" t="s">
        <v>163</v>
      </c>
    </row>
    <row r="386" spans="1:29" ht="15.5" x14ac:dyDescent="0.35">
      <c r="A386" s="5" t="s">
        <v>173</v>
      </c>
      <c r="B386" t="s">
        <v>31</v>
      </c>
      <c r="C386">
        <v>202</v>
      </c>
      <c r="D386">
        <v>5</v>
      </c>
      <c r="E386">
        <v>1</v>
      </c>
      <c r="F386" t="s">
        <v>120</v>
      </c>
      <c r="G386" t="s">
        <v>33</v>
      </c>
      <c r="H386" t="s">
        <v>34</v>
      </c>
      <c r="I386" s="6" t="s">
        <v>35</v>
      </c>
      <c r="O386" s="7"/>
      <c r="P386" s="7"/>
      <c r="AB386" t="s">
        <v>123</v>
      </c>
      <c r="AC386" t="s">
        <v>163</v>
      </c>
    </row>
    <row r="387" spans="1:29" ht="15.5" x14ac:dyDescent="0.35">
      <c r="A387" s="5" t="s">
        <v>173</v>
      </c>
      <c r="B387" t="s">
        <v>31</v>
      </c>
      <c r="C387">
        <v>202</v>
      </c>
      <c r="D387">
        <v>5</v>
      </c>
      <c r="E387">
        <v>2</v>
      </c>
      <c r="F387" t="s">
        <v>120</v>
      </c>
      <c r="G387" t="s">
        <v>33</v>
      </c>
      <c r="H387" t="s">
        <v>34</v>
      </c>
      <c r="I387" s="6" t="s">
        <v>35</v>
      </c>
      <c r="O387" s="7"/>
      <c r="P387" s="7"/>
      <c r="AB387" t="s">
        <v>123</v>
      </c>
      <c r="AC387" t="s">
        <v>163</v>
      </c>
    </row>
    <row r="388" spans="1:29" ht="15.5" x14ac:dyDescent="0.35">
      <c r="A388" s="5" t="s">
        <v>173</v>
      </c>
      <c r="B388" t="s">
        <v>31</v>
      </c>
      <c r="C388">
        <v>202</v>
      </c>
      <c r="D388">
        <v>6</v>
      </c>
      <c r="E388">
        <v>1</v>
      </c>
      <c r="F388" t="s">
        <v>120</v>
      </c>
      <c r="G388" t="s">
        <v>33</v>
      </c>
      <c r="H388" t="s">
        <v>34</v>
      </c>
      <c r="I388" s="6" t="s">
        <v>35</v>
      </c>
      <c r="O388" s="7"/>
      <c r="P388" s="7"/>
      <c r="AB388" t="s">
        <v>123</v>
      </c>
      <c r="AC388" t="s">
        <v>163</v>
      </c>
    </row>
    <row r="389" spans="1:29" ht="15.5" x14ac:dyDescent="0.35">
      <c r="A389" s="5" t="s">
        <v>173</v>
      </c>
      <c r="B389" t="s">
        <v>31</v>
      </c>
      <c r="C389">
        <v>202</v>
      </c>
      <c r="D389">
        <v>7</v>
      </c>
      <c r="E389">
        <v>1</v>
      </c>
      <c r="F389" t="s">
        <v>120</v>
      </c>
      <c r="G389" t="s">
        <v>33</v>
      </c>
      <c r="H389" t="s">
        <v>34</v>
      </c>
      <c r="I389" s="6" t="s">
        <v>35</v>
      </c>
      <c r="O389" s="7"/>
      <c r="P389" s="7"/>
      <c r="AB389" t="s">
        <v>123</v>
      </c>
      <c r="AC389" t="s">
        <v>163</v>
      </c>
    </row>
    <row r="390" spans="1:29" ht="15.5" x14ac:dyDescent="0.35">
      <c r="A390" s="5" t="s">
        <v>173</v>
      </c>
      <c r="B390" t="s">
        <v>31</v>
      </c>
      <c r="C390">
        <v>202</v>
      </c>
      <c r="D390">
        <v>7</v>
      </c>
      <c r="E390">
        <v>2</v>
      </c>
      <c r="F390" t="s">
        <v>120</v>
      </c>
      <c r="G390" t="s">
        <v>33</v>
      </c>
      <c r="H390" t="s">
        <v>34</v>
      </c>
      <c r="I390" s="6" t="s">
        <v>35</v>
      </c>
      <c r="O390" s="7"/>
      <c r="P390" s="7"/>
      <c r="AB390" t="s">
        <v>123</v>
      </c>
      <c r="AC390" t="s">
        <v>163</v>
      </c>
    </row>
    <row r="391" spans="1:29" ht="15.5" x14ac:dyDescent="0.35">
      <c r="A391" s="5" t="s">
        <v>173</v>
      </c>
      <c r="B391" t="s">
        <v>31</v>
      </c>
      <c r="C391">
        <v>202</v>
      </c>
      <c r="D391">
        <v>8</v>
      </c>
      <c r="E391">
        <v>1</v>
      </c>
      <c r="F391" t="s">
        <v>120</v>
      </c>
      <c r="G391" t="s">
        <v>33</v>
      </c>
      <c r="H391" t="s">
        <v>34</v>
      </c>
      <c r="I391" s="6" t="s">
        <v>35</v>
      </c>
      <c r="O391" s="7"/>
      <c r="P391" s="7"/>
      <c r="AB391" t="s">
        <v>123</v>
      </c>
      <c r="AC391" t="s">
        <v>163</v>
      </c>
    </row>
    <row r="392" spans="1:29" ht="15.5" x14ac:dyDescent="0.35">
      <c r="A392" s="5" t="s">
        <v>173</v>
      </c>
      <c r="B392" t="s">
        <v>31</v>
      </c>
      <c r="C392">
        <v>202</v>
      </c>
      <c r="D392">
        <v>8</v>
      </c>
      <c r="E392">
        <v>2</v>
      </c>
      <c r="F392" t="s">
        <v>120</v>
      </c>
      <c r="G392" t="s">
        <v>33</v>
      </c>
      <c r="H392" t="s">
        <v>34</v>
      </c>
      <c r="I392" s="6" t="s">
        <v>35</v>
      </c>
      <c r="O392" s="7"/>
      <c r="P392" s="7"/>
      <c r="AB392" t="s">
        <v>123</v>
      </c>
      <c r="AC392" t="s">
        <v>163</v>
      </c>
    </row>
    <row r="393" spans="1:29" ht="15.5" x14ac:dyDescent="0.35">
      <c r="A393" s="5" t="s">
        <v>173</v>
      </c>
      <c r="B393" t="s">
        <v>31</v>
      </c>
      <c r="C393">
        <v>202</v>
      </c>
      <c r="D393">
        <v>10</v>
      </c>
      <c r="E393">
        <v>1</v>
      </c>
      <c r="F393" t="s">
        <v>120</v>
      </c>
      <c r="G393" t="s">
        <v>33</v>
      </c>
      <c r="H393" t="s">
        <v>34</v>
      </c>
      <c r="I393" s="6" t="s">
        <v>130</v>
      </c>
      <c r="O393" s="7"/>
      <c r="P393" s="7"/>
      <c r="AB393" t="s">
        <v>123</v>
      </c>
      <c r="AC393" t="s">
        <v>163</v>
      </c>
    </row>
    <row r="394" spans="1:29" ht="15.5" x14ac:dyDescent="0.35">
      <c r="A394" s="5" t="s">
        <v>173</v>
      </c>
      <c r="B394" t="s">
        <v>31</v>
      </c>
      <c r="C394">
        <v>203</v>
      </c>
      <c r="D394">
        <v>1</v>
      </c>
      <c r="E394">
        <v>1</v>
      </c>
      <c r="F394" t="s">
        <v>120</v>
      </c>
      <c r="G394" t="s">
        <v>33</v>
      </c>
      <c r="H394" t="s">
        <v>34</v>
      </c>
      <c r="I394" s="6" t="s">
        <v>35</v>
      </c>
      <c r="O394" s="7"/>
      <c r="P394" s="7"/>
      <c r="AB394" t="s">
        <v>123</v>
      </c>
      <c r="AC394" t="s">
        <v>163</v>
      </c>
    </row>
    <row r="395" spans="1:29" ht="15.5" x14ac:dyDescent="0.35">
      <c r="A395" s="5" t="s">
        <v>173</v>
      </c>
      <c r="B395" t="s">
        <v>31</v>
      </c>
      <c r="C395">
        <v>203</v>
      </c>
      <c r="D395">
        <v>1</v>
      </c>
      <c r="E395">
        <v>2</v>
      </c>
      <c r="F395" t="s">
        <v>120</v>
      </c>
      <c r="G395" t="s">
        <v>33</v>
      </c>
      <c r="H395" t="s">
        <v>34</v>
      </c>
      <c r="I395" t="s">
        <v>69</v>
      </c>
      <c r="J395" s="6" t="s">
        <v>142</v>
      </c>
      <c r="O395" s="7"/>
      <c r="P395" s="7"/>
      <c r="AB395" t="s">
        <v>123</v>
      </c>
      <c r="AC395" t="s">
        <v>163</v>
      </c>
    </row>
    <row r="396" spans="1:29" ht="15.5" x14ac:dyDescent="0.35">
      <c r="A396" s="5" t="s">
        <v>173</v>
      </c>
      <c r="B396" t="s">
        <v>31</v>
      </c>
      <c r="C396">
        <v>203</v>
      </c>
      <c r="D396">
        <v>2</v>
      </c>
      <c r="E396">
        <v>1</v>
      </c>
      <c r="F396" t="s">
        <v>120</v>
      </c>
      <c r="G396" t="s">
        <v>33</v>
      </c>
      <c r="H396" t="s">
        <v>34</v>
      </c>
      <c r="I396" s="6" t="s">
        <v>35</v>
      </c>
      <c r="O396" s="7"/>
      <c r="P396" s="7"/>
      <c r="AB396" t="s">
        <v>123</v>
      </c>
      <c r="AC396" t="s">
        <v>163</v>
      </c>
    </row>
    <row r="397" spans="1:29" ht="15.5" x14ac:dyDescent="0.35">
      <c r="A397" s="5" t="s">
        <v>173</v>
      </c>
      <c r="B397" t="s">
        <v>31</v>
      </c>
      <c r="C397">
        <v>203</v>
      </c>
      <c r="D397">
        <v>2</v>
      </c>
      <c r="E397">
        <v>2</v>
      </c>
      <c r="F397" t="s">
        <v>120</v>
      </c>
      <c r="G397" t="s">
        <v>33</v>
      </c>
      <c r="H397" t="s">
        <v>34</v>
      </c>
      <c r="I397" s="6" t="s">
        <v>35</v>
      </c>
      <c r="O397" s="7"/>
      <c r="P397" s="7"/>
      <c r="AB397" t="s">
        <v>123</v>
      </c>
      <c r="AC397" t="s">
        <v>163</v>
      </c>
    </row>
    <row r="398" spans="1:29" ht="15.5" x14ac:dyDescent="0.35">
      <c r="A398" s="5" t="s">
        <v>173</v>
      </c>
      <c r="B398" t="s">
        <v>31</v>
      </c>
      <c r="C398">
        <v>203</v>
      </c>
      <c r="D398">
        <v>3</v>
      </c>
      <c r="E398">
        <v>1</v>
      </c>
      <c r="F398" t="s">
        <v>120</v>
      </c>
      <c r="G398" t="s">
        <v>33</v>
      </c>
      <c r="H398" t="s">
        <v>34</v>
      </c>
      <c r="I398" s="6" t="s">
        <v>35</v>
      </c>
      <c r="O398" s="7"/>
      <c r="P398" s="7"/>
      <c r="AB398" t="s">
        <v>123</v>
      </c>
      <c r="AC398" t="s">
        <v>163</v>
      </c>
    </row>
    <row r="399" spans="1:29" ht="15.5" x14ac:dyDescent="0.35">
      <c r="A399" s="5" t="s">
        <v>173</v>
      </c>
      <c r="B399" t="s">
        <v>31</v>
      </c>
      <c r="C399">
        <v>203</v>
      </c>
      <c r="D399">
        <v>3</v>
      </c>
      <c r="E399">
        <v>2</v>
      </c>
      <c r="F399" t="s">
        <v>120</v>
      </c>
      <c r="G399" t="s">
        <v>33</v>
      </c>
      <c r="H399" t="s">
        <v>34</v>
      </c>
      <c r="I399" t="s">
        <v>45</v>
      </c>
      <c r="J399" s="6" t="s">
        <v>39</v>
      </c>
      <c r="K399" t="s">
        <v>56</v>
      </c>
      <c r="L399" t="s">
        <v>41</v>
      </c>
      <c r="M399">
        <v>0</v>
      </c>
      <c r="N399">
        <v>0</v>
      </c>
      <c r="O399" s="7">
        <v>1617</v>
      </c>
      <c r="P399" s="7">
        <v>1616</v>
      </c>
      <c r="Q399">
        <f>32.5-17.5</f>
        <v>15</v>
      </c>
      <c r="R399" t="s">
        <v>43</v>
      </c>
      <c r="S399" t="s">
        <v>44</v>
      </c>
      <c r="AB399" t="s">
        <v>123</v>
      </c>
      <c r="AC399" t="s">
        <v>163</v>
      </c>
    </row>
    <row r="400" spans="1:29" ht="15.5" x14ac:dyDescent="0.35">
      <c r="A400" s="5" t="s">
        <v>173</v>
      </c>
      <c r="B400" t="s">
        <v>31</v>
      </c>
      <c r="C400">
        <v>203</v>
      </c>
      <c r="D400">
        <v>4</v>
      </c>
      <c r="E400">
        <v>1</v>
      </c>
      <c r="F400" t="s">
        <v>120</v>
      </c>
      <c r="G400" t="s">
        <v>33</v>
      </c>
      <c r="H400" t="s">
        <v>34</v>
      </c>
      <c r="I400" s="6" t="s">
        <v>35</v>
      </c>
      <c r="O400" s="7"/>
      <c r="P400" s="7"/>
      <c r="AB400" t="s">
        <v>123</v>
      </c>
      <c r="AC400" t="s">
        <v>163</v>
      </c>
    </row>
    <row r="401" spans="1:30" ht="15.5" x14ac:dyDescent="0.35">
      <c r="A401" s="5" t="s">
        <v>173</v>
      </c>
      <c r="B401" t="s">
        <v>31</v>
      </c>
      <c r="C401">
        <v>203</v>
      </c>
      <c r="D401">
        <v>4</v>
      </c>
      <c r="E401">
        <v>2</v>
      </c>
      <c r="F401" t="s">
        <v>120</v>
      </c>
      <c r="G401" t="s">
        <v>33</v>
      </c>
      <c r="H401" t="s">
        <v>34</v>
      </c>
      <c r="I401" s="6" t="s">
        <v>35</v>
      </c>
      <c r="O401" s="7"/>
      <c r="P401" s="7"/>
      <c r="AB401" t="s">
        <v>123</v>
      </c>
      <c r="AC401" t="s">
        <v>163</v>
      </c>
    </row>
    <row r="402" spans="1:30" ht="15.5" x14ac:dyDescent="0.35">
      <c r="A402" s="5" t="s">
        <v>173</v>
      </c>
      <c r="B402" t="s">
        <v>31</v>
      </c>
      <c r="C402">
        <v>203</v>
      </c>
      <c r="D402">
        <v>5</v>
      </c>
      <c r="E402">
        <v>1</v>
      </c>
      <c r="F402" t="s">
        <v>120</v>
      </c>
      <c r="G402" t="s">
        <v>33</v>
      </c>
      <c r="H402" t="s">
        <v>34</v>
      </c>
      <c r="I402" s="6" t="s">
        <v>35</v>
      </c>
      <c r="O402" s="7"/>
      <c r="P402" s="7"/>
      <c r="AB402" t="s">
        <v>123</v>
      </c>
      <c r="AC402" t="s">
        <v>163</v>
      </c>
    </row>
    <row r="403" spans="1:30" ht="15.5" x14ac:dyDescent="0.35">
      <c r="A403" s="5" t="s">
        <v>173</v>
      </c>
      <c r="B403" t="s">
        <v>31</v>
      </c>
      <c r="C403">
        <v>203</v>
      </c>
      <c r="D403">
        <v>5</v>
      </c>
      <c r="E403">
        <v>2</v>
      </c>
      <c r="F403" t="s">
        <v>120</v>
      </c>
      <c r="G403" t="s">
        <v>33</v>
      </c>
      <c r="H403" t="s">
        <v>34</v>
      </c>
      <c r="I403" s="6" t="s">
        <v>35</v>
      </c>
      <c r="O403" s="7"/>
      <c r="P403" s="7"/>
      <c r="AB403" t="s">
        <v>123</v>
      </c>
      <c r="AC403" t="s">
        <v>163</v>
      </c>
    </row>
    <row r="404" spans="1:30" ht="15.5" x14ac:dyDescent="0.35">
      <c r="A404" s="5" t="s">
        <v>173</v>
      </c>
      <c r="B404" t="s">
        <v>31</v>
      </c>
      <c r="C404">
        <v>203</v>
      </c>
      <c r="D404">
        <v>6</v>
      </c>
      <c r="E404">
        <v>1</v>
      </c>
      <c r="F404" t="s">
        <v>120</v>
      </c>
      <c r="G404" t="s">
        <v>33</v>
      </c>
      <c r="H404" t="s">
        <v>34</v>
      </c>
      <c r="I404" t="s">
        <v>45</v>
      </c>
      <c r="J404" s="6" t="s">
        <v>39</v>
      </c>
      <c r="K404" t="s">
        <v>56</v>
      </c>
      <c r="L404" t="s">
        <v>41</v>
      </c>
      <c r="M404">
        <v>0</v>
      </c>
      <c r="N404">
        <v>0</v>
      </c>
      <c r="O404" s="7">
        <v>1615</v>
      </c>
      <c r="P404" s="7">
        <v>1614</v>
      </c>
      <c r="Q404">
        <f>34-15</f>
        <v>19</v>
      </c>
      <c r="R404" t="s">
        <v>43</v>
      </c>
      <c r="S404" t="s">
        <v>44</v>
      </c>
      <c r="AB404" t="s">
        <v>123</v>
      </c>
      <c r="AC404" t="s">
        <v>163</v>
      </c>
    </row>
    <row r="405" spans="1:30" ht="15.5" x14ac:dyDescent="0.35">
      <c r="A405" s="5" t="s">
        <v>173</v>
      </c>
      <c r="B405" t="s">
        <v>31</v>
      </c>
      <c r="C405">
        <v>203</v>
      </c>
      <c r="D405">
        <v>6</v>
      </c>
      <c r="E405">
        <v>2</v>
      </c>
      <c r="F405" t="s">
        <v>120</v>
      </c>
      <c r="G405" t="s">
        <v>33</v>
      </c>
      <c r="H405" t="s">
        <v>34</v>
      </c>
      <c r="I405" t="s">
        <v>45</v>
      </c>
      <c r="J405" s="6" t="s">
        <v>74</v>
      </c>
      <c r="K405" t="s">
        <v>56</v>
      </c>
      <c r="L405" t="s">
        <v>41</v>
      </c>
      <c r="M405">
        <v>0</v>
      </c>
      <c r="N405">
        <v>1</v>
      </c>
      <c r="O405" s="7">
        <v>1950</v>
      </c>
      <c r="P405" s="7">
        <v>1949</v>
      </c>
      <c r="Q405">
        <f>29-14.5</f>
        <v>14.5</v>
      </c>
      <c r="R405" t="s">
        <v>43</v>
      </c>
      <c r="S405" t="s">
        <v>44</v>
      </c>
      <c r="AB405" t="s">
        <v>123</v>
      </c>
      <c r="AC405" t="s">
        <v>163</v>
      </c>
    </row>
    <row r="406" spans="1:30" ht="15.5" x14ac:dyDescent="0.35">
      <c r="A406" s="5" t="s">
        <v>173</v>
      </c>
      <c r="B406" t="s">
        <v>31</v>
      </c>
      <c r="C406">
        <v>203</v>
      </c>
      <c r="D406">
        <v>7</v>
      </c>
      <c r="E406">
        <v>1</v>
      </c>
      <c r="F406" t="s">
        <v>120</v>
      </c>
      <c r="G406" t="s">
        <v>33</v>
      </c>
      <c r="H406" t="s">
        <v>34</v>
      </c>
      <c r="I406" s="6" t="s">
        <v>35</v>
      </c>
      <c r="O406" s="7"/>
      <c r="P406" s="7"/>
      <c r="AB406" t="s">
        <v>123</v>
      </c>
      <c r="AC406" t="s">
        <v>163</v>
      </c>
    </row>
    <row r="407" spans="1:30" ht="15.5" x14ac:dyDescent="0.35">
      <c r="A407" s="5" t="s">
        <v>173</v>
      </c>
      <c r="B407" t="s">
        <v>31</v>
      </c>
      <c r="C407">
        <v>203</v>
      </c>
      <c r="D407">
        <v>7</v>
      </c>
      <c r="E407">
        <v>2</v>
      </c>
      <c r="F407" t="s">
        <v>120</v>
      </c>
      <c r="G407" t="s">
        <v>33</v>
      </c>
      <c r="H407" t="s">
        <v>34</v>
      </c>
      <c r="I407" s="6" t="s">
        <v>35</v>
      </c>
      <c r="O407" s="7"/>
      <c r="P407" s="7"/>
      <c r="AB407" t="s">
        <v>123</v>
      </c>
      <c r="AC407" t="s">
        <v>163</v>
      </c>
    </row>
    <row r="408" spans="1:30" ht="15.5" x14ac:dyDescent="0.35">
      <c r="A408" s="5" t="s">
        <v>173</v>
      </c>
      <c r="B408" t="s">
        <v>31</v>
      </c>
      <c r="C408">
        <v>203</v>
      </c>
      <c r="D408">
        <v>8</v>
      </c>
      <c r="E408">
        <v>1</v>
      </c>
      <c r="F408" t="s">
        <v>120</v>
      </c>
      <c r="G408" t="s">
        <v>33</v>
      </c>
      <c r="H408" t="s">
        <v>34</v>
      </c>
      <c r="I408" t="s">
        <v>45</v>
      </c>
      <c r="J408" s="6" t="s">
        <v>39</v>
      </c>
      <c r="K408" t="s">
        <v>56</v>
      </c>
      <c r="L408" t="s">
        <v>49</v>
      </c>
      <c r="M408">
        <v>0</v>
      </c>
      <c r="N408">
        <v>0</v>
      </c>
      <c r="O408" s="7">
        <v>1641</v>
      </c>
      <c r="P408" s="7">
        <v>1640</v>
      </c>
      <c r="Q408">
        <f>32-17.5</f>
        <v>14.5</v>
      </c>
      <c r="R408" t="s">
        <v>52</v>
      </c>
      <c r="Z408" t="s">
        <v>108</v>
      </c>
      <c r="AB408" t="s">
        <v>123</v>
      </c>
      <c r="AC408" t="s">
        <v>163</v>
      </c>
      <c r="AD408" t="s">
        <v>179</v>
      </c>
    </row>
    <row r="409" spans="1:30" ht="15.5" x14ac:dyDescent="0.35">
      <c r="A409" s="5" t="s">
        <v>173</v>
      </c>
      <c r="B409" t="s">
        <v>31</v>
      </c>
      <c r="C409">
        <v>203</v>
      </c>
      <c r="D409">
        <v>8</v>
      </c>
      <c r="E409">
        <v>2</v>
      </c>
      <c r="F409" t="s">
        <v>120</v>
      </c>
      <c r="G409" t="s">
        <v>33</v>
      </c>
      <c r="H409" t="s">
        <v>34</v>
      </c>
      <c r="I409" t="s">
        <v>38</v>
      </c>
      <c r="J409" s="6" t="s">
        <v>74</v>
      </c>
      <c r="K409" t="s">
        <v>40</v>
      </c>
      <c r="L409" t="s">
        <v>49</v>
      </c>
      <c r="M409">
        <v>0</v>
      </c>
      <c r="N409">
        <v>1</v>
      </c>
      <c r="O409" s="7">
        <v>1984</v>
      </c>
      <c r="P409" s="7"/>
      <c r="Q409">
        <f>225-130</f>
        <v>95</v>
      </c>
      <c r="R409" t="s">
        <v>52</v>
      </c>
      <c r="AB409" t="s">
        <v>123</v>
      </c>
      <c r="AC409" t="s">
        <v>163</v>
      </c>
    </row>
    <row r="410" spans="1:30" ht="15.5" x14ac:dyDescent="0.35">
      <c r="A410" s="5" t="s">
        <v>173</v>
      </c>
      <c r="B410" t="s">
        <v>31</v>
      </c>
      <c r="C410">
        <v>203</v>
      </c>
      <c r="D410">
        <v>9</v>
      </c>
      <c r="E410">
        <v>1</v>
      </c>
      <c r="F410" t="s">
        <v>120</v>
      </c>
      <c r="G410" t="s">
        <v>33</v>
      </c>
      <c r="H410" t="s">
        <v>34</v>
      </c>
      <c r="I410" t="s">
        <v>45</v>
      </c>
      <c r="J410" s="6" t="s">
        <v>74</v>
      </c>
      <c r="K410" t="s">
        <v>56</v>
      </c>
      <c r="L410" t="s">
        <v>41</v>
      </c>
      <c r="M410">
        <v>0</v>
      </c>
      <c r="N410">
        <v>1</v>
      </c>
      <c r="O410" s="7">
        <v>1948</v>
      </c>
      <c r="P410" s="7">
        <v>1947</v>
      </c>
      <c r="Q410">
        <f>27.5-14</f>
        <v>13.5</v>
      </c>
      <c r="R410" t="s">
        <v>43</v>
      </c>
      <c r="S410" t="s">
        <v>44</v>
      </c>
      <c r="AB410" t="s">
        <v>123</v>
      </c>
      <c r="AC410" t="s">
        <v>163</v>
      </c>
    </row>
    <row r="411" spans="1:30" ht="15.5" x14ac:dyDescent="0.35">
      <c r="A411" s="5" t="s">
        <v>173</v>
      </c>
      <c r="B411" t="s">
        <v>31</v>
      </c>
      <c r="C411">
        <v>203</v>
      </c>
      <c r="D411">
        <v>9</v>
      </c>
      <c r="E411">
        <v>2</v>
      </c>
      <c r="F411" t="s">
        <v>120</v>
      </c>
      <c r="G411" t="s">
        <v>33</v>
      </c>
      <c r="H411" t="s">
        <v>34</v>
      </c>
      <c r="I411" s="6" t="s">
        <v>35</v>
      </c>
      <c r="O411" s="7"/>
      <c r="P411" s="7"/>
      <c r="AB411" t="s">
        <v>123</v>
      </c>
      <c r="AC411" t="s">
        <v>163</v>
      </c>
    </row>
    <row r="412" spans="1:30" ht="15.5" x14ac:dyDescent="0.35">
      <c r="A412" s="5" t="s">
        <v>173</v>
      </c>
      <c r="B412" t="s">
        <v>31</v>
      </c>
      <c r="C412">
        <v>203</v>
      </c>
      <c r="D412">
        <v>10</v>
      </c>
      <c r="E412">
        <v>1</v>
      </c>
      <c r="F412" t="s">
        <v>120</v>
      </c>
      <c r="G412" t="s">
        <v>33</v>
      </c>
      <c r="H412" t="s">
        <v>34</v>
      </c>
      <c r="I412" s="6" t="s">
        <v>35</v>
      </c>
      <c r="O412" s="7"/>
      <c r="P412" s="7"/>
      <c r="AB412" t="s">
        <v>123</v>
      </c>
      <c r="AC412" t="s">
        <v>163</v>
      </c>
    </row>
    <row r="413" spans="1:30" ht="15.5" x14ac:dyDescent="0.35">
      <c r="A413" s="5" t="s">
        <v>173</v>
      </c>
      <c r="B413" t="s">
        <v>31</v>
      </c>
      <c r="C413">
        <v>203</v>
      </c>
      <c r="D413">
        <v>10</v>
      </c>
      <c r="E413">
        <v>2</v>
      </c>
      <c r="F413" t="s">
        <v>120</v>
      </c>
      <c r="G413" t="s">
        <v>33</v>
      </c>
      <c r="H413" t="s">
        <v>34</v>
      </c>
      <c r="I413" s="6" t="s">
        <v>35</v>
      </c>
      <c r="O413" s="7"/>
      <c r="P413" s="7"/>
      <c r="AB413" t="s">
        <v>123</v>
      </c>
      <c r="AC413" t="s">
        <v>163</v>
      </c>
    </row>
    <row r="414" spans="1:30" ht="15.5" x14ac:dyDescent="0.35">
      <c r="A414" s="5" t="s">
        <v>173</v>
      </c>
      <c r="B414" t="s">
        <v>31</v>
      </c>
      <c r="C414">
        <v>304</v>
      </c>
      <c r="D414">
        <v>1</v>
      </c>
      <c r="E414">
        <v>1</v>
      </c>
      <c r="F414" t="s">
        <v>120</v>
      </c>
      <c r="G414" t="s">
        <v>33</v>
      </c>
      <c r="H414" t="s">
        <v>34</v>
      </c>
      <c r="I414" s="6" t="s">
        <v>35</v>
      </c>
      <c r="O414" s="7"/>
      <c r="P414" s="7"/>
      <c r="AB414" t="s">
        <v>123</v>
      </c>
      <c r="AC414" t="s">
        <v>163</v>
      </c>
    </row>
    <row r="415" spans="1:30" ht="15.5" x14ac:dyDescent="0.35">
      <c r="A415" s="5" t="s">
        <v>173</v>
      </c>
      <c r="B415" t="s">
        <v>31</v>
      </c>
      <c r="C415">
        <v>304</v>
      </c>
      <c r="D415">
        <v>1</v>
      </c>
      <c r="E415">
        <v>2</v>
      </c>
      <c r="F415" t="s">
        <v>120</v>
      </c>
      <c r="G415" t="s">
        <v>33</v>
      </c>
      <c r="H415" t="s">
        <v>34</v>
      </c>
      <c r="I415" t="s">
        <v>45</v>
      </c>
      <c r="J415" s="6" t="s">
        <v>39</v>
      </c>
      <c r="K415" t="s">
        <v>40</v>
      </c>
      <c r="L415" t="s">
        <v>49</v>
      </c>
      <c r="M415">
        <v>0</v>
      </c>
      <c r="N415">
        <v>0</v>
      </c>
      <c r="O415" s="7" t="s">
        <v>180</v>
      </c>
      <c r="P415" s="7" t="s">
        <v>181</v>
      </c>
      <c r="Q415">
        <f>38-15.5</f>
        <v>22.5</v>
      </c>
      <c r="R415" t="s">
        <v>128</v>
      </c>
      <c r="AB415" t="s">
        <v>123</v>
      </c>
      <c r="AC415" t="s">
        <v>163</v>
      </c>
    </row>
    <row r="416" spans="1:30" ht="15.5" x14ac:dyDescent="0.35">
      <c r="A416" s="5" t="s">
        <v>173</v>
      </c>
      <c r="B416" t="s">
        <v>31</v>
      </c>
      <c r="C416">
        <v>304</v>
      </c>
      <c r="D416">
        <v>2</v>
      </c>
      <c r="E416">
        <v>1</v>
      </c>
      <c r="F416" t="s">
        <v>120</v>
      </c>
      <c r="G416" t="s">
        <v>33</v>
      </c>
      <c r="H416" t="s">
        <v>34</v>
      </c>
      <c r="I416" s="6" t="s">
        <v>35</v>
      </c>
      <c r="O416" s="7"/>
      <c r="P416" s="7"/>
      <c r="AB416" t="s">
        <v>123</v>
      </c>
      <c r="AC416" t="s">
        <v>163</v>
      </c>
    </row>
    <row r="417" spans="1:30" ht="15.5" x14ac:dyDescent="0.35">
      <c r="A417" s="5" t="s">
        <v>173</v>
      </c>
      <c r="B417" t="s">
        <v>31</v>
      </c>
      <c r="C417">
        <v>304</v>
      </c>
      <c r="D417">
        <v>2</v>
      </c>
      <c r="E417">
        <v>2</v>
      </c>
      <c r="F417" t="s">
        <v>120</v>
      </c>
      <c r="G417" t="s">
        <v>33</v>
      </c>
      <c r="H417" t="s">
        <v>34</v>
      </c>
      <c r="I417" t="s">
        <v>45</v>
      </c>
      <c r="J417" s="6" t="s">
        <v>39</v>
      </c>
      <c r="K417" t="s">
        <v>56</v>
      </c>
      <c r="L417" t="s">
        <v>49</v>
      </c>
      <c r="M417">
        <v>0</v>
      </c>
      <c r="N417">
        <v>0</v>
      </c>
      <c r="O417" s="7">
        <v>1638</v>
      </c>
      <c r="P417" s="7">
        <v>1637</v>
      </c>
      <c r="Q417">
        <f>29.5-14.5</f>
        <v>15</v>
      </c>
      <c r="R417" t="s">
        <v>52</v>
      </c>
      <c r="AB417" t="s">
        <v>123</v>
      </c>
      <c r="AC417" t="s">
        <v>163</v>
      </c>
    </row>
    <row r="418" spans="1:30" ht="15.5" x14ac:dyDescent="0.35">
      <c r="A418" s="5" t="s">
        <v>173</v>
      </c>
      <c r="B418" t="s">
        <v>31</v>
      </c>
      <c r="C418">
        <v>304</v>
      </c>
      <c r="D418">
        <v>3</v>
      </c>
      <c r="E418">
        <v>1</v>
      </c>
      <c r="F418" t="s">
        <v>120</v>
      </c>
      <c r="G418" t="s">
        <v>33</v>
      </c>
      <c r="H418" t="s">
        <v>34</v>
      </c>
      <c r="I418" s="6" t="s">
        <v>35</v>
      </c>
      <c r="O418" s="7"/>
      <c r="P418" s="7"/>
      <c r="AB418" t="s">
        <v>123</v>
      </c>
      <c r="AC418" t="s">
        <v>163</v>
      </c>
    </row>
    <row r="419" spans="1:30" ht="15.5" x14ac:dyDescent="0.35">
      <c r="A419" s="5" t="s">
        <v>173</v>
      </c>
      <c r="B419" t="s">
        <v>31</v>
      </c>
      <c r="C419">
        <v>304</v>
      </c>
      <c r="D419">
        <v>3</v>
      </c>
      <c r="E419">
        <v>2</v>
      </c>
      <c r="F419" t="s">
        <v>120</v>
      </c>
      <c r="G419" t="s">
        <v>33</v>
      </c>
      <c r="H419" t="s">
        <v>34</v>
      </c>
      <c r="I419" t="s">
        <v>45</v>
      </c>
      <c r="J419" s="6" t="s">
        <v>39</v>
      </c>
      <c r="K419" t="s">
        <v>56</v>
      </c>
      <c r="L419" t="s">
        <v>41</v>
      </c>
      <c r="M419">
        <v>0</v>
      </c>
      <c r="N419">
        <v>0</v>
      </c>
      <c r="O419" s="7">
        <v>1632</v>
      </c>
      <c r="P419" s="7">
        <v>1631</v>
      </c>
      <c r="Q419">
        <f>31-15</f>
        <v>16</v>
      </c>
      <c r="R419" t="s">
        <v>43</v>
      </c>
      <c r="S419" t="s">
        <v>44</v>
      </c>
      <c r="AB419" t="s">
        <v>123</v>
      </c>
      <c r="AC419" t="s">
        <v>163</v>
      </c>
    </row>
    <row r="420" spans="1:30" ht="15.5" x14ac:dyDescent="0.35">
      <c r="A420" s="5" t="s">
        <v>173</v>
      </c>
      <c r="B420" t="s">
        <v>31</v>
      </c>
      <c r="C420">
        <v>304</v>
      </c>
      <c r="D420">
        <v>4</v>
      </c>
      <c r="E420">
        <v>1</v>
      </c>
      <c r="F420" t="s">
        <v>120</v>
      </c>
      <c r="G420" t="s">
        <v>33</v>
      </c>
      <c r="H420" t="s">
        <v>34</v>
      </c>
      <c r="I420" s="6" t="s">
        <v>35</v>
      </c>
      <c r="O420" s="7"/>
      <c r="P420" s="7"/>
      <c r="AB420" t="s">
        <v>123</v>
      </c>
      <c r="AC420" t="s">
        <v>163</v>
      </c>
    </row>
    <row r="421" spans="1:30" ht="15.5" x14ac:dyDescent="0.35">
      <c r="A421" s="5" t="s">
        <v>173</v>
      </c>
      <c r="B421" t="s">
        <v>31</v>
      </c>
      <c r="C421">
        <v>304</v>
      </c>
      <c r="D421">
        <v>5</v>
      </c>
      <c r="E421">
        <v>1</v>
      </c>
      <c r="F421" t="s">
        <v>120</v>
      </c>
      <c r="G421" t="s">
        <v>33</v>
      </c>
      <c r="H421" t="s">
        <v>34</v>
      </c>
      <c r="I421" s="6" t="s">
        <v>35</v>
      </c>
      <c r="O421" s="7"/>
      <c r="P421" s="7"/>
      <c r="AB421" t="s">
        <v>123</v>
      </c>
      <c r="AC421" t="s">
        <v>163</v>
      </c>
    </row>
    <row r="422" spans="1:30" ht="15.5" x14ac:dyDescent="0.35">
      <c r="A422" s="5" t="s">
        <v>173</v>
      </c>
      <c r="B422" t="s">
        <v>31</v>
      </c>
      <c r="C422">
        <v>304</v>
      </c>
      <c r="D422">
        <v>5</v>
      </c>
      <c r="E422">
        <v>2</v>
      </c>
      <c r="F422" t="s">
        <v>120</v>
      </c>
      <c r="G422" t="s">
        <v>33</v>
      </c>
      <c r="H422" t="s">
        <v>34</v>
      </c>
      <c r="I422" t="s">
        <v>38</v>
      </c>
      <c r="J422" s="6" t="s">
        <v>143</v>
      </c>
      <c r="O422" s="7"/>
      <c r="P422" s="7"/>
      <c r="AB422" t="s">
        <v>123</v>
      </c>
      <c r="AC422" t="s">
        <v>163</v>
      </c>
      <c r="AD422" t="s">
        <v>182</v>
      </c>
    </row>
    <row r="423" spans="1:30" ht="15.5" x14ac:dyDescent="0.35">
      <c r="A423" s="5" t="s">
        <v>173</v>
      </c>
      <c r="B423" t="s">
        <v>31</v>
      </c>
      <c r="C423">
        <v>304</v>
      </c>
      <c r="D423">
        <v>6</v>
      </c>
      <c r="E423">
        <v>1</v>
      </c>
      <c r="F423" t="s">
        <v>120</v>
      </c>
      <c r="G423" t="s">
        <v>33</v>
      </c>
      <c r="H423" t="s">
        <v>34</v>
      </c>
      <c r="I423" t="s">
        <v>45</v>
      </c>
      <c r="J423" s="6" t="s">
        <v>39</v>
      </c>
      <c r="K423" t="s">
        <v>56</v>
      </c>
      <c r="L423" t="s">
        <v>49</v>
      </c>
      <c r="M423">
        <v>0</v>
      </c>
      <c r="N423">
        <v>0</v>
      </c>
      <c r="O423" s="7">
        <v>1609</v>
      </c>
      <c r="P423" s="7">
        <v>1608</v>
      </c>
      <c r="Q423">
        <f>30.5-15.5</f>
        <v>15</v>
      </c>
      <c r="R423" t="s">
        <v>52</v>
      </c>
      <c r="AB423" t="s">
        <v>123</v>
      </c>
      <c r="AC423" t="s">
        <v>163</v>
      </c>
    </row>
    <row r="424" spans="1:30" ht="15.5" x14ac:dyDescent="0.35">
      <c r="A424" s="5" t="s">
        <v>173</v>
      </c>
      <c r="B424" t="s">
        <v>31</v>
      </c>
      <c r="C424">
        <v>304</v>
      </c>
      <c r="D424">
        <v>7</v>
      </c>
      <c r="E424">
        <v>1</v>
      </c>
      <c r="F424" t="s">
        <v>120</v>
      </c>
      <c r="G424" t="s">
        <v>33</v>
      </c>
      <c r="H424" t="s">
        <v>34</v>
      </c>
      <c r="I424" s="6" t="s">
        <v>35</v>
      </c>
      <c r="O424" s="7"/>
      <c r="P424" s="7"/>
      <c r="AB424" t="s">
        <v>123</v>
      </c>
      <c r="AC424" t="s">
        <v>163</v>
      </c>
    </row>
    <row r="425" spans="1:30" ht="15.5" x14ac:dyDescent="0.35">
      <c r="A425" s="5" t="s">
        <v>173</v>
      </c>
      <c r="B425" t="s">
        <v>31</v>
      </c>
      <c r="C425">
        <v>304</v>
      </c>
      <c r="D425">
        <v>7</v>
      </c>
      <c r="E425">
        <v>2</v>
      </c>
      <c r="F425" t="s">
        <v>120</v>
      </c>
      <c r="G425" t="s">
        <v>33</v>
      </c>
      <c r="H425" t="s">
        <v>34</v>
      </c>
      <c r="I425" t="s">
        <v>45</v>
      </c>
      <c r="J425" s="6" t="s">
        <v>39</v>
      </c>
      <c r="K425" t="s">
        <v>56</v>
      </c>
      <c r="L425" t="s">
        <v>49</v>
      </c>
      <c r="M425">
        <v>0</v>
      </c>
      <c r="N425">
        <v>1</v>
      </c>
      <c r="O425" s="7">
        <v>1983</v>
      </c>
      <c r="P425" s="7">
        <v>1635</v>
      </c>
      <c r="Q425">
        <f>32.5-15</f>
        <v>17.5</v>
      </c>
      <c r="R425" t="s">
        <v>52</v>
      </c>
      <c r="AB425" t="s">
        <v>123</v>
      </c>
      <c r="AC425" t="s">
        <v>163</v>
      </c>
      <c r="AD425" t="s">
        <v>95</v>
      </c>
    </row>
    <row r="426" spans="1:30" ht="15.5" x14ac:dyDescent="0.35">
      <c r="A426" s="5" t="s">
        <v>173</v>
      </c>
      <c r="B426" t="s">
        <v>31</v>
      </c>
      <c r="C426">
        <v>304</v>
      </c>
      <c r="D426">
        <v>8</v>
      </c>
      <c r="E426">
        <v>1</v>
      </c>
      <c r="F426" t="s">
        <v>120</v>
      </c>
      <c r="G426" t="s">
        <v>33</v>
      </c>
      <c r="H426" t="s">
        <v>34</v>
      </c>
      <c r="I426" s="6" t="s">
        <v>35</v>
      </c>
      <c r="O426" s="7"/>
      <c r="P426" s="7"/>
      <c r="AB426" t="s">
        <v>123</v>
      </c>
      <c r="AC426" t="s">
        <v>163</v>
      </c>
    </row>
    <row r="427" spans="1:30" ht="15.5" x14ac:dyDescent="0.35">
      <c r="A427" s="5" t="s">
        <v>173</v>
      </c>
      <c r="B427" t="s">
        <v>31</v>
      </c>
      <c r="C427">
        <v>304</v>
      </c>
      <c r="D427">
        <v>8</v>
      </c>
      <c r="E427">
        <v>2</v>
      </c>
      <c r="F427" t="s">
        <v>120</v>
      </c>
      <c r="G427" t="s">
        <v>33</v>
      </c>
      <c r="H427" t="s">
        <v>34</v>
      </c>
      <c r="I427" s="6" t="s">
        <v>35</v>
      </c>
      <c r="O427" s="7"/>
      <c r="P427" s="7"/>
      <c r="AB427" t="s">
        <v>123</v>
      </c>
      <c r="AC427" t="s">
        <v>163</v>
      </c>
    </row>
    <row r="428" spans="1:30" ht="15.5" x14ac:dyDescent="0.35">
      <c r="A428" s="5" t="s">
        <v>173</v>
      </c>
      <c r="B428" t="s">
        <v>31</v>
      </c>
      <c r="C428">
        <v>304</v>
      </c>
      <c r="D428">
        <v>9</v>
      </c>
      <c r="E428">
        <v>1</v>
      </c>
      <c r="F428" t="s">
        <v>120</v>
      </c>
      <c r="G428" t="s">
        <v>33</v>
      </c>
      <c r="H428" t="s">
        <v>34</v>
      </c>
      <c r="I428" s="6" t="s">
        <v>35</v>
      </c>
      <c r="O428" s="7"/>
      <c r="P428" s="7"/>
      <c r="AB428" t="s">
        <v>123</v>
      </c>
      <c r="AC428" t="s">
        <v>163</v>
      </c>
    </row>
    <row r="429" spans="1:30" ht="15.5" x14ac:dyDescent="0.35">
      <c r="A429" s="5" t="s">
        <v>173</v>
      </c>
      <c r="B429" t="s">
        <v>31</v>
      </c>
      <c r="C429">
        <v>304</v>
      </c>
      <c r="D429">
        <v>9</v>
      </c>
      <c r="E429">
        <v>2</v>
      </c>
      <c r="F429" t="s">
        <v>120</v>
      </c>
      <c r="G429" t="s">
        <v>33</v>
      </c>
      <c r="H429" t="s">
        <v>34</v>
      </c>
      <c r="I429" t="s">
        <v>69</v>
      </c>
      <c r="J429" s="6" t="s">
        <v>70</v>
      </c>
      <c r="O429" s="7"/>
      <c r="P429" s="7"/>
      <c r="AB429" t="s">
        <v>123</v>
      </c>
      <c r="AC429" t="s">
        <v>163</v>
      </c>
    </row>
    <row r="430" spans="1:30" ht="15.5" x14ac:dyDescent="0.35">
      <c r="A430" s="5" t="s">
        <v>173</v>
      </c>
      <c r="B430" t="s">
        <v>31</v>
      </c>
      <c r="C430">
        <v>304</v>
      </c>
      <c r="D430">
        <v>10</v>
      </c>
      <c r="E430">
        <v>1</v>
      </c>
      <c r="F430" t="s">
        <v>120</v>
      </c>
      <c r="G430" t="s">
        <v>33</v>
      </c>
      <c r="H430" t="s">
        <v>34</v>
      </c>
      <c r="I430" t="s">
        <v>45</v>
      </c>
      <c r="J430" s="6" t="s">
        <v>39</v>
      </c>
      <c r="K430" t="s">
        <v>56</v>
      </c>
      <c r="L430" t="s">
        <v>49</v>
      </c>
      <c r="M430">
        <v>0</v>
      </c>
      <c r="N430">
        <v>0</v>
      </c>
      <c r="O430" s="7">
        <v>1629</v>
      </c>
      <c r="P430" s="7">
        <v>1628</v>
      </c>
      <c r="Q430">
        <f>32-15</f>
        <v>17</v>
      </c>
      <c r="R430" t="s">
        <v>52</v>
      </c>
      <c r="AB430" t="s">
        <v>123</v>
      </c>
      <c r="AC430" t="s">
        <v>163</v>
      </c>
    </row>
    <row r="431" spans="1:30" ht="15.5" x14ac:dyDescent="0.35">
      <c r="A431" s="5" t="s">
        <v>173</v>
      </c>
      <c r="B431" t="s">
        <v>31</v>
      </c>
      <c r="C431">
        <v>304</v>
      </c>
      <c r="D431">
        <v>10</v>
      </c>
      <c r="E431">
        <v>2</v>
      </c>
      <c r="F431" t="s">
        <v>120</v>
      </c>
      <c r="G431" t="s">
        <v>33</v>
      </c>
      <c r="H431" t="s">
        <v>34</v>
      </c>
      <c r="I431" t="s">
        <v>38</v>
      </c>
      <c r="J431" s="6" t="s">
        <v>74</v>
      </c>
      <c r="K431" t="s">
        <v>40</v>
      </c>
      <c r="L431" t="s">
        <v>41</v>
      </c>
      <c r="M431">
        <v>0</v>
      </c>
      <c r="N431">
        <v>1</v>
      </c>
      <c r="O431" s="7">
        <v>1977</v>
      </c>
      <c r="P431" s="7"/>
      <c r="Q431">
        <f>220-135</f>
        <v>85</v>
      </c>
      <c r="R431" t="s">
        <v>43</v>
      </c>
      <c r="S431" t="s">
        <v>44</v>
      </c>
      <c r="AB431" t="s">
        <v>123</v>
      </c>
      <c r="AC431" t="s">
        <v>163</v>
      </c>
    </row>
    <row r="432" spans="1:30" ht="15.5" x14ac:dyDescent="0.35">
      <c r="A432" s="5" t="s">
        <v>183</v>
      </c>
      <c r="B432" t="s">
        <v>31</v>
      </c>
      <c r="C432">
        <v>701</v>
      </c>
      <c r="D432">
        <v>1</v>
      </c>
      <c r="E432">
        <v>1</v>
      </c>
      <c r="F432" t="s">
        <v>32</v>
      </c>
      <c r="G432" t="s">
        <v>33</v>
      </c>
      <c r="H432" t="s">
        <v>34</v>
      </c>
      <c r="I432" t="s">
        <v>45</v>
      </c>
      <c r="J432" s="6" t="s">
        <v>39</v>
      </c>
      <c r="K432" t="s">
        <v>46</v>
      </c>
      <c r="L432" t="s">
        <v>49</v>
      </c>
      <c r="M432">
        <v>0</v>
      </c>
      <c r="N432">
        <v>0</v>
      </c>
      <c r="O432" s="7">
        <v>1723</v>
      </c>
      <c r="P432" s="7">
        <v>1722</v>
      </c>
      <c r="Q432">
        <f>25-10.5</f>
        <v>14.5</v>
      </c>
      <c r="R432" t="s">
        <v>52</v>
      </c>
      <c r="AB432" t="s">
        <v>36</v>
      </c>
      <c r="AC432" t="s">
        <v>37</v>
      </c>
    </row>
    <row r="433" spans="1:29" ht="15.5" x14ac:dyDescent="0.35">
      <c r="A433" s="5" t="s">
        <v>183</v>
      </c>
      <c r="B433" t="s">
        <v>31</v>
      </c>
      <c r="C433">
        <v>701</v>
      </c>
      <c r="D433">
        <v>1</v>
      </c>
      <c r="E433">
        <v>2</v>
      </c>
      <c r="F433" t="s">
        <v>32</v>
      </c>
      <c r="G433" t="s">
        <v>33</v>
      </c>
      <c r="H433" t="s">
        <v>34</v>
      </c>
      <c r="I433" s="6" t="s">
        <v>35</v>
      </c>
      <c r="O433" s="7"/>
      <c r="P433" s="7"/>
      <c r="AB433" t="s">
        <v>36</v>
      </c>
      <c r="AC433" t="s">
        <v>37</v>
      </c>
    </row>
    <row r="434" spans="1:29" ht="15.5" x14ac:dyDescent="0.35">
      <c r="A434" s="5" t="s">
        <v>183</v>
      </c>
      <c r="B434" t="s">
        <v>31</v>
      </c>
      <c r="C434">
        <v>701</v>
      </c>
      <c r="D434">
        <v>2</v>
      </c>
      <c r="E434">
        <v>1</v>
      </c>
      <c r="F434" t="s">
        <v>32</v>
      </c>
      <c r="G434" t="s">
        <v>33</v>
      </c>
      <c r="H434" t="s">
        <v>34</v>
      </c>
      <c r="I434" s="6" t="s">
        <v>35</v>
      </c>
      <c r="O434" s="7"/>
      <c r="P434" s="7"/>
      <c r="AB434" t="s">
        <v>36</v>
      </c>
      <c r="AC434" t="s">
        <v>37</v>
      </c>
    </row>
    <row r="435" spans="1:29" ht="15.5" x14ac:dyDescent="0.35">
      <c r="A435" s="5" t="s">
        <v>183</v>
      </c>
      <c r="B435" t="s">
        <v>31</v>
      </c>
      <c r="C435">
        <v>701</v>
      </c>
      <c r="D435">
        <v>2</v>
      </c>
      <c r="E435">
        <v>2</v>
      </c>
      <c r="F435" t="s">
        <v>32</v>
      </c>
      <c r="G435" t="s">
        <v>33</v>
      </c>
      <c r="H435" t="s">
        <v>34</v>
      </c>
      <c r="I435" s="6" t="s">
        <v>35</v>
      </c>
      <c r="O435" s="7"/>
      <c r="P435" s="7"/>
      <c r="AB435" t="s">
        <v>36</v>
      </c>
      <c r="AC435" t="s">
        <v>37</v>
      </c>
    </row>
    <row r="436" spans="1:29" ht="15.5" x14ac:dyDescent="0.35">
      <c r="A436" s="5" t="s">
        <v>183</v>
      </c>
      <c r="B436" t="s">
        <v>31</v>
      </c>
      <c r="C436">
        <v>701</v>
      </c>
      <c r="D436">
        <v>3</v>
      </c>
      <c r="E436">
        <v>1</v>
      </c>
      <c r="F436" t="s">
        <v>32</v>
      </c>
      <c r="G436" t="s">
        <v>33</v>
      </c>
      <c r="H436" t="s">
        <v>34</v>
      </c>
      <c r="I436" s="6" t="s">
        <v>35</v>
      </c>
      <c r="O436" s="7"/>
      <c r="P436" s="7"/>
      <c r="AB436" t="s">
        <v>36</v>
      </c>
      <c r="AC436" t="s">
        <v>37</v>
      </c>
    </row>
    <row r="437" spans="1:29" ht="15.5" x14ac:dyDescent="0.35">
      <c r="A437" s="5" t="s">
        <v>183</v>
      </c>
      <c r="B437" t="s">
        <v>31</v>
      </c>
      <c r="C437">
        <v>701</v>
      </c>
      <c r="D437">
        <v>3</v>
      </c>
      <c r="E437">
        <v>2</v>
      </c>
      <c r="F437" t="s">
        <v>32</v>
      </c>
      <c r="G437" t="s">
        <v>33</v>
      </c>
      <c r="H437" t="s">
        <v>34</v>
      </c>
      <c r="I437" t="s">
        <v>159</v>
      </c>
      <c r="J437" s="6" t="s">
        <v>39</v>
      </c>
      <c r="K437" t="s">
        <v>40</v>
      </c>
      <c r="L437" t="s">
        <v>41</v>
      </c>
      <c r="M437">
        <v>0</v>
      </c>
      <c r="N437">
        <v>0</v>
      </c>
      <c r="O437" s="7">
        <v>1013</v>
      </c>
      <c r="P437" s="7"/>
      <c r="Q437">
        <f>32.5-11</f>
        <v>21.5</v>
      </c>
      <c r="R437" t="s">
        <v>165</v>
      </c>
      <c r="S437" t="s">
        <v>108</v>
      </c>
      <c r="AB437" t="s">
        <v>36</v>
      </c>
      <c r="AC437" t="s">
        <v>37</v>
      </c>
    </row>
    <row r="438" spans="1:29" ht="15.5" x14ac:dyDescent="0.35">
      <c r="A438" s="5" t="s">
        <v>183</v>
      </c>
      <c r="B438" t="s">
        <v>31</v>
      </c>
      <c r="C438">
        <v>701</v>
      </c>
      <c r="D438">
        <v>4</v>
      </c>
      <c r="E438">
        <v>1</v>
      </c>
      <c r="F438" t="s">
        <v>32</v>
      </c>
      <c r="G438" t="s">
        <v>33</v>
      </c>
      <c r="H438" t="s">
        <v>34</v>
      </c>
      <c r="I438" t="s">
        <v>45</v>
      </c>
      <c r="J438" s="6" t="s">
        <v>39</v>
      </c>
      <c r="K438" t="s">
        <v>40</v>
      </c>
      <c r="L438" t="s">
        <v>41</v>
      </c>
      <c r="M438">
        <v>0</v>
      </c>
      <c r="N438">
        <v>0</v>
      </c>
      <c r="O438" s="7">
        <v>1725</v>
      </c>
      <c r="P438" s="7">
        <v>1724</v>
      </c>
      <c r="Q438">
        <f>33-11</f>
        <v>22</v>
      </c>
      <c r="R438" t="s">
        <v>43</v>
      </c>
      <c r="S438" t="s">
        <v>44</v>
      </c>
      <c r="AB438" t="s">
        <v>36</v>
      </c>
      <c r="AC438" t="s">
        <v>37</v>
      </c>
    </row>
    <row r="439" spans="1:29" ht="15.5" x14ac:dyDescent="0.35">
      <c r="A439" s="5" t="s">
        <v>183</v>
      </c>
      <c r="B439" t="s">
        <v>31</v>
      </c>
      <c r="C439">
        <v>701</v>
      </c>
      <c r="D439">
        <v>4</v>
      </c>
      <c r="E439">
        <v>2</v>
      </c>
      <c r="F439" t="s">
        <v>32</v>
      </c>
      <c r="G439" t="s">
        <v>33</v>
      </c>
      <c r="H439" t="s">
        <v>34</v>
      </c>
      <c r="I439" t="s">
        <v>45</v>
      </c>
      <c r="J439" s="6" t="s">
        <v>74</v>
      </c>
      <c r="K439" t="s">
        <v>56</v>
      </c>
      <c r="L439" t="s">
        <v>49</v>
      </c>
      <c r="M439">
        <v>0</v>
      </c>
      <c r="N439">
        <v>1</v>
      </c>
      <c r="O439" s="7">
        <v>1704</v>
      </c>
      <c r="P439" s="7">
        <v>1703</v>
      </c>
      <c r="Q439">
        <f>25.5-11</f>
        <v>14.5</v>
      </c>
      <c r="R439" t="s">
        <v>52</v>
      </c>
      <c r="AB439" t="s">
        <v>36</v>
      </c>
      <c r="AC439" t="s">
        <v>37</v>
      </c>
    </row>
    <row r="440" spans="1:29" ht="15.5" x14ac:dyDescent="0.35">
      <c r="A440" s="5" t="s">
        <v>183</v>
      </c>
      <c r="B440" t="s">
        <v>31</v>
      </c>
      <c r="C440">
        <v>701</v>
      </c>
      <c r="D440">
        <v>5</v>
      </c>
      <c r="E440">
        <v>1</v>
      </c>
      <c r="F440" t="s">
        <v>32</v>
      </c>
      <c r="G440" t="s">
        <v>33</v>
      </c>
      <c r="H440" t="s">
        <v>34</v>
      </c>
      <c r="I440" s="6" t="s">
        <v>35</v>
      </c>
      <c r="O440" s="7"/>
      <c r="P440" s="7"/>
      <c r="AB440" t="s">
        <v>36</v>
      </c>
      <c r="AC440" t="s">
        <v>37</v>
      </c>
    </row>
    <row r="441" spans="1:29" ht="15.5" x14ac:dyDescent="0.35">
      <c r="A441" s="5" t="s">
        <v>183</v>
      </c>
      <c r="B441" t="s">
        <v>31</v>
      </c>
      <c r="C441">
        <v>701</v>
      </c>
      <c r="D441">
        <v>6</v>
      </c>
      <c r="E441">
        <v>1</v>
      </c>
      <c r="F441" t="s">
        <v>32</v>
      </c>
      <c r="G441" t="s">
        <v>33</v>
      </c>
      <c r="H441" t="s">
        <v>34</v>
      </c>
      <c r="I441" s="6" t="s">
        <v>35</v>
      </c>
      <c r="O441" s="7"/>
      <c r="P441" s="7"/>
      <c r="AB441" t="s">
        <v>36</v>
      </c>
      <c r="AC441" t="s">
        <v>37</v>
      </c>
    </row>
    <row r="442" spans="1:29" ht="15.5" x14ac:dyDescent="0.35">
      <c r="A442" s="5" t="s">
        <v>183</v>
      </c>
      <c r="B442" t="s">
        <v>31</v>
      </c>
      <c r="C442">
        <v>701</v>
      </c>
      <c r="D442">
        <v>6</v>
      </c>
      <c r="E442">
        <v>2</v>
      </c>
      <c r="F442" t="s">
        <v>32</v>
      </c>
      <c r="G442" t="s">
        <v>33</v>
      </c>
      <c r="H442" t="s">
        <v>34</v>
      </c>
      <c r="I442" s="6" t="s">
        <v>35</v>
      </c>
      <c r="O442" s="7"/>
      <c r="P442" s="7"/>
      <c r="AB442" t="s">
        <v>36</v>
      </c>
      <c r="AC442" t="s">
        <v>37</v>
      </c>
    </row>
    <row r="443" spans="1:29" ht="15.5" x14ac:dyDescent="0.35">
      <c r="A443" s="5" t="s">
        <v>183</v>
      </c>
      <c r="B443" t="s">
        <v>31</v>
      </c>
      <c r="C443">
        <v>701</v>
      </c>
      <c r="D443">
        <v>7</v>
      </c>
      <c r="E443">
        <v>1</v>
      </c>
      <c r="F443" t="s">
        <v>32</v>
      </c>
      <c r="G443" t="s">
        <v>33</v>
      </c>
      <c r="H443" t="s">
        <v>34</v>
      </c>
      <c r="I443" s="6" t="s">
        <v>35</v>
      </c>
      <c r="O443" s="7"/>
      <c r="P443" s="7"/>
      <c r="AB443" t="s">
        <v>36</v>
      </c>
      <c r="AC443" t="s">
        <v>37</v>
      </c>
    </row>
    <row r="444" spans="1:29" ht="15.5" x14ac:dyDescent="0.35">
      <c r="A444" s="5" t="s">
        <v>183</v>
      </c>
      <c r="B444" t="s">
        <v>31</v>
      </c>
      <c r="C444">
        <v>701</v>
      </c>
      <c r="D444">
        <v>7</v>
      </c>
      <c r="E444">
        <v>2</v>
      </c>
      <c r="F444" t="s">
        <v>32</v>
      </c>
      <c r="G444" t="s">
        <v>33</v>
      </c>
      <c r="H444" t="s">
        <v>34</v>
      </c>
      <c r="I444" s="6" t="s">
        <v>35</v>
      </c>
      <c r="O444" s="7"/>
      <c r="P444" s="7"/>
      <c r="AB444" t="s">
        <v>36</v>
      </c>
      <c r="AC444" t="s">
        <v>37</v>
      </c>
    </row>
    <row r="445" spans="1:29" ht="15.5" x14ac:dyDescent="0.35">
      <c r="A445" s="5" t="s">
        <v>183</v>
      </c>
      <c r="B445" t="s">
        <v>31</v>
      </c>
      <c r="C445">
        <v>701</v>
      </c>
      <c r="D445">
        <v>10</v>
      </c>
      <c r="E445">
        <v>1</v>
      </c>
      <c r="F445" t="s">
        <v>32</v>
      </c>
      <c r="G445" t="s">
        <v>33</v>
      </c>
      <c r="H445" t="s">
        <v>34</v>
      </c>
      <c r="I445" s="6" t="s">
        <v>35</v>
      </c>
      <c r="O445" s="7"/>
      <c r="P445" s="7"/>
      <c r="AB445" t="s">
        <v>36</v>
      </c>
      <c r="AC445" t="s">
        <v>37</v>
      </c>
    </row>
    <row r="446" spans="1:29" ht="15.5" x14ac:dyDescent="0.35">
      <c r="A446" s="5" t="s">
        <v>183</v>
      </c>
      <c r="B446" t="s">
        <v>31</v>
      </c>
      <c r="C446">
        <v>701</v>
      </c>
      <c r="D446">
        <v>10</v>
      </c>
      <c r="E446">
        <v>2</v>
      </c>
      <c r="F446" t="s">
        <v>32</v>
      </c>
      <c r="G446" t="s">
        <v>33</v>
      </c>
      <c r="H446" t="s">
        <v>34</v>
      </c>
      <c r="I446" t="s">
        <v>45</v>
      </c>
      <c r="J446" s="6" t="s">
        <v>74</v>
      </c>
      <c r="K446" t="s">
        <v>56</v>
      </c>
      <c r="L446" t="s">
        <v>49</v>
      </c>
      <c r="M446">
        <v>0</v>
      </c>
      <c r="N446">
        <v>1</v>
      </c>
      <c r="O446" s="7">
        <v>1702</v>
      </c>
      <c r="P446" s="7">
        <v>1701</v>
      </c>
      <c r="Q446">
        <f>28-11</f>
        <v>17</v>
      </c>
      <c r="R446" t="s">
        <v>52</v>
      </c>
      <c r="AB446" t="s">
        <v>36</v>
      </c>
      <c r="AC446" t="s">
        <v>37</v>
      </c>
    </row>
    <row r="447" spans="1:29" ht="15.5" x14ac:dyDescent="0.35">
      <c r="A447" s="5" t="s">
        <v>183</v>
      </c>
      <c r="B447" t="s">
        <v>31</v>
      </c>
      <c r="C447">
        <v>703</v>
      </c>
      <c r="D447">
        <v>1</v>
      </c>
      <c r="E447">
        <v>1</v>
      </c>
      <c r="F447" t="s">
        <v>32</v>
      </c>
      <c r="G447" t="s">
        <v>33</v>
      </c>
      <c r="H447" t="s">
        <v>34</v>
      </c>
      <c r="I447" t="s">
        <v>45</v>
      </c>
      <c r="J447" s="6" t="s">
        <v>39</v>
      </c>
      <c r="K447" t="s">
        <v>56</v>
      </c>
      <c r="L447" t="s">
        <v>41</v>
      </c>
      <c r="M447">
        <v>0</v>
      </c>
      <c r="N447">
        <v>0</v>
      </c>
      <c r="O447" s="7">
        <v>1539</v>
      </c>
      <c r="P447" s="7">
        <v>1538</v>
      </c>
      <c r="Q447">
        <f>26.5-10</f>
        <v>16.5</v>
      </c>
      <c r="R447" t="s">
        <v>43</v>
      </c>
      <c r="S447" t="s">
        <v>44</v>
      </c>
      <c r="AB447" t="s">
        <v>36</v>
      </c>
      <c r="AC447" t="s">
        <v>37</v>
      </c>
    </row>
    <row r="448" spans="1:29" ht="15.5" x14ac:dyDescent="0.35">
      <c r="A448" s="5" t="s">
        <v>183</v>
      </c>
      <c r="B448" t="s">
        <v>31</v>
      </c>
      <c r="C448">
        <v>703</v>
      </c>
      <c r="D448">
        <v>1</v>
      </c>
      <c r="E448">
        <v>2</v>
      </c>
      <c r="F448" t="s">
        <v>32</v>
      </c>
      <c r="G448" t="s">
        <v>33</v>
      </c>
      <c r="H448" t="s">
        <v>34</v>
      </c>
      <c r="I448" s="6" t="s">
        <v>35</v>
      </c>
      <c r="O448" s="7"/>
      <c r="P448" s="7"/>
      <c r="AB448" t="s">
        <v>36</v>
      </c>
      <c r="AC448" t="s">
        <v>37</v>
      </c>
    </row>
    <row r="449" spans="1:30" ht="15.5" x14ac:dyDescent="0.35">
      <c r="A449" s="5" t="s">
        <v>183</v>
      </c>
      <c r="B449" t="s">
        <v>31</v>
      </c>
      <c r="C449">
        <v>703</v>
      </c>
      <c r="D449">
        <v>2</v>
      </c>
      <c r="E449">
        <v>1</v>
      </c>
      <c r="F449" t="s">
        <v>32</v>
      </c>
      <c r="G449" t="s">
        <v>33</v>
      </c>
      <c r="H449" t="s">
        <v>34</v>
      </c>
      <c r="I449" s="6" t="s">
        <v>35</v>
      </c>
      <c r="O449" s="7"/>
      <c r="P449" s="7"/>
      <c r="AB449" t="s">
        <v>36</v>
      </c>
      <c r="AC449" t="s">
        <v>37</v>
      </c>
    </row>
    <row r="450" spans="1:30" ht="15.5" x14ac:dyDescent="0.35">
      <c r="A450" s="5" t="s">
        <v>183</v>
      </c>
      <c r="B450" t="s">
        <v>31</v>
      </c>
      <c r="C450">
        <v>703</v>
      </c>
      <c r="D450">
        <v>2</v>
      </c>
      <c r="E450">
        <v>2</v>
      </c>
      <c r="F450" t="s">
        <v>32</v>
      </c>
      <c r="G450" t="s">
        <v>33</v>
      </c>
      <c r="H450" t="s">
        <v>34</v>
      </c>
      <c r="I450" t="s">
        <v>45</v>
      </c>
      <c r="J450" s="6" t="s">
        <v>39</v>
      </c>
      <c r="K450" t="s">
        <v>56</v>
      </c>
      <c r="L450" t="s">
        <v>49</v>
      </c>
      <c r="M450">
        <v>0</v>
      </c>
      <c r="N450">
        <v>0</v>
      </c>
      <c r="O450" s="7">
        <v>1484</v>
      </c>
      <c r="P450" s="7">
        <v>1483</v>
      </c>
      <c r="Q450">
        <f>27.5-11</f>
        <v>16.5</v>
      </c>
      <c r="R450" t="s">
        <v>52</v>
      </c>
      <c r="AB450" t="s">
        <v>36</v>
      </c>
      <c r="AC450" t="s">
        <v>37</v>
      </c>
    </row>
    <row r="451" spans="1:30" ht="15.5" x14ac:dyDescent="0.35">
      <c r="A451" s="5" t="s">
        <v>183</v>
      </c>
      <c r="B451" t="s">
        <v>31</v>
      </c>
      <c r="C451">
        <v>703</v>
      </c>
      <c r="D451">
        <v>3</v>
      </c>
      <c r="E451">
        <v>1</v>
      </c>
      <c r="F451" t="s">
        <v>32</v>
      </c>
      <c r="G451" t="s">
        <v>33</v>
      </c>
      <c r="H451" t="s">
        <v>34</v>
      </c>
      <c r="I451" s="6" t="s">
        <v>35</v>
      </c>
      <c r="O451" s="7"/>
      <c r="P451" s="7"/>
      <c r="AB451" t="s">
        <v>36</v>
      </c>
      <c r="AC451" t="s">
        <v>37</v>
      </c>
    </row>
    <row r="452" spans="1:30" ht="15.5" x14ac:dyDescent="0.35">
      <c r="A452" s="5" t="s">
        <v>183</v>
      </c>
      <c r="B452" t="s">
        <v>31</v>
      </c>
      <c r="C452">
        <v>703</v>
      </c>
      <c r="D452">
        <v>3</v>
      </c>
      <c r="E452">
        <v>2</v>
      </c>
      <c r="F452" t="s">
        <v>32</v>
      </c>
      <c r="G452" t="s">
        <v>33</v>
      </c>
      <c r="H452" t="s">
        <v>34</v>
      </c>
      <c r="I452" s="6" t="s">
        <v>35</v>
      </c>
      <c r="O452" s="7"/>
      <c r="P452" s="7"/>
      <c r="AB452" t="s">
        <v>36</v>
      </c>
      <c r="AC452" t="s">
        <v>37</v>
      </c>
    </row>
    <row r="453" spans="1:30" ht="15.5" x14ac:dyDescent="0.35">
      <c r="A453" s="5" t="s">
        <v>183</v>
      </c>
      <c r="B453" t="s">
        <v>31</v>
      </c>
      <c r="C453">
        <v>703</v>
      </c>
      <c r="D453">
        <v>4</v>
      </c>
      <c r="E453">
        <v>1</v>
      </c>
      <c r="F453" t="s">
        <v>32</v>
      </c>
      <c r="G453" t="s">
        <v>33</v>
      </c>
      <c r="H453" t="s">
        <v>34</v>
      </c>
      <c r="I453" s="6" t="s">
        <v>35</v>
      </c>
      <c r="O453" s="7"/>
      <c r="P453" s="7"/>
      <c r="AB453" t="s">
        <v>36</v>
      </c>
      <c r="AC453" t="s">
        <v>37</v>
      </c>
    </row>
    <row r="454" spans="1:30" ht="15.5" x14ac:dyDescent="0.35">
      <c r="A454" s="5" t="s">
        <v>183</v>
      </c>
      <c r="B454" t="s">
        <v>31</v>
      </c>
      <c r="C454">
        <v>703</v>
      </c>
      <c r="D454">
        <v>4</v>
      </c>
      <c r="E454">
        <v>2</v>
      </c>
      <c r="F454" t="s">
        <v>32</v>
      </c>
      <c r="G454" t="s">
        <v>33</v>
      </c>
      <c r="H454" t="s">
        <v>34</v>
      </c>
      <c r="I454" t="s">
        <v>45</v>
      </c>
      <c r="J454" s="6" t="s">
        <v>74</v>
      </c>
      <c r="K454" t="s">
        <v>56</v>
      </c>
      <c r="L454" t="s">
        <v>49</v>
      </c>
      <c r="M454">
        <v>0</v>
      </c>
      <c r="N454">
        <v>1</v>
      </c>
      <c r="O454" s="7">
        <v>1709</v>
      </c>
      <c r="P454" s="7">
        <v>1708</v>
      </c>
      <c r="Q454">
        <f>26-10.5</f>
        <v>15.5</v>
      </c>
      <c r="R454" t="s">
        <v>52</v>
      </c>
      <c r="AB454" t="s">
        <v>36</v>
      </c>
      <c r="AC454" t="s">
        <v>37</v>
      </c>
    </row>
    <row r="455" spans="1:30" ht="15.5" x14ac:dyDescent="0.35">
      <c r="A455" s="5" t="s">
        <v>183</v>
      </c>
      <c r="B455" t="s">
        <v>31</v>
      </c>
      <c r="C455">
        <v>703</v>
      </c>
      <c r="D455">
        <v>5</v>
      </c>
      <c r="E455">
        <v>1</v>
      </c>
      <c r="F455" t="s">
        <v>32</v>
      </c>
      <c r="G455" t="s">
        <v>33</v>
      </c>
      <c r="H455" t="s">
        <v>34</v>
      </c>
      <c r="I455" s="6" t="s">
        <v>35</v>
      </c>
      <c r="O455" s="7"/>
      <c r="P455" s="7"/>
      <c r="AB455" t="s">
        <v>36</v>
      </c>
      <c r="AC455" t="s">
        <v>37</v>
      </c>
    </row>
    <row r="456" spans="1:30" ht="15.5" x14ac:dyDescent="0.35">
      <c r="A456" s="5" t="s">
        <v>183</v>
      </c>
      <c r="B456" t="s">
        <v>31</v>
      </c>
      <c r="C456">
        <v>703</v>
      </c>
      <c r="D456">
        <v>5</v>
      </c>
      <c r="E456">
        <v>2</v>
      </c>
      <c r="F456" t="s">
        <v>32</v>
      </c>
      <c r="G456" t="s">
        <v>33</v>
      </c>
      <c r="H456" t="s">
        <v>34</v>
      </c>
      <c r="I456" s="6" t="s">
        <v>35</v>
      </c>
      <c r="O456" s="7"/>
      <c r="P456" s="7"/>
      <c r="AB456" t="s">
        <v>36</v>
      </c>
      <c r="AC456" t="s">
        <v>37</v>
      </c>
    </row>
    <row r="457" spans="1:30" ht="15.5" x14ac:dyDescent="0.35">
      <c r="A457" s="5" t="s">
        <v>183</v>
      </c>
      <c r="B457" t="s">
        <v>31</v>
      </c>
      <c r="C457">
        <v>703</v>
      </c>
      <c r="D457">
        <v>6</v>
      </c>
      <c r="E457">
        <v>1</v>
      </c>
      <c r="F457" t="s">
        <v>32</v>
      </c>
      <c r="G457" t="s">
        <v>33</v>
      </c>
      <c r="H457" t="s">
        <v>34</v>
      </c>
      <c r="I457" t="s">
        <v>45</v>
      </c>
      <c r="J457" s="6" t="s">
        <v>39</v>
      </c>
      <c r="K457" t="s">
        <v>40</v>
      </c>
      <c r="L457" t="s">
        <v>41</v>
      </c>
      <c r="M457">
        <v>0</v>
      </c>
      <c r="N457">
        <v>0</v>
      </c>
      <c r="O457" s="7">
        <v>1533</v>
      </c>
      <c r="P457" s="7">
        <v>1532</v>
      </c>
      <c r="Q457">
        <f>31.5-11.5</f>
        <v>20</v>
      </c>
      <c r="R457" t="s">
        <v>100</v>
      </c>
      <c r="S457" t="s">
        <v>44</v>
      </c>
      <c r="AB457" t="s">
        <v>36</v>
      </c>
      <c r="AC457" t="s">
        <v>37</v>
      </c>
    </row>
    <row r="458" spans="1:30" ht="15.5" x14ac:dyDescent="0.35">
      <c r="A458" s="5" t="s">
        <v>183</v>
      </c>
      <c r="B458" t="s">
        <v>31</v>
      </c>
      <c r="C458">
        <v>703</v>
      </c>
      <c r="D458">
        <v>7</v>
      </c>
      <c r="E458">
        <v>1</v>
      </c>
      <c r="F458" t="s">
        <v>32</v>
      </c>
      <c r="G458" t="s">
        <v>33</v>
      </c>
      <c r="H458" t="s">
        <v>34</v>
      </c>
      <c r="I458" t="s">
        <v>45</v>
      </c>
      <c r="J458" s="6" t="s">
        <v>39</v>
      </c>
      <c r="K458" t="s">
        <v>56</v>
      </c>
      <c r="L458" t="s">
        <v>41</v>
      </c>
      <c r="M458">
        <v>0</v>
      </c>
      <c r="N458">
        <v>0</v>
      </c>
      <c r="O458" s="7">
        <v>1482</v>
      </c>
      <c r="P458" s="7">
        <v>1481</v>
      </c>
      <c r="Q458">
        <f>28.5-12</f>
        <v>16.5</v>
      </c>
      <c r="R458" t="s">
        <v>43</v>
      </c>
      <c r="S458" t="s">
        <v>44</v>
      </c>
      <c r="AB458" t="s">
        <v>36</v>
      </c>
      <c r="AC458" t="s">
        <v>37</v>
      </c>
    </row>
    <row r="459" spans="1:30" ht="15.5" x14ac:dyDescent="0.35">
      <c r="A459" s="5" t="s">
        <v>183</v>
      </c>
      <c r="B459" t="s">
        <v>31</v>
      </c>
      <c r="C459">
        <v>703</v>
      </c>
      <c r="D459">
        <v>7</v>
      </c>
      <c r="E459">
        <v>2</v>
      </c>
      <c r="F459" t="s">
        <v>32</v>
      </c>
      <c r="G459" t="s">
        <v>33</v>
      </c>
      <c r="H459" t="s">
        <v>34</v>
      </c>
      <c r="I459" t="s">
        <v>45</v>
      </c>
      <c r="J459" s="6" t="s">
        <v>39</v>
      </c>
      <c r="K459" t="s">
        <v>56</v>
      </c>
      <c r="L459" t="s">
        <v>49</v>
      </c>
      <c r="M459">
        <v>0</v>
      </c>
      <c r="N459">
        <v>0</v>
      </c>
      <c r="O459" s="7">
        <v>1478</v>
      </c>
      <c r="P459" s="7">
        <v>1477</v>
      </c>
      <c r="Q459">
        <f>25-10.5</f>
        <v>14.5</v>
      </c>
      <c r="R459" t="s">
        <v>52</v>
      </c>
      <c r="AB459" t="s">
        <v>36</v>
      </c>
      <c r="AC459" t="s">
        <v>37</v>
      </c>
    </row>
    <row r="460" spans="1:30" ht="15.5" x14ac:dyDescent="0.35">
      <c r="A460" s="5" t="s">
        <v>183</v>
      </c>
      <c r="B460" t="s">
        <v>31</v>
      </c>
      <c r="C460">
        <v>703</v>
      </c>
      <c r="D460">
        <v>8</v>
      </c>
      <c r="E460">
        <v>1</v>
      </c>
      <c r="F460" t="s">
        <v>32</v>
      </c>
      <c r="G460" t="s">
        <v>33</v>
      </c>
      <c r="H460" t="s">
        <v>34</v>
      </c>
      <c r="I460" t="s">
        <v>45</v>
      </c>
      <c r="J460" s="6" t="s">
        <v>39</v>
      </c>
      <c r="K460" t="s">
        <v>40</v>
      </c>
      <c r="L460" t="s">
        <v>49</v>
      </c>
      <c r="M460">
        <v>0</v>
      </c>
      <c r="N460">
        <v>0</v>
      </c>
      <c r="O460" s="7">
        <v>1535</v>
      </c>
      <c r="P460" s="7">
        <v>1534</v>
      </c>
      <c r="Q460">
        <f>30.5-11.5</f>
        <v>19</v>
      </c>
      <c r="R460" t="s">
        <v>128</v>
      </c>
      <c r="AB460" t="s">
        <v>36</v>
      </c>
      <c r="AC460" t="s">
        <v>37</v>
      </c>
    </row>
    <row r="461" spans="1:30" ht="15.5" x14ac:dyDescent="0.35">
      <c r="A461" s="5" t="s">
        <v>183</v>
      </c>
      <c r="B461" t="s">
        <v>31</v>
      </c>
      <c r="C461">
        <v>703</v>
      </c>
      <c r="D461">
        <v>8</v>
      </c>
      <c r="E461">
        <v>2</v>
      </c>
      <c r="F461" t="s">
        <v>32</v>
      </c>
      <c r="G461" t="s">
        <v>33</v>
      </c>
      <c r="H461" t="s">
        <v>34</v>
      </c>
      <c r="I461" s="6" t="s">
        <v>35</v>
      </c>
      <c r="O461" s="7"/>
      <c r="P461" s="7"/>
      <c r="AB461" t="s">
        <v>36</v>
      </c>
      <c r="AC461" t="s">
        <v>37</v>
      </c>
    </row>
    <row r="462" spans="1:30" ht="15.5" x14ac:dyDescent="0.35">
      <c r="A462" s="5" t="s">
        <v>183</v>
      </c>
      <c r="B462" t="s">
        <v>31</v>
      </c>
      <c r="C462">
        <v>703</v>
      </c>
      <c r="D462">
        <v>9</v>
      </c>
      <c r="E462">
        <v>1</v>
      </c>
      <c r="F462" t="s">
        <v>32</v>
      </c>
      <c r="G462" t="s">
        <v>33</v>
      </c>
      <c r="H462" t="s">
        <v>34</v>
      </c>
      <c r="I462" t="s">
        <v>45</v>
      </c>
      <c r="J462" s="6" t="s">
        <v>74</v>
      </c>
      <c r="K462" t="s">
        <v>56</v>
      </c>
      <c r="L462" t="s">
        <v>41</v>
      </c>
      <c r="M462">
        <v>0</v>
      </c>
      <c r="N462">
        <v>1</v>
      </c>
      <c r="O462" s="7">
        <v>1707</v>
      </c>
      <c r="P462" s="7">
        <v>1706</v>
      </c>
      <c r="Q462">
        <f>28.5-11</f>
        <v>17.5</v>
      </c>
      <c r="R462" t="s">
        <v>100</v>
      </c>
      <c r="S462" t="s">
        <v>44</v>
      </c>
      <c r="AB462" t="s">
        <v>36</v>
      </c>
      <c r="AC462" t="s">
        <v>37</v>
      </c>
    </row>
    <row r="463" spans="1:30" ht="15.5" x14ac:dyDescent="0.35">
      <c r="A463" s="5" t="s">
        <v>183</v>
      </c>
      <c r="B463" t="s">
        <v>31</v>
      </c>
      <c r="C463">
        <v>703</v>
      </c>
      <c r="D463">
        <v>9</v>
      </c>
      <c r="E463">
        <v>2</v>
      </c>
      <c r="F463" t="s">
        <v>32</v>
      </c>
      <c r="G463" t="s">
        <v>33</v>
      </c>
      <c r="H463" t="s">
        <v>34</v>
      </c>
      <c r="I463" t="s">
        <v>45</v>
      </c>
      <c r="J463" s="6" t="s">
        <v>39</v>
      </c>
      <c r="K463" t="s">
        <v>46</v>
      </c>
      <c r="L463" t="s">
        <v>41</v>
      </c>
      <c r="M463">
        <v>0</v>
      </c>
      <c r="N463">
        <v>0</v>
      </c>
      <c r="O463" s="7">
        <v>1480</v>
      </c>
      <c r="P463" s="7">
        <v>1479</v>
      </c>
      <c r="Q463">
        <f>26-11</f>
        <v>15</v>
      </c>
      <c r="R463" t="s">
        <v>43</v>
      </c>
      <c r="S463" t="s">
        <v>44</v>
      </c>
      <c r="AB463" t="s">
        <v>36</v>
      </c>
      <c r="AC463" t="s">
        <v>37</v>
      </c>
      <c r="AD463" t="s">
        <v>184</v>
      </c>
    </row>
    <row r="464" spans="1:30" ht="15.5" x14ac:dyDescent="0.35">
      <c r="A464" s="5" t="s">
        <v>183</v>
      </c>
      <c r="B464" t="s">
        <v>31</v>
      </c>
      <c r="C464">
        <v>703</v>
      </c>
      <c r="D464">
        <v>10</v>
      </c>
      <c r="E464">
        <v>1</v>
      </c>
      <c r="F464" t="s">
        <v>32</v>
      </c>
      <c r="G464" t="s">
        <v>33</v>
      </c>
      <c r="H464" t="s">
        <v>34</v>
      </c>
      <c r="I464" t="s">
        <v>45</v>
      </c>
      <c r="J464" s="6" t="s">
        <v>39</v>
      </c>
      <c r="K464" t="s">
        <v>56</v>
      </c>
      <c r="L464" t="s">
        <v>49</v>
      </c>
      <c r="M464">
        <v>0</v>
      </c>
      <c r="N464">
        <v>0</v>
      </c>
      <c r="O464" s="7">
        <v>1537</v>
      </c>
      <c r="P464" s="7">
        <v>1536</v>
      </c>
      <c r="Q464">
        <f>27-11</f>
        <v>16</v>
      </c>
      <c r="R464" t="s">
        <v>52</v>
      </c>
      <c r="AB464" t="s">
        <v>36</v>
      </c>
      <c r="AC464" t="s">
        <v>37</v>
      </c>
    </row>
    <row r="465" spans="1:30" ht="15.5" x14ac:dyDescent="0.35">
      <c r="A465" s="5" t="s">
        <v>183</v>
      </c>
      <c r="B465" t="s">
        <v>31</v>
      </c>
      <c r="C465">
        <v>703</v>
      </c>
      <c r="D465">
        <v>10</v>
      </c>
      <c r="E465">
        <v>2</v>
      </c>
      <c r="F465" t="s">
        <v>32</v>
      </c>
      <c r="G465" t="s">
        <v>33</v>
      </c>
      <c r="H465" t="s">
        <v>34</v>
      </c>
      <c r="I465" t="s">
        <v>136</v>
      </c>
      <c r="J465" s="6" t="s">
        <v>74</v>
      </c>
      <c r="K465" t="s">
        <v>40</v>
      </c>
      <c r="L465" t="s">
        <v>41</v>
      </c>
      <c r="M465">
        <v>0</v>
      </c>
      <c r="N465">
        <v>1</v>
      </c>
      <c r="O465" s="7">
        <v>1705</v>
      </c>
      <c r="P465" s="7"/>
      <c r="Q465">
        <f>33.5-11</f>
        <v>22.5</v>
      </c>
      <c r="R465" t="s">
        <v>185</v>
      </c>
      <c r="S465" t="s">
        <v>44</v>
      </c>
      <c r="Z465" t="s">
        <v>108</v>
      </c>
      <c r="AB465" t="s">
        <v>36</v>
      </c>
      <c r="AC465" t="s">
        <v>37</v>
      </c>
      <c r="AD465" t="s">
        <v>186</v>
      </c>
    </row>
    <row r="466" spans="1:30" ht="15.5" x14ac:dyDescent="0.35">
      <c r="A466" s="5" t="s">
        <v>183</v>
      </c>
      <c r="B466" t="s">
        <v>31</v>
      </c>
      <c r="C466">
        <v>801</v>
      </c>
      <c r="D466">
        <v>1</v>
      </c>
      <c r="E466">
        <v>1</v>
      </c>
      <c r="F466" t="s">
        <v>32</v>
      </c>
      <c r="G466" t="s">
        <v>33</v>
      </c>
      <c r="H466" t="s">
        <v>34</v>
      </c>
      <c r="I466" t="s">
        <v>45</v>
      </c>
      <c r="J466" s="6" t="s">
        <v>74</v>
      </c>
      <c r="K466" t="s">
        <v>56</v>
      </c>
      <c r="L466" t="s">
        <v>49</v>
      </c>
      <c r="M466">
        <v>0</v>
      </c>
      <c r="N466">
        <v>1</v>
      </c>
      <c r="O466" s="7">
        <v>1750</v>
      </c>
      <c r="P466" s="7">
        <v>1749</v>
      </c>
      <c r="Q466">
        <f>29-11.5</f>
        <v>17.5</v>
      </c>
      <c r="R466" t="s">
        <v>128</v>
      </c>
      <c r="AB466" t="s">
        <v>36</v>
      </c>
      <c r="AC466" t="s">
        <v>37</v>
      </c>
    </row>
    <row r="467" spans="1:30" ht="15.5" x14ac:dyDescent="0.35">
      <c r="A467" s="5" t="s">
        <v>183</v>
      </c>
      <c r="B467" t="s">
        <v>31</v>
      </c>
      <c r="C467">
        <v>801</v>
      </c>
      <c r="D467">
        <v>1</v>
      </c>
      <c r="E467">
        <v>2</v>
      </c>
      <c r="F467" t="s">
        <v>32</v>
      </c>
      <c r="G467" t="s">
        <v>33</v>
      </c>
      <c r="H467" t="s">
        <v>34</v>
      </c>
      <c r="I467" s="6" t="s">
        <v>35</v>
      </c>
      <c r="O467" s="7"/>
      <c r="P467" s="7"/>
      <c r="AB467" t="s">
        <v>36</v>
      </c>
      <c r="AC467" t="s">
        <v>37</v>
      </c>
    </row>
    <row r="468" spans="1:30" ht="15.5" x14ac:dyDescent="0.35">
      <c r="A468" s="5" t="s">
        <v>183</v>
      </c>
      <c r="B468" t="s">
        <v>31</v>
      </c>
      <c r="C468">
        <v>801</v>
      </c>
      <c r="D468">
        <v>2</v>
      </c>
      <c r="E468">
        <v>1</v>
      </c>
      <c r="F468" t="s">
        <v>32</v>
      </c>
      <c r="G468" t="s">
        <v>33</v>
      </c>
      <c r="H468" t="s">
        <v>34</v>
      </c>
      <c r="I468" t="s">
        <v>45</v>
      </c>
      <c r="J468" s="6" t="s">
        <v>74</v>
      </c>
      <c r="K468" t="s">
        <v>46</v>
      </c>
      <c r="L468" t="s">
        <v>41</v>
      </c>
      <c r="M468">
        <v>0</v>
      </c>
      <c r="N468">
        <v>1</v>
      </c>
      <c r="O468" s="7">
        <v>1748</v>
      </c>
      <c r="P468" s="7">
        <v>1747</v>
      </c>
      <c r="Q468">
        <f>25-11.5</f>
        <v>13.5</v>
      </c>
      <c r="R468" t="s">
        <v>43</v>
      </c>
      <c r="S468" t="s">
        <v>44</v>
      </c>
      <c r="Z468" t="s">
        <v>108</v>
      </c>
      <c r="AB468" t="s">
        <v>36</v>
      </c>
      <c r="AC468" t="s">
        <v>37</v>
      </c>
      <c r="AD468" t="s">
        <v>187</v>
      </c>
    </row>
    <row r="469" spans="1:30" ht="15.5" x14ac:dyDescent="0.35">
      <c r="A469" s="5" t="s">
        <v>183</v>
      </c>
      <c r="B469" t="s">
        <v>31</v>
      </c>
      <c r="C469">
        <v>801</v>
      </c>
      <c r="D469">
        <v>3</v>
      </c>
      <c r="E469">
        <v>1</v>
      </c>
      <c r="F469" t="s">
        <v>32</v>
      </c>
      <c r="G469" t="s">
        <v>33</v>
      </c>
      <c r="H469" t="s">
        <v>34</v>
      </c>
      <c r="I469" t="s">
        <v>45</v>
      </c>
      <c r="J469" s="6" t="s">
        <v>39</v>
      </c>
      <c r="K469" t="s">
        <v>56</v>
      </c>
      <c r="L469" t="s">
        <v>49</v>
      </c>
      <c r="M469">
        <v>0</v>
      </c>
      <c r="N469">
        <v>0</v>
      </c>
      <c r="O469" s="7">
        <v>1719</v>
      </c>
      <c r="P469" s="7">
        <v>1718</v>
      </c>
      <c r="Q469">
        <f>26-10.5</f>
        <v>15.5</v>
      </c>
      <c r="R469" t="s">
        <v>52</v>
      </c>
      <c r="AB469" t="s">
        <v>36</v>
      </c>
      <c r="AC469" t="s">
        <v>37</v>
      </c>
    </row>
    <row r="470" spans="1:30" ht="15.5" x14ac:dyDescent="0.35">
      <c r="A470" s="5" t="s">
        <v>183</v>
      </c>
      <c r="B470" t="s">
        <v>31</v>
      </c>
      <c r="C470">
        <v>801</v>
      </c>
      <c r="D470">
        <v>4</v>
      </c>
      <c r="E470">
        <v>1</v>
      </c>
      <c r="F470" t="s">
        <v>32</v>
      </c>
      <c r="G470" t="s">
        <v>33</v>
      </c>
      <c r="H470" t="s">
        <v>34</v>
      </c>
      <c r="I470" t="s">
        <v>69</v>
      </c>
      <c r="J470" s="6" t="s">
        <v>142</v>
      </c>
      <c r="O470" s="7"/>
      <c r="P470" s="7"/>
      <c r="AB470" t="s">
        <v>36</v>
      </c>
      <c r="AC470" t="s">
        <v>37</v>
      </c>
    </row>
    <row r="471" spans="1:30" ht="15.5" x14ac:dyDescent="0.35">
      <c r="A471" s="5" t="s">
        <v>183</v>
      </c>
      <c r="B471" t="s">
        <v>31</v>
      </c>
      <c r="C471">
        <v>801</v>
      </c>
      <c r="D471">
        <v>5</v>
      </c>
      <c r="E471">
        <v>1</v>
      </c>
      <c r="F471" t="s">
        <v>32</v>
      </c>
      <c r="G471" t="s">
        <v>33</v>
      </c>
      <c r="H471" t="s">
        <v>34</v>
      </c>
      <c r="I471" t="s">
        <v>38</v>
      </c>
      <c r="J471" s="6" t="s">
        <v>39</v>
      </c>
      <c r="K471" t="s">
        <v>40</v>
      </c>
      <c r="L471" t="s">
        <v>49</v>
      </c>
      <c r="M471">
        <v>0</v>
      </c>
      <c r="N471">
        <v>0</v>
      </c>
      <c r="O471" s="7">
        <v>1715</v>
      </c>
      <c r="P471" s="7"/>
      <c r="Q471">
        <f>180-95</f>
        <v>85</v>
      </c>
      <c r="R471" t="s">
        <v>52</v>
      </c>
      <c r="AB471" t="s">
        <v>36</v>
      </c>
      <c r="AC471" t="s">
        <v>37</v>
      </c>
    </row>
    <row r="472" spans="1:30" ht="15.5" x14ac:dyDescent="0.35">
      <c r="A472" s="5" t="s">
        <v>183</v>
      </c>
      <c r="B472" t="s">
        <v>31</v>
      </c>
      <c r="C472">
        <v>801</v>
      </c>
      <c r="D472">
        <v>5</v>
      </c>
      <c r="E472">
        <v>2</v>
      </c>
      <c r="F472" t="s">
        <v>32</v>
      </c>
      <c r="G472" t="s">
        <v>33</v>
      </c>
      <c r="H472" t="s">
        <v>34</v>
      </c>
      <c r="I472" s="6" t="s">
        <v>35</v>
      </c>
      <c r="O472" s="7"/>
      <c r="P472" s="7"/>
      <c r="AB472" t="s">
        <v>36</v>
      </c>
      <c r="AC472" t="s">
        <v>37</v>
      </c>
    </row>
    <row r="473" spans="1:30" ht="15.5" x14ac:dyDescent="0.35">
      <c r="A473" s="5" t="s">
        <v>183</v>
      </c>
      <c r="B473" t="s">
        <v>31</v>
      </c>
      <c r="C473">
        <v>801</v>
      </c>
      <c r="D473">
        <v>7</v>
      </c>
      <c r="E473">
        <v>1</v>
      </c>
      <c r="F473" t="s">
        <v>32</v>
      </c>
      <c r="G473" t="s">
        <v>33</v>
      </c>
      <c r="H473" t="s">
        <v>34</v>
      </c>
      <c r="I473" t="s">
        <v>45</v>
      </c>
      <c r="J473" s="6" t="s">
        <v>39</v>
      </c>
      <c r="K473" t="s">
        <v>56</v>
      </c>
      <c r="L473" t="s">
        <v>41</v>
      </c>
      <c r="M473">
        <v>0</v>
      </c>
      <c r="N473">
        <v>0</v>
      </c>
      <c r="O473" s="7">
        <v>1717</v>
      </c>
      <c r="P473" s="7">
        <v>1716</v>
      </c>
      <c r="Q473">
        <f>25.5-11</f>
        <v>14.5</v>
      </c>
      <c r="R473" t="s">
        <v>43</v>
      </c>
      <c r="S473" t="s">
        <v>44</v>
      </c>
      <c r="AB473" t="s">
        <v>36</v>
      </c>
      <c r="AC473" t="s">
        <v>37</v>
      </c>
    </row>
    <row r="474" spans="1:30" ht="15.5" x14ac:dyDescent="0.35">
      <c r="A474" s="5" t="s">
        <v>183</v>
      </c>
      <c r="B474" t="s">
        <v>31</v>
      </c>
      <c r="C474">
        <v>801</v>
      </c>
      <c r="D474">
        <v>8</v>
      </c>
      <c r="E474">
        <v>1</v>
      </c>
      <c r="F474" t="s">
        <v>32</v>
      </c>
      <c r="G474" t="s">
        <v>33</v>
      </c>
      <c r="H474" t="s">
        <v>34</v>
      </c>
      <c r="I474" t="s">
        <v>45</v>
      </c>
      <c r="J474" s="6" t="s">
        <v>74</v>
      </c>
      <c r="K474" t="s">
        <v>40</v>
      </c>
      <c r="L474" t="s">
        <v>49</v>
      </c>
      <c r="M474">
        <v>0</v>
      </c>
      <c r="N474">
        <v>1</v>
      </c>
      <c r="O474" s="7">
        <v>1746</v>
      </c>
      <c r="P474" s="7">
        <v>1745</v>
      </c>
      <c r="Q474">
        <f>29-11</f>
        <v>18</v>
      </c>
      <c r="R474" t="s">
        <v>52</v>
      </c>
      <c r="AB474" t="s">
        <v>36</v>
      </c>
      <c r="AC474" t="s">
        <v>37</v>
      </c>
    </row>
    <row r="475" spans="1:30" ht="15.5" x14ac:dyDescent="0.35">
      <c r="A475" s="5" t="s">
        <v>183</v>
      </c>
      <c r="B475" t="s">
        <v>31</v>
      </c>
      <c r="C475">
        <v>801</v>
      </c>
      <c r="D475">
        <v>8</v>
      </c>
      <c r="E475">
        <v>2</v>
      </c>
      <c r="F475" t="s">
        <v>32</v>
      </c>
      <c r="G475" t="s">
        <v>33</v>
      </c>
      <c r="H475" t="s">
        <v>34</v>
      </c>
      <c r="I475" t="s">
        <v>45</v>
      </c>
      <c r="J475" s="6" t="s">
        <v>39</v>
      </c>
      <c r="K475" t="s">
        <v>46</v>
      </c>
      <c r="L475" t="s">
        <v>41</v>
      </c>
      <c r="M475">
        <v>0</v>
      </c>
      <c r="N475">
        <v>0</v>
      </c>
      <c r="O475" s="7">
        <v>1492</v>
      </c>
      <c r="P475" s="7">
        <v>1491</v>
      </c>
      <c r="Q475">
        <f>24-11</f>
        <v>13</v>
      </c>
      <c r="R475" t="s">
        <v>43</v>
      </c>
      <c r="S475" t="s">
        <v>44</v>
      </c>
      <c r="AB475" t="s">
        <v>36</v>
      </c>
      <c r="AC475" t="s">
        <v>37</v>
      </c>
    </row>
    <row r="476" spans="1:30" ht="15.5" x14ac:dyDescent="0.35">
      <c r="A476" s="5" t="s">
        <v>183</v>
      </c>
      <c r="B476" t="s">
        <v>31</v>
      </c>
      <c r="C476">
        <v>801</v>
      </c>
      <c r="D476">
        <v>9</v>
      </c>
      <c r="E476">
        <v>1</v>
      </c>
      <c r="F476" t="s">
        <v>32</v>
      </c>
      <c r="G476" t="s">
        <v>33</v>
      </c>
      <c r="H476" t="s">
        <v>34</v>
      </c>
      <c r="I476" t="s">
        <v>45</v>
      </c>
      <c r="J476" s="6" t="s">
        <v>39</v>
      </c>
      <c r="K476" t="s">
        <v>46</v>
      </c>
      <c r="L476" t="s">
        <v>41</v>
      </c>
      <c r="M476">
        <v>0</v>
      </c>
      <c r="N476">
        <v>0</v>
      </c>
      <c r="O476" s="7">
        <v>1494</v>
      </c>
      <c r="P476" s="7">
        <v>1493</v>
      </c>
      <c r="Q476">
        <f>26-10</f>
        <v>16</v>
      </c>
      <c r="R476" t="s">
        <v>43</v>
      </c>
      <c r="S476" t="s">
        <v>44</v>
      </c>
      <c r="AB476" t="s">
        <v>36</v>
      </c>
      <c r="AC476" t="s">
        <v>37</v>
      </c>
    </row>
    <row r="477" spans="1:30" ht="15.5" x14ac:dyDescent="0.35">
      <c r="A477" s="5" t="s">
        <v>183</v>
      </c>
      <c r="B477" t="s">
        <v>31</v>
      </c>
      <c r="C477">
        <v>801</v>
      </c>
      <c r="D477">
        <v>10</v>
      </c>
      <c r="E477">
        <v>1</v>
      </c>
      <c r="F477" t="s">
        <v>32</v>
      </c>
      <c r="G477" t="s">
        <v>33</v>
      </c>
      <c r="H477" t="s">
        <v>34</v>
      </c>
      <c r="I477" t="s">
        <v>69</v>
      </c>
      <c r="J477" s="6" t="s">
        <v>70</v>
      </c>
      <c r="O477" s="7"/>
      <c r="P477" s="7"/>
      <c r="AB477" t="s">
        <v>36</v>
      </c>
      <c r="AC477" t="s">
        <v>37</v>
      </c>
    </row>
    <row r="478" spans="1:30" ht="15.5" x14ac:dyDescent="0.35">
      <c r="A478" s="5" t="s">
        <v>183</v>
      </c>
      <c r="B478" t="s">
        <v>31</v>
      </c>
      <c r="C478">
        <v>801</v>
      </c>
      <c r="D478">
        <v>10</v>
      </c>
      <c r="E478">
        <v>2</v>
      </c>
      <c r="F478" t="s">
        <v>32</v>
      </c>
      <c r="G478" t="s">
        <v>33</v>
      </c>
      <c r="H478" t="s">
        <v>34</v>
      </c>
      <c r="I478" s="6" t="s">
        <v>35</v>
      </c>
      <c r="O478" s="7"/>
      <c r="P478" s="7"/>
      <c r="AB478" t="s">
        <v>36</v>
      </c>
      <c r="AC478" t="s">
        <v>37</v>
      </c>
    </row>
    <row r="479" spans="1:30" ht="15.5" x14ac:dyDescent="0.35">
      <c r="A479" s="5" t="s">
        <v>183</v>
      </c>
      <c r="B479" t="s">
        <v>31</v>
      </c>
      <c r="C479">
        <v>803</v>
      </c>
      <c r="D479">
        <v>1</v>
      </c>
      <c r="E479">
        <v>1</v>
      </c>
      <c r="F479" t="s">
        <v>32</v>
      </c>
      <c r="G479" t="s">
        <v>33</v>
      </c>
      <c r="H479" t="s">
        <v>34</v>
      </c>
      <c r="I479" t="s">
        <v>38</v>
      </c>
      <c r="J479" s="6" t="s">
        <v>39</v>
      </c>
      <c r="K479" t="s">
        <v>40</v>
      </c>
      <c r="L479" t="s">
        <v>41</v>
      </c>
      <c r="M479">
        <v>0</v>
      </c>
      <c r="N479">
        <v>0</v>
      </c>
      <c r="O479" s="7">
        <v>1713</v>
      </c>
      <c r="P479" s="7"/>
      <c r="Q479">
        <f>180-100</f>
        <v>80</v>
      </c>
      <c r="R479" t="s">
        <v>43</v>
      </c>
      <c r="S479" t="s">
        <v>44</v>
      </c>
      <c r="AB479" t="s">
        <v>36</v>
      </c>
      <c r="AC479" t="s">
        <v>37</v>
      </c>
      <c r="AD479" t="s">
        <v>188</v>
      </c>
    </row>
    <row r="480" spans="1:30" ht="15.5" x14ac:dyDescent="0.35">
      <c r="A480" s="5" t="s">
        <v>183</v>
      </c>
      <c r="B480" t="s">
        <v>31</v>
      </c>
      <c r="C480">
        <v>803</v>
      </c>
      <c r="D480">
        <v>3</v>
      </c>
      <c r="E480">
        <v>1</v>
      </c>
      <c r="F480" t="s">
        <v>32</v>
      </c>
      <c r="G480" t="s">
        <v>33</v>
      </c>
      <c r="H480" t="s">
        <v>34</v>
      </c>
      <c r="I480" t="s">
        <v>38</v>
      </c>
      <c r="J480" s="6" t="s">
        <v>142</v>
      </c>
      <c r="M480">
        <v>0</v>
      </c>
      <c r="N480">
        <v>0</v>
      </c>
      <c r="O480" s="7">
        <v>1711</v>
      </c>
      <c r="P480" s="7"/>
      <c r="AB480" t="s">
        <v>36</v>
      </c>
      <c r="AC480" t="s">
        <v>37</v>
      </c>
      <c r="AD480" t="s">
        <v>189</v>
      </c>
    </row>
    <row r="481" spans="1:30" ht="15.5" x14ac:dyDescent="0.35">
      <c r="A481" s="5" t="s">
        <v>183</v>
      </c>
      <c r="B481" t="s">
        <v>31</v>
      </c>
      <c r="C481">
        <v>803</v>
      </c>
      <c r="D481">
        <v>4</v>
      </c>
      <c r="E481">
        <v>1</v>
      </c>
      <c r="F481" t="s">
        <v>32</v>
      </c>
      <c r="G481" t="s">
        <v>33</v>
      </c>
      <c r="H481" t="s">
        <v>34</v>
      </c>
      <c r="I481" t="s">
        <v>45</v>
      </c>
      <c r="J481" s="6" t="s">
        <v>39</v>
      </c>
      <c r="K481" t="s">
        <v>56</v>
      </c>
      <c r="L481" t="s">
        <v>49</v>
      </c>
      <c r="M481">
        <v>0</v>
      </c>
      <c r="N481">
        <v>0</v>
      </c>
      <c r="O481" s="7">
        <v>1487</v>
      </c>
      <c r="P481" s="7">
        <v>1486</v>
      </c>
      <c r="Q481">
        <f>29.5-14</f>
        <v>15.5</v>
      </c>
      <c r="R481" t="s">
        <v>52</v>
      </c>
      <c r="Z481" t="s">
        <v>108</v>
      </c>
      <c r="AB481" t="s">
        <v>36</v>
      </c>
      <c r="AC481" t="s">
        <v>37</v>
      </c>
      <c r="AD481" t="s">
        <v>190</v>
      </c>
    </row>
    <row r="482" spans="1:30" ht="15.5" x14ac:dyDescent="0.35">
      <c r="A482" s="5" t="s">
        <v>183</v>
      </c>
      <c r="B482" t="s">
        <v>31</v>
      </c>
      <c r="C482">
        <v>803</v>
      </c>
      <c r="D482">
        <v>5</v>
      </c>
      <c r="E482">
        <v>1</v>
      </c>
      <c r="F482" t="s">
        <v>32</v>
      </c>
      <c r="G482" t="s">
        <v>33</v>
      </c>
      <c r="H482" t="s">
        <v>34</v>
      </c>
      <c r="I482" s="6" t="s">
        <v>35</v>
      </c>
      <c r="O482" s="7"/>
      <c r="P482" s="7"/>
      <c r="AB482" t="s">
        <v>36</v>
      </c>
      <c r="AC482" t="s">
        <v>37</v>
      </c>
    </row>
    <row r="483" spans="1:30" ht="15.5" x14ac:dyDescent="0.35">
      <c r="A483" s="5" t="s">
        <v>183</v>
      </c>
      <c r="B483" t="s">
        <v>31</v>
      </c>
      <c r="C483">
        <v>803</v>
      </c>
      <c r="D483">
        <v>5</v>
      </c>
      <c r="E483">
        <v>2</v>
      </c>
      <c r="F483" t="s">
        <v>32</v>
      </c>
      <c r="G483" t="s">
        <v>33</v>
      </c>
      <c r="H483" t="s">
        <v>34</v>
      </c>
      <c r="I483" t="s">
        <v>38</v>
      </c>
      <c r="J483" s="6" t="s">
        <v>39</v>
      </c>
      <c r="K483" t="s">
        <v>40</v>
      </c>
      <c r="L483" t="s">
        <v>41</v>
      </c>
      <c r="M483">
        <v>0</v>
      </c>
      <c r="N483">
        <v>0</v>
      </c>
      <c r="O483" s="7">
        <v>1711</v>
      </c>
      <c r="P483" s="7"/>
      <c r="Q483">
        <f>175-95</f>
        <v>80</v>
      </c>
      <c r="R483" t="s">
        <v>43</v>
      </c>
      <c r="S483" t="s">
        <v>44</v>
      </c>
      <c r="AB483" t="s">
        <v>36</v>
      </c>
      <c r="AC483" t="s">
        <v>37</v>
      </c>
    </row>
    <row r="484" spans="1:30" ht="15.5" x14ac:dyDescent="0.35">
      <c r="A484" s="5" t="s">
        <v>183</v>
      </c>
      <c r="B484" t="s">
        <v>31</v>
      </c>
      <c r="C484">
        <v>803</v>
      </c>
      <c r="D484">
        <v>6</v>
      </c>
      <c r="E484">
        <v>1</v>
      </c>
      <c r="F484" t="s">
        <v>32</v>
      </c>
      <c r="G484" t="s">
        <v>33</v>
      </c>
      <c r="H484" t="s">
        <v>34</v>
      </c>
      <c r="I484" t="s">
        <v>191</v>
      </c>
      <c r="J484" s="6" t="s">
        <v>70</v>
      </c>
      <c r="O484" s="7"/>
      <c r="P484" s="7"/>
      <c r="AB484" t="s">
        <v>36</v>
      </c>
      <c r="AC484" t="s">
        <v>37</v>
      </c>
    </row>
    <row r="485" spans="1:30" ht="15.5" x14ac:dyDescent="0.35">
      <c r="A485" s="5" t="s">
        <v>183</v>
      </c>
      <c r="B485" t="s">
        <v>31</v>
      </c>
      <c r="C485">
        <v>803</v>
      </c>
      <c r="D485">
        <v>9</v>
      </c>
      <c r="E485">
        <v>1</v>
      </c>
      <c r="F485" t="s">
        <v>32</v>
      </c>
      <c r="G485" t="s">
        <v>33</v>
      </c>
      <c r="H485" t="s">
        <v>34</v>
      </c>
      <c r="I485" t="s">
        <v>38</v>
      </c>
      <c r="J485" s="6" t="s">
        <v>39</v>
      </c>
      <c r="K485" t="s">
        <v>40</v>
      </c>
      <c r="L485" t="s">
        <v>41</v>
      </c>
      <c r="M485">
        <v>0</v>
      </c>
      <c r="N485">
        <v>0</v>
      </c>
      <c r="O485" s="7">
        <v>1712</v>
      </c>
      <c r="P485" s="7"/>
      <c r="Q485">
        <f>195-95</f>
        <v>100</v>
      </c>
      <c r="R485" t="s">
        <v>43</v>
      </c>
      <c r="S485" t="s">
        <v>44</v>
      </c>
      <c r="AB485" t="s">
        <v>36</v>
      </c>
      <c r="AC485" t="s">
        <v>37</v>
      </c>
    </row>
    <row r="486" spans="1:30" ht="15.5" x14ac:dyDescent="0.35">
      <c r="A486" s="5" t="s">
        <v>183</v>
      </c>
      <c r="B486" t="s">
        <v>31</v>
      </c>
      <c r="C486">
        <v>803</v>
      </c>
      <c r="D486">
        <v>9</v>
      </c>
      <c r="E486">
        <v>2</v>
      </c>
      <c r="F486" t="s">
        <v>32</v>
      </c>
      <c r="G486" t="s">
        <v>33</v>
      </c>
      <c r="H486" t="s">
        <v>34</v>
      </c>
      <c r="I486" s="6" t="s">
        <v>35</v>
      </c>
      <c r="O486" s="7"/>
      <c r="P486" s="7"/>
      <c r="AB486" t="s">
        <v>36</v>
      </c>
      <c r="AC486" t="s">
        <v>37</v>
      </c>
    </row>
    <row r="487" spans="1:30" ht="15.5" x14ac:dyDescent="0.35">
      <c r="A487" s="5" t="s">
        <v>183</v>
      </c>
      <c r="B487" t="s">
        <v>31</v>
      </c>
      <c r="C487">
        <v>803</v>
      </c>
      <c r="D487">
        <v>10</v>
      </c>
      <c r="E487">
        <v>1</v>
      </c>
      <c r="F487" t="s">
        <v>32</v>
      </c>
      <c r="G487" t="s">
        <v>33</v>
      </c>
      <c r="H487" t="s">
        <v>34</v>
      </c>
      <c r="I487" s="6" t="s">
        <v>130</v>
      </c>
      <c r="O487" s="7"/>
      <c r="P487" s="7"/>
      <c r="AB487" t="s">
        <v>36</v>
      </c>
      <c r="AC487" t="s">
        <v>37</v>
      </c>
    </row>
    <row r="488" spans="1:30" ht="15.5" x14ac:dyDescent="0.35">
      <c r="A488" s="5" t="s">
        <v>183</v>
      </c>
      <c r="B488" t="s">
        <v>31</v>
      </c>
      <c r="C488">
        <v>303</v>
      </c>
      <c r="D488">
        <v>1</v>
      </c>
      <c r="E488">
        <v>1</v>
      </c>
      <c r="F488" t="s">
        <v>120</v>
      </c>
      <c r="G488" t="s">
        <v>33</v>
      </c>
      <c r="H488" t="s">
        <v>34</v>
      </c>
      <c r="I488" t="s">
        <v>45</v>
      </c>
      <c r="J488" s="6" t="s">
        <v>74</v>
      </c>
      <c r="K488" t="s">
        <v>56</v>
      </c>
      <c r="L488" t="s">
        <v>49</v>
      </c>
      <c r="M488">
        <v>0</v>
      </c>
      <c r="N488">
        <v>1</v>
      </c>
      <c r="O488" s="7">
        <v>2000</v>
      </c>
      <c r="P488" s="7">
        <v>1999</v>
      </c>
      <c r="Q488">
        <f>27-14.5</f>
        <v>12.5</v>
      </c>
      <c r="R488" t="s">
        <v>128</v>
      </c>
      <c r="AB488" t="s">
        <v>36</v>
      </c>
      <c r="AC488" t="s">
        <v>163</v>
      </c>
    </row>
    <row r="489" spans="1:30" ht="15.5" x14ac:dyDescent="0.35">
      <c r="A489" s="5" t="s">
        <v>183</v>
      </c>
      <c r="B489" t="s">
        <v>31</v>
      </c>
      <c r="C489">
        <v>303</v>
      </c>
      <c r="D489">
        <v>1</v>
      </c>
      <c r="E489">
        <v>2</v>
      </c>
      <c r="F489" t="s">
        <v>120</v>
      </c>
      <c r="G489" t="s">
        <v>33</v>
      </c>
      <c r="H489" t="s">
        <v>34</v>
      </c>
      <c r="I489" t="s">
        <v>45</v>
      </c>
      <c r="J489" s="6" t="s">
        <v>74</v>
      </c>
      <c r="K489" t="s">
        <v>40</v>
      </c>
      <c r="L489" t="s">
        <v>49</v>
      </c>
      <c r="M489">
        <v>0</v>
      </c>
      <c r="N489">
        <v>1</v>
      </c>
      <c r="O489" s="7">
        <v>1998</v>
      </c>
      <c r="P489" s="7">
        <v>1997</v>
      </c>
      <c r="Q489">
        <f>38-14.5</f>
        <v>23.5</v>
      </c>
      <c r="R489" t="s">
        <v>128</v>
      </c>
      <c r="AB489" t="s">
        <v>36</v>
      </c>
      <c r="AC489" t="s">
        <v>163</v>
      </c>
      <c r="AD489" t="s">
        <v>192</v>
      </c>
    </row>
    <row r="490" spans="1:30" ht="15.5" x14ac:dyDescent="0.35">
      <c r="A490" s="5" t="s">
        <v>183</v>
      </c>
      <c r="B490" t="s">
        <v>31</v>
      </c>
      <c r="C490">
        <v>303</v>
      </c>
      <c r="D490">
        <v>2</v>
      </c>
      <c r="E490">
        <v>1</v>
      </c>
      <c r="F490" t="s">
        <v>120</v>
      </c>
      <c r="G490" t="s">
        <v>33</v>
      </c>
      <c r="H490" t="s">
        <v>34</v>
      </c>
      <c r="I490" s="6" t="s">
        <v>35</v>
      </c>
      <c r="O490" s="7"/>
      <c r="P490" s="7"/>
      <c r="AB490" t="s">
        <v>36</v>
      </c>
      <c r="AC490" t="s">
        <v>163</v>
      </c>
    </row>
    <row r="491" spans="1:30" ht="15.5" x14ac:dyDescent="0.35">
      <c r="A491" s="5" t="s">
        <v>183</v>
      </c>
      <c r="B491" t="s">
        <v>31</v>
      </c>
      <c r="C491">
        <v>303</v>
      </c>
      <c r="D491">
        <v>2</v>
      </c>
      <c r="E491">
        <v>2</v>
      </c>
      <c r="F491" t="s">
        <v>120</v>
      </c>
      <c r="G491" t="s">
        <v>33</v>
      </c>
      <c r="H491" t="s">
        <v>34</v>
      </c>
      <c r="I491" s="6" t="s">
        <v>35</v>
      </c>
      <c r="O491" s="7"/>
      <c r="P491" s="7"/>
      <c r="AB491" t="s">
        <v>36</v>
      </c>
      <c r="AC491" t="s">
        <v>163</v>
      </c>
    </row>
    <row r="492" spans="1:30" ht="15.5" x14ac:dyDescent="0.35">
      <c r="A492" s="5" t="s">
        <v>183</v>
      </c>
      <c r="B492" t="s">
        <v>31</v>
      </c>
      <c r="C492">
        <v>303</v>
      </c>
      <c r="D492">
        <v>3</v>
      </c>
      <c r="E492">
        <v>1</v>
      </c>
      <c r="F492" t="s">
        <v>120</v>
      </c>
      <c r="G492" t="s">
        <v>33</v>
      </c>
      <c r="H492" t="s">
        <v>34</v>
      </c>
      <c r="I492" t="s">
        <v>45</v>
      </c>
      <c r="J492" s="6" t="s">
        <v>39</v>
      </c>
      <c r="K492" t="s">
        <v>56</v>
      </c>
      <c r="L492" t="s">
        <v>49</v>
      </c>
      <c r="M492">
        <v>0</v>
      </c>
      <c r="N492">
        <v>0</v>
      </c>
      <c r="O492" s="7">
        <v>1883</v>
      </c>
      <c r="P492" s="7">
        <v>1882</v>
      </c>
      <c r="Q492">
        <f>30-12.5</f>
        <v>17.5</v>
      </c>
      <c r="R492" t="s">
        <v>128</v>
      </c>
      <c r="AB492" t="s">
        <v>36</v>
      </c>
      <c r="AC492" t="s">
        <v>163</v>
      </c>
    </row>
    <row r="493" spans="1:30" ht="15.5" x14ac:dyDescent="0.35">
      <c r="A493" s="5" t="s">
        <v>183</v>
      </c>
      <c r="B493" t="s">
        <v>31</v>
      </c>
      <c r="C493">
        <v>303</v>
      </c>
      <c r="D493">
        <v>4</v>
      </c>
      <c r="E493">
        <v>1</v>
      </c>
      <c r="F493" t="s">
        <v>120</v>
      </c>
      <c r="G493" t="s">
        <v>33</v>
      </c>
      <c r="H493" t="s">
        <v>34</v>
      </c>
      <c r="I493" s="6" t="s">
        <v>35</v>
      </c>
      <c r="O493" s="7"/>
      <c r="P493" s="7"/>
      <c r="AB493" t="s">
        <v>36</v>
      </c>
      <c r="AC493" t="s">
        <v>163</v>
      </c>
    </row>
    <row r="494" spans="1:30" ht="15.5" x14ac:dyDescent="0.35">
      <c r="A494" s="5" t="s">
        <v>183</v>
      </c>
      <c r="B494" t="s">
        <v>31</v>
      </c>
      <c r="C494">
        <v>303</v>
      </c>
      <c r="D494">
        <v>5</v>
      </c>
      <c r="E494">
        <v>1</v>
      </c>
      <c r="F494" t="s">
        <v>120</v>
      </c>
      <c r="G494" t="s">
        <v>33</v>
      </c>
      <c r="H494" t="s">
        <v>34</v>
      </c>
      <c r="I494" t="s">
        <v>45</v>
      </c>
      <c r="J494" s="6" t="s">
        <v>39</v>
      </c>
      <c r="K494" t="s">
        <v>40</v>
      </c>
      <c r="L494" t="s">
        <v>41</v>
      </c>
      <c r="M494">
        <v>0</v>
      </c>
      <c r="N494">
        <v>0</v>
      </c>
      <c r="O494" s="7">
        <v>1885</v>
      </c>
      <c r="P494" s="7">
        <v>1884</v>
      </c>
      <c r="Q494">
        <f>35.5-14.5</f>
        <v>21</v>
      </c>
      <c r="R494" t="s">
        <v>165</v>
      </c>
      <c r="S494" t="s">
        <v>108</v>
      </c>
      <c r="AB494" t="s">
        <v>36</v>
      </c>
      <c r="AC494" t="s">
        <v>163</v>
      </c>
    </row>
    <row r="495" spans="1:30" ht="15.5" x14ac:dyDescent="0.35">
      <c r="A495" s="5" t="s">
        <v>183</v>
      </c>
      <c r="B495" t="s">
        <v>31</v>
      </c>
      <c r="C495">
        <v>303</v>
      </c>
      <c r="D495">
        <v>6</v>
      </c>
      <c r="E495">
        <v>1</v>
      </c>
      <c r="F495" t="s">
        <v>120</v>
      </c>
      <c r="G495" t="s">
        <v>33</v>
      </c>
      <c r="H495" t="s">
        <v>34</v>
      </c>
      <c r="I495" s="6" t="s">
        <v>35</v>
      </c>
      <c r="O495" s="7"/>
      <c r="P495" s="7"/>
      <c r="AB495" t="s">
        <v>36</v>
      </c>
      <c r="AC495" t="s">
        <v>163</v>
      </c>
    </row>
    <row r="496" spans="1:30" ht="15.5" x14ac:dyDescent="0.35">
      <c r="A496" s="5" t="s">
        <v>183</v>
      </c>
      <c r="B496" t="s">
        <v>31</v>
      </c>
      <c r="C496">
        <v>303</v>
      </c>
      <c r="D496">
        <v>6</v>
      </c>
      <c r="E496">
        <v>2</v>
      </c>
      <c r="F496" t="s">
        <v>120</v>
      </c>
      <c r="G496" t="s">
        <v>33</v>
      </c>
      <c r="H496" t="s">
        <v>34</v>
      </c>
      <c r="I496" s="6" t="s">
        <v>35</v>
      </c>
      <c r="O496" s="7"/>
      <c r="P496" s="7"/>
      <c r="AB496" t="s">
        <v>36</v>
      </c>
      <c r="AC496" t="s">
        <v>163</v>
      </c>
    </row>
    <row r="497" spans="1:30" ht="15.5" x14ac:dyDescent="0.35">
      <c r="A497" s="5" t="s">
        <v>183</v>
      </c>
      <c r="B497" t="s">
        <v>31</v>
      </c>
      <c r="C497">
        <v>303</v>
      </c>
      <c r="D497">
        <v>7</v>
      </c>
      <c r="E497">
        <v>1</v>
      </c>
      <c r="F497" t="s">
        <v>120</v>
      </c>
      <c r="G497" t="s">
        <v>33</v>
      </c>
      <c r="H497" t="s">
        <v>34</v>
      </c>
      <c r="I497" t="s">
        <v>45</v>
      </c>
      <c r="J497" s="6" t="s">
        <v>39</v>
      </c>
      <c r="K497" t="s">
        <v>46</v>
      </c>
      <c r="L497" t="s">
        <v>41</v>
      </c>
      <c r="M497">
        <v>0</v>
      </c>
      <c r="N497">
        <v>0</v>
      </c>
      <c r="O497" s="7">
        <v>1881</v>
      </c>
      <c r="P497" s="7">
        <v>1880</v>
      </c>
      <c r="Q497">
        <f>27-14</f>
        <v>13</v>
      </c>
      <c r="R497" t="s">
        <v>43</v>
      </c>
      <c r="S497" t="s">
        <v>44</v>
      </c>
      <c r="Z497" t="s">
        <v>108</v>
      </c>
      <c r="AB497" t="s">
        <v>36</v>
      </c>
      <c r="AC497" t="s">
        <v>163</v>
      </c>
      <c r="AD497" t="s">
        <v>193</v>
      </c>
    </row>
    <row r="498" spans="1:30" ht="15.5" x14ac:dyDescent="0.35">
      <c r="A498" s="5" t="s">
        <v>183</v>
      </c>
      <c r="B498" t="s">
        <v>31</v>
      </c>
      <c r="C498">
        <v>303</v>
      </c>
      <c r="D498">
        <v>8</v>
      </c>
      <c r="E498">
        <v>1</v>
      </c>
      <c r="F498" t="s">
        <v>120</v>
      </c>
      <c r="G498" t="s">
        <v>33</v>
      </c>
      <c r="H498" t="s">
        <v>34</v>
      </c>
      <c r="I498" s="6" t="s">
        <v>35</v>
      </c>
      <c r="O498" s="7"/>
      <c r="P498" s="7"/>
      <c r="AB498" t="s">
        <v>36</v>
      </c>
      <c r="AC498" t="s">
        <v>163</v>
      </c>
    </row>
    <row r="499" spans="1:30" ht="15.5" x14ac:dyDescent="0.35">
      <c r="A499" s="5" t="s">
        <v>183</v>
      </c>
      <c r="B499" t="s">
        <v>31</v>
      </c>
      <c r="C499">
        <v>303</v>
      </c>
      <c r="D499">
        <v>9</v>
      </c>
      <c r="E499">
        <v>1</v>
      </c>
      <c r="F499" t="s">
        <v>120</v>
      </c>
      <c r="G499" t="s">
        <v>33</v>
      </c>
      <c r="H499" t="s">
        <v>34</v>
      </c>
      <c r="I499" s="6" t="s">
        <v>35</v>
      </c>
      <c r="O499" s="7"/>
      <c r="P499" s="7"/>
      <c r="AB499" t="s">
        <v>36</v>
      </c>
      <c r="AC499" t="s">
        <v>163</v>
      </c>
    </row>
    <row r="500" spans="1:30" ht="15.5" x14ac:dyDescent="0.35">
      <c r="A500" s="5" t="s">
        <v>183</v>
      </c>
      <c r="B500" t="s">
        <v>31</v>
      </c>
      <c r="C500">
        <v>303</v>
      </c>
      <c r="D500">
        <v>10</v>
      </c>
      <c r="E500">
        <v>1</v>
      </c>
      <c r="F500" t="s">
        <v>120</v>
      </c>
      <c r="G500" t="s">
        <v>33</v>
      </c>
      <c r="H500" t="s">
        <v>34</v>
      </c>
      <c r="I500" s="6" t="s">
        <v>35</v>
      </c>
      <c r="O500" s="7"/>
      <c r="P500" s="7"/>
      <c r="AB500" t="s">
        <v>36</v>
      </c>
      <c r="AC500" t="s">
        <v>163</v>
      </c>
    </row>
    <row r="501" spans="1:30" ht="15.5" x14ac:dyDescent="0.35">
      <c r="A501" s="5" t="s">
        <v>183</v>
      </c>
      <c r="B501" t="s">
        <v>31</v>
      </c>
      <c r="C501">
        <v>401</v>
      </c>
      <c r="D501">
        <v>1</v>
      </c>
      <c r="E501">
        <v>1</v>
      </c>
      <c r="F501" t="s">
        <v>120</v>
      </c>
      <c r="G501" t="s">
        <v>33</v>
      </c>
      <c r="H501" t="s">
        <v>34</v>
      </c>
      <c r="I501" s="6" t="s">
        <v>35</v>
      </c>
      <c r="O501" s="7"/>
      <c r="P501" s="7"/>
      <c r="AB501" t="s">
        <v>36</v>
      </c>
      <c r="AC501" t="s">
        <v>163</v>
      </c>
    </row>
    <row r="502" spans="1:30" ht="15.5" x14ac:dyDescent="0.35">
      <c r="A502" s="5" t="s">
        <v>183</v>
      </c>
      <c r="B502" t="s">
        <v>31</v>
      </c>
      <c r="C502">
        <v>401</v>
      </c>
      <c r="D502">
        <v>3</v>
      </c>
      <c r="E502">
        <v>1</v>
      </c>
      <c r="F502" t="s">
        <v>120</v>
      </c>
      <c r="G502" t="s">
        <v>33</v>
      </c>
      <c r="H502" t="s">
        <v>34</v>
      </c>
      <c r="I502" s="6" t="s">
        <v>35</v>
      </c>
      <c r="O502" s="7"/>
      <c r="P502" s="7"/>
      <c r="AB502" t="s">
        <v>36</v>
      </c>
      <c r="AC502" t="s">
        <v>163</v>
      </c>
    </row>
    <row r="503" spans="1:30" ht="15.5" x14ac:dyDescent="0.35">
      <c r="A503" s="5" t="s">
        <v>183</v>
      </c>
      <c r="B503" t="s">
        <v>31</v>
      </c>
      <c r="C503">
        <v>401</v>
      </c>
      <c r="D503">
        <v>3</v>
      </c>
      <c r="E503">
        <v>2</v>
      </c>
      <c r="F503" t="s">
        <v>120</v>
      </c>
      <c r="G503" t="s">
        <v>33</v>
      </c>
      <c r="H503" t="s">
        <v>34</v>
      </c>
      <c r="I503" s="6" t="s">
        <v>35</v>
      </c>
      <c r="O503" s="7"/>
      <c r="P503" s="7"/>
      <c r="AB503" t="s">
        <v>36</v>
      </c>
      <c r="AC503" t="s">
        <v>163</v>
      </c>
    </row>
    <row r="504" spans="1:30" ht="15.5" x14ac:dyDescent="0.35">
      <c r="A504" s="5" t="s">
        <v>183</v>
      </c>
      <c r="B504" t="s">
        <v>31</v>
      </c>
      <c r="C504">
        <v>401</v>
      </c>
      <c r="D504">
        <v>4</v>
      </c>
      <c r="E504">
        <v>1</v>
      </c>
      <c r="F504" t="s">
        <v>120</v>
      </c>
      <c r="G504" t="s">
        <v>33</v>
      </c>
      <c r="H504" t="s">
        <v>34</v>
      </c>
      <c r="I504" t="s">
        <v>45</v>
      </c>
      <c r="J504" s="6" t="s">
        <v>74</v>
      </c>
      <c r="K504" t="s">
        <v>56</v>
      </c>
      <c r="L504" t="s">
        <v>49</v>
      </c>
      <c r="M504">
        <v>0</v>
      </c>
      <c r="N504">
        <v>0</v>
      </c>
      <c r="O504" s="7">
        <v>1996</v>
      </c>
      <c r="P504" s="7">
        <v>1995</v>
      </c>
      <c r="Q504">
        <f>30.5-14.5</f>
        <v>16</v>
      </c>
      <c r="R504" t="s">
        <v>128</v>
      </c>
      <c r="AB504" t="s">
        <v>36</v>
      </c>
      <c r="AC504" t="s">
        <v>163</v>
      </c>
    </row>
    <row r="505" spans="1:30" ht="15.5" x14ac:dyDescent="0.35">
      <c r="A505" s="5" t="s">
        <v>183</v>
      </c>
      <c r="B505" t="s">
        <v>31</v>
      </c>
      <c r="C505">
        <v>401</v>
      </c>
      <c r="D505">
        <v>5</v>
      </c>
      <c r="E505">
        <v>1</v>
      </c>
      <c r="F505" t="s">
        <v>120</v>
      </c>
      <c r="G505" t="s">
        <v>33</v>
      </c>
      <c r="H505" t="s">
        <v>34</v>
      </c>
      <c r="I505" s="6" t="s">
        <v>35</v>
      </c>
      <c r="O505" s="7"/>
      <c r="P505" s="7"/>
      <c r="AB505" t="s">
        <v>36</v>
      </c>
      <c r="AC505" t="s">
        <v>163</v>
      </c>
    </row>
    <row r="506" spans="1:30" ht="15.5" x14ac:dyDescent="0.35">
      <c r="A506" s="5" t="s">
        <v>183</v>
      </c>
      <c r="B506" t="s">
        <v>31</v>
      </c>
      <c r="C506">
        <v>401</v>
      </c>
      <c r="D506">
        <v>6</v>
      </c>
      <c r="E506">
        <v>1</v>
      </c>
      <c r="F506" t="s">
        <v>120</v>
      </c>
      <c r="G506" t="s">
        <v>33</v>
      </c>
      <c r="H506" t="s">
        <v>34</v>
      </c>
      <c r="I506" t="s">
        <v>45</v>
      </c>
      <c r="J506" s="6" t="s">
        <v>137</v>
      </c>
      <c r="K506" t="s">
        <v>40</v>
      </c>
      <c r="L506" t="s">
        <v>49</v>
      </c>
      <c r="M506">
        <v>0</v>
      </c>
      <c r="N506">
        <v>1</v>
      </c>
      <c r="O506" s="7">
        <v>1994</v>
      </c>
      <c r="P506" s="7"/>
      <c r="R506" t="s">
        <v>128</v>
      </c>
      <c r="AB506" t="s">
        <v>36</v>
      </c>
      <c r="AC506" t="s">
        <v>163</v>
      </c>
    </row>
    <row r="507" spans="1:30" ht="15.5" x14ac:dyDescent="0.35">
      <c r="A507" s="5" t="s">
        <v>183</v>
      </c>
      <c r="B507" t="s">
        <v>31</v>
      </c>
      <c r="C507">
        <v>501</v>
      </c>
      <c r="D507">
        <v>1</v>
      </c>
      <c r="E507">
        <v>1</v>
      </c>
      <c r="F507" t="s">
        <v>120</v>
      </c>
      <c r="G507" t="s">
        <v>33</v>
      </c>
      <c r="H507" t="s">
        <v>34</v>
      </c>
      <c r="I507" t="s">
        <v>194</v>
      </c>
      <c r="J507" s="6" t="s">
        <v>74</v>
      </c>
      <c r="K507" t="s">
        <v>40</v>
      </c>
      <c r="L507" t="s">
        <v>49</v>
      </c>
      <c r="M507">
        <v>0</v>
      </c>
      <c r="N507">
        <v>1</v>
      </c>
      <c r="O507" s="7">
        <v>1976</v>
      </c>
      <c r="P507" s="7"/>
      <c r="Q507">
        <f>295-145</f>
        <v>150</v>
      </c>
      <c r="R507" t="s">
        <v>128</v>
      </c>
      <c r="AB507" t="s">
        <v>36</v>
      </c>
      <c r="AC507" t="s">
        <v>163</v>
      </c>
    </row>
    <row r="508" spans="1:30" ht="15.5" x14ac:dyDescent="0.35">
      <c r="A508" s="5" t="s">
        <v>183</v>
      </c>
      <c r="B508" t="s">
        <v>31</v>
      </c>
      <c r="C508">
        <v>501</v>
      </c>
      <c r="D508">
        <v>1</v>
      </c>
      <c r="E508">
        <v>2</v>
      </c>
      <c r="F508" t="s">
        <v>120</v>
      </c>
      <c r="G508" t="s">
        <v>33</v>
      </c>
      <c r="H508" t="s">
        <v>34</v>
      </c>
      <c r="I508" t="s">
        <v>69</v>
      </c>
      <c r="J508" s="6" t="s">
        <v>142</v>
      </c>
      <c r="O508" s="7"/>
      <c r="P508" s="7"/>
      <c r="AB508" t="s">
        <v>36</v>
      </c>
      <c r="AC508" t="s">
        <v>163</v>
      </c>
    </row>
    <row r="509" spans="1:30" ht="15.5" x14ac:dyDescent="0.35">
      <c r="A509" s="5" t="s">
        <v>183</v>
      </c>
      <c r="B509" t="s">
        <v>31</v>
      </c>
      <c r="C509">
        <v>501</v>
      </c>
      <c r="D509">
        <v>3</v>
      </c>
      <c r="E509">
        <v>1</v>
      </c>
      <c r="F509" t="s">
        <v>120</v>
      </c>
      <c r="G509" t="s">
        <v>33</v>
      </c>
      <c r="H509" t="s">
        <v>34</v>
      </c>
      <c r="I509" s="6" t="s">
        <v>35</v>
      </c>
      <c r="O509" s="7"/>
      <c r="P509" s="7"/>
      <c r="AB509" t="s">
        <v>36</v>
      </c>
      <c r="AC509" t="s">
        <v>163</v>
      </c>
    </row>
    <row r="510" spans="1:30" ht="15.5" x14ac:dyDescent="0.35">
      <c r="A510" s="5" t="s">
        <v>183</v>
      </c>
      <c r="B510" t="s">
        <v>31</v>
      </c>
      <c r="C510">
        <v>501</v>
      </c>
      <c r="D510">
        <v>3</v>
      </c>
      <c r="E510">
        <v>2</v>
      </c>
      <c r="F510" t="s">
        <v>120</v>
      </c>
      <c r="G510" t="s">
        <v>33</v>
      </c>
      <c r="H510" t="s">
        <v>34</v>
      </c>
      <c r="I510" s="6" t="s">
        <v>35</v>
      </c>
      <c r="O510" s="7"/>
      <c r="P510" s="7"/>
      <c r="AB510" t="s">
        <v>36</v>
      </c>
      <c r="AC510" t="s">
        <v>163</v>
      </c>
    </row>
    <row r="511" spans="1:30" ht="15.5" x14ac:dyDescent="0.35">
      <c r="A511" s="5" t="s">
        <v>183</v>
      </c>
      <c r="B511" t="s">
        <v>31</v>
      </c>
      <c r="C511">
        <v>501</v>
      </c>
      <c r="D511">
        <v>4</v>
      </c>
      <c r="E511">
        <v>1</v>
      </c>
      <c r="F511" t="s">
        <v>120</v>
      </c>
      <c r="G511" t="s">
        <v>33</v>
      </c>
      <c r="H511" t="s">
        <v>34</v>
      </c>
      <c r="I511" t="s">
        <v>45</v>
      </c>
      <c r="J511" s="6" t="s">
        <v>39</v>
      </c>
      <c r="K511" t="s">
        <v>40</v>
      </c>
      <c r="L511" t="s">
        <v>49</v>
      </c>
      <c r="M511">
        <v>0</v>
      </c>
      <c r="N511">
        <v>0</v>
      </c>
      <c r="O511" s="7">
        <v>1895</v>
      </c>
      <c r="P511" s="7">
        <v>1894</v>
      </c>
      <c r="Q511">
        <f>38.5-12</f>
        <v>26.5</v>
      </c>
      <c r="R511" t="s">
        <v>128</v>
      </c>
      <c r="Z511" t="s">
        <v>108</v>
      </c>
      <c r="AB511" t="s">
        <v>36</v>
      </c>
      <c r="AC511" t="s">
        <v>163</v>
      </c>
      <c r="AD511" t="s">
        <v>195</v>
      </c>
    </row>
    <row r="512" spans="1:30" ht="15.5" x14ac:dyDescent="0.35">
      <c r="A512" s="5" t="s">
        <v>183</v>
      </c>
      <c r="B512" t="s">
        <v>31</v>
      </c>
      <c r="C512">
        <v>501</v>
      </c>
      <c r="D512">
        <v>6</v>
      </c>
      <c r="E512">
        <v>1</v>
      </c>
      <c r="F512" t="s">
        <v>120</v>
      </c>
      <c r="G512" t="s">
        <v>33</v>
      </c>
      <c r="H512" t="s">
        <v>34</v>
      </c>
      <c r="I512" t="s">
        <v>69</v>
      </c>
      <c r="J512" s="6" t="s">
        <v>142</v>
      </c>
      <c r="O512" s="7"/>
      <c r="P512" s="7"/>
      <c r="AB512" t="s">
        <v>36</v>
      </c>
      <c r="AC512" t="s">
        <v>163</v>
      </c>
    </row>
    <row r="513" spans="1:30" ht="15.5" x14ac:dyDescent="0.35">
      <c r="A513" s="5" t="s">
        <v>183</v>
      </c>
      <c r="B513" t="s">
        <v>31</v>
      </c>
      <c r="C513">
        <v>501</v>
      </c>
      <c r="D513">
        <v>6</v>
      </c>
      <c r="E513">
        <v>2</v>
      </c>
      <c r="F513" t="s">
        <v>120</v>
      </c>
      <c r="G513" t="s">
        <v>33</v>
      </c>
      <c r="H513" t="s">
        <v>34</v>
      </c>
      <c r="I513" t="s">
        <v>194</v>
      </c>
      <c r="J513" s="6" t="s">
        <v>39</v>
      </c>
      <c r="K513" t="s">
        <v>40</v>
      </c>
      <c r="L513" t="s">
        <v>49</v>
      </c>
      <c r="M513">
        <v>0</v>
      </c>
      <c r="N513">
        <v>0</v>
      </c>
      <c r="O513" s="7">
        <v>1903</v>
      </c>
      <c r="P513" s="7"/>
      <c r="Q513">
        <f>355-140</f>
        <v>215</v>
      </c>
      <c r="R513" t="s">
        <v>128</v>
      </c>
      <c r="AB513" t="s">
        <v>36</v>
      </c>
      <c r="AC513" t="s">
        <v>163</v>
      </c>
    </row>
    <row r="514" spans="1:30" ht="15.5" x14ac:dyDescent="0.35">
      <c r="A514" s="5" t="s">
        <v>183</v>
      </c>
      <c r="B514" t="s">
        <v>31</v>
      </c>
      <c r="C514">
        <v>501</v>
      </c>
      <c r="D514">
        <v>7</v>
      </c>
      <c r="E514">
        <v>1</v>
      </c>
      <c r="F514" t="s">
        <v>120</v>
      </c>
      <c r="G514" t="s">
        <v>33</v>
      </c>
      <c r="H514" t="s">
        <v>34</v>
      </c>
      <c r="I514" s="6" t="s">
        <v>35</v>
      </c>
      <c r="O514" s="7"/>
      <c r="P514" s="7"/>
      <c r="AB514" t="s">
        <v>36</v>
      </c>
      <c r="AC514" t="s">
        <v>163</v>
      </c>
    </row>
    <row r="515" spans="1:30" ht="15.5" x14ac:dyDescent="0.35">
      <c r="A515" s="5" t="s">
        <v>183</v>
      </c>
      <c r="B515" t="s">
        <v>31</v>
      </c>
      <c r="C515">
        <v>501</v>
      </c>
      <c r="D515">
        <v>7</v>
      </c>
      <c r="E515">
        <v>2</v>
      </c>
      <c r="F515" t="s">
        <v>120</v>
      </c>
      <c r="G515" t="s">
        <v>33</v>
      </c>
      <c r="H515" t="s">
        <v>34</v>
      </c>
      <c r="I515" t="s">
        <v>45</v>
      </c>
      <c r="J515" s="6" t="s">
        <v>74</v>
      </c>
      <c r="K515" t="s">
        <v>40</v>
      </c>
      <c r="L515" t="s">
        <v>41</v>
      </c>
      <c r="M515">
        <v>0</v>
      </c>
      <c r="N515">
        <v>1</v>
      </c>
      <c r="O515" s="7">
        <v>1909</v>
      </c>
      <c r="P515" s="7">
        <v>1908</v>
      </c>
      <c r="Q515">
        <f>37-14</f>
        <v>23</v>
      </c>
      <c r="R515" t="s">
        <v>165</v>
      </c>
      <c r="S515" t="s">
        <v>108</v>
      </c>
      <c r="AB515" t="s">
        <v>36</v>
      </c>
      <c r="AC515" t="s">
        <v>163</v>
      </c>
    </row>
    <row r="516" spans="1:30" ht="15.5" x14ac:dyDescent="0.35">
      <c r="A516" s="5" t="s">
        <v>183</v>
      </c>
      <c r="B516" t="s">
        <v>31</v>
      </c>
      <c r="C516">
        <v>501</v>
      </c>
      <c r="D516">
        <v>8</v>
      </c>
      <c r="E516">
        <v>1</v>
      </c>
      <c r="F516" t="s">
        <v>120</v>
      </c>
      <c r="G516" t="s">
        <v>33</v>
      </c>
      <c r="H516" t="s">
        <v>34</v>
      </c>
      <c r="I516" s="6" t="s">
        <v>35</v>
      </c>
      <c r="O516" s="7"/>
      <c r="P516" s="7"/>
      <c r="AB516" t="s">
        <v>36</v>
      </c>
      <c r="AC516" t="s">
        <v>163</v>
      </c>
    </row>
    <row r="517" spans="1:30" ht="15.5" x14ac:dyDescent="0.35">
      <c r="A517" s="5" t="s">
        <v>183</v>
      </c>
      <c r="B517" t="s">
        <v>31</v>
      </c>
      <c r="C517">
        <v>501</v>
      </c>
      <c r="D517">
        <v>8</v>
      </c>
      <c r="E517">
        <v>2</v>
      </c>
      <c r="F517" t="s">
        <v>120</v>
      </c>
      <c r="G517" t="s">
        <v>33</v>
      </c>
      <c r="H517" t="s">
        <v>34</v>
      </c>
      <c r="I517" s="6" t="s">
        <v>35</v>
      </c>
      <c r="O517" s="7"/>
      <c r="P517" s="7"/>
      <c r="AB517" t="s">
        <v>36</v>
      </c>
      <c r="AC517" t="s">
        <v>163</v>
      </c>
    </row>
    <row r="518" spans="1:30" ht="15.5" x14ac:dyDescent="0.35">
      <c r="A518" s="5" t="s">
        <v>183</v>
      </c>
      <c r="B518" t="s">
        <v>31</v>
      </c>
      <c r="C518">
        <v>501</v>
      </c>
      <c r="D518">
        <v>9</v>
      </c>
      <c r="E518">
        <v>1</v>
      </c>
      <c r="F518" t="s">
        <v>120</v>
      </c>
      <c r="G518" t="s">
        <v>33</v>
      </c>
      <c r="H518" t="s">
        <v>34</v>
      </c>
      <c r="I518" s="6" t="s">
        <v>35</v>
      </c>
      <c r="O518" s="7"/>
      <c r="P518" s="7"/>
      <c r="AB518" t="s">
        <v>36</v>
      </c>
      <c r="AC518" t="s">
        <v>163</v>
      </c>
    </row>
    <row r="519" spans="1:30" ht="15.5" x14ac:dyDescent="0.35">
      <c r="A519" s="5" t="s">
        <v>183</v>
      </c>
      <c r="B519" t="s">
        <v>31</v>
      </c>
      <c r="C519">
        <v>501</v>
      </c>
      <c r="D519">
        <v>9</v>
      </c>
      <c r="E519">
        <v>2</v>
      </c>
      <c r="F519" t="s">
        <v>120</v>
      </c>
      <c r="G519" t="s">
        <v>33</v>
      </c>
      <c r="H519" t="s">
        <v>34</v>
      </c>
      <c r="I519" t="s">
        <v>194</v>
      </c>
      <c r="J519" s="6" t="s">
        <v>196</v>
      </c>
      <c r="O519" s="7"/>
      <c r="P519" s="7"/>
      <c r="AB519" t="s">
        <v>36</v>
      </c>
      <c r="AC519" t="s">
        <v>163</v>
      </c>
      <c r="AD519" t="s">
        <v>197</v>
      </c>
    </row>
    <row r="520" spans="1:30" ht="15.5" x14ac:dyDescent="0.35">
      <c r="A520" s="5" t="s">
        <v>183</v>
      </c>
      <c r="B520" t="s">
        <v>31</v>
      </c>
      <c r="C520">
        <v>501</v>
      </c>
      <c r="D520">
        <v>10</v>
      </c>
      <c r="E520">
        <v>1</v>
      </c>
      <c r="F520" t="s">
        <v>120</v>
      </c>
      <c r="G520" t="s">
        <v>33</v>
      </c>
      <c r="H520" t="s">
        <v>34</v>
      </c>
      <c r="I520" t="s">
        <v>45</v>
      </c>
      <c r="J520" s="6" t="s">
        <v>39</v>
      </c>
      <c r="K520" t="s">
        <v>56</v>
      </c>
      <c r="L520" t="s">
        <v>41</v>
      </c>
      <c r="M520">
        <v>0</v>
      </c>
      <c r="N520">
        <v>0</v>
      </c>
      <c r="O520" s="7">
        <v>1891</v>
      </c>
      <c r="P520" s="7">
        <v>1890</v>
      </c>
      <c r="Q520">
        <f>30.5-14</f>
        <v>16.5</v>
      </c>
      <c r="R520" t="s">
        <v>43</v>
      </c>
      <c r="S520" t="s">
        <v>44</v>
      </c>
      <c r="AB520" t="s">
        <v>36</v>
      </c>
      <c r="AC520" t="s">
        <v>163</v>
      </c>
    </row>
    <row r="521" spans="1:30" ht="15.5" x14ac:dyDescent="0.35">
      <c r="A521" s="5" t="s">
        <v>183</v>
      </c>
      <c r="B521" t="s">
        <v>31</v>
      </c>
      <c r="C521">
        <v>503</v>
      </c>
      <c r="D521">
        <v>1</v>
      </c>
      <c r="E521">
        <v>1</v>
      </c>
      <c r="F521" t="s">
        <v>120</v>
      </c>
      <c r="G521" t="s">
        <v>33</v>
      </c>
      <c r="H521" t="s">
        <v>34</v>
      </c>
      <c r="I521" t="s">
        <v>69</v>
      </c>
      <c r="J521" s="6" t="s">
        <v>142</v>
      </c>
      <c r="O521" s="7"/>
      <c r="P521" s="7"/>
      <c r="AB521" t="s">
        <v>36</v>
      </c>
      <c r="AC521" t="s">
        <v>163</v>
      </c>
    </row>
    <row r="522" spans="1:30" ht="15.5" x14ac:dyDescent="0.35">
      <c r="A522" s="5" t="s">
        <v>183</v>
      </c>
      <c r="B522" t="s">
        <v>31</v>
      </c>
      <c r="C522">
        <v>503</v>
      </c>
      <c r="D522">
        <v>1</v>
      </c>
      <c r="E522">
        <v>2</v>
      </c>
      <c r="F522" t="s">
        <v>120</v>
      </c>
      <c r="G522" t="s">
        <v>33</v>
      </c>
      <c r="H522" t="s">
        <v>34</v>
      </c>
      <c r="I522" t="s">
        <v>69</v>
      </c>
      <c r="J522" s="6" t="s">
        <v>142</v>
      </c>
      <c r="O522" s="7"/>
      <c r="P522" s="7"/>
      <c r="AB522" t="s">
        <v>36</v>
      </c>
      <c r="AC522" t="s">
        <v>163</v>
      </c>
    </row>
    <row r="523" spans="1:30" ht="15.5" x14ac:dyDescent="0.35">
      <c r="A523" s="5" t="s">
        <v>183</v>
      </c>
      <c r="B523" t="s">
        <v>31</v>
      </c>
      <c r="C523">
        <v>503</v>
      </c>
      <c r="D523">
        <v>2</v>
      </c>
      <c r="E523">
        <v>1</v>
      </c>
      <c r="F523" t="s">
        <v>120</v>
      </c>
      <c r="G523" t="s">
        <v>33</v>
      </c>
      <c r="H523" t="s">
        <v>34</v>
      </c>
      <c r="I523" s="6" t="s">
        <v>35</v>
      </c>
      <c r="O523" s="7"/>
      <c r="P523" s="7"/>
      <c r="AB523" t="s">
        <v>36</v>
      </c>
      <c r="AC523" t="s">
        <v>163</v>
      </c>
    </row>
    <row r="524" spans="1:30" ht="15.5" x14ac:dyDescent="0.35">
      <c r="A524" s="5" t="s">
        <v>183</v>
      </c>
      <c r="B524" t="s">
        <v>31</v>
      </c>
      <c r="C524">
        <v>503</v>
      </c>
      <c r="D524">
        <v>2</v>
      </c>
      <c r="E524">
        <v>2</v>
      </c>
      <c r="F524" t="s">
        <v>120</v>
      </c>
      <c r="G524" t="s">
        <v>33</v>
      </c>
      <c r="H524" t="s">
        <v>34</v>
      </c>
      <c r="I524" s="6" t="s">
        <v>35</v>
      </c>
      <c r="O524" s="7"/>
      <c r="P524" s="7"/>
      <c r="AB524" t="s">
        <v>36</v>
      </c>
      <c r="AC524" t="s">
        <v>163</v>
      </c>
    </row>
    <row r="525" spans="1:30" ht="15.5" x14ac:dyDescent="0.35">
      <c r="A525" s="5" t="s">
        <v>183</v>
      </c>
      <c r="B525" t="s">
        <v>31</v>
      </c>
      <c r="C525">
        <v>503</v>
      </c>
      <c r="D525">
        <v>3</v>
      </c>
      <c r="E525">
        <v>1</v>
      </c>
      <c r="F525" t="s">
        <v>120</v>
      </c>
      <c r="G525" t="s">
        <v>33</v>
      </c>
      <c r="H525" t="s">
        <v>34</v>
      </c>
      <c r="I525" t="s">
        <v>159</v>
      </c>
      <c r="J525" s="6" t="s">
        <v>74</v>
      </c>
      <c r="K525" t="s">
        <v>40</v>
      </c>
      <c r="L525" t="s">
        <v>41</v>
      </c>
      <c r="M525">
        <v>0</v>
      </c>
      <c r="N525">
        <v>1</v>
      </c>
      <c r="O525" s="7">
        <v>1980</v>
      </c>
      <c r="P525" s="7"/>
      <c r="Q525">
        <f>36.5-14</f>
        <v>22.5</v>
      </c>
      <c r="R525" t="s">
        <v>43</v>
      </c>
      <c r="S525" t="s">
        <v>44</v>
      </c>
      <c r="AB525" t="s">
        <v>36</v>
      </c>
      <c r="AC525" t="s">
        <v>163</v>
      </c>
    </row>
    <row r="526" spans="1:30" ht="15.5" x14ac:dyDescent="0.35">
      <c r="A526" s="5" t="s">
        <v>183</v>
      </c>
      <c r="B526" t="s">
        <v>31</v>
      </c>
      <c r="C526">
        <v>503</v>
      </c>
      <c r="D526">
        <v>4</v>
      </c>
      <c r="E526">
        <v>1</v>
      </c>
      <c r="F526" t="s">
        <v>120</v>
      </c>
      <c r="G526" t="s">
        <v>33</v>
      </c>
      <c r="H526" t="s">
        <v>34</v>
      </c>
      <c r="I526" s="6" t="s">
        <v>35</v>
      </c>
      <c r="O526" s="7"/>
      <c r="P526" s="7"/>
      <c r="AB526" t="s">
        <v>36</v>
      </c>
      <c r="AC526" t="s">
        <v>163</v>
      </c>
    </row>
    <row r="527" spans="1:30" ht="15.5" x14ac:dyDescent="0.35">
      <c r="A527" s="5" t="s">
        <v>183</v>
      </c>
      <c r="B527" t="s">
        <v>31</v>
      </c>
      <c r="C527">
        <v>503</v>
      </c>
      <c r="D527">
        <v>5</v>
      </c>
      <c r="E527">
        <v>1</v>
      </c>
      <c r="F527" t="s">
        <v>120</v>
      </c>
      <c r="G527" t="s">
        <v>33</v>
      </c>
      <c r="H527" t="s">
        <v>34</v>
      </c>
      <c r="I527" s="6" t="s">
        <v>35</v>
      </c>
      <c r="O527" s="7"/>
      <c r="P527" s="7"/>
      <c r="AB527" t="s">
        <v>36</v>
      </c>
      <c r="AC527" t="s">
        <v>163</v>
      </c>
    </row>
    <row r="528" spans="1:30" ht="15.5" x14ac:dyDescent="0.35">
      <c r="A528" s="5" t="s">
        <v>183</v>
      </c>
      <c r="B528" t="s">
        <v>31</v>
      </c>
      <c r="C528">
        <v>503</v>
      </c>
      <c r="D528">
        <v>6</v>
      </c>
      <c r="E528">
        <v>1</v>
      </c>
      <c r="F528" t="s">
        <v>120</v>
      </c>
      <c r="G528" t="s">
        <v>33</v>
      </c>
      <c r="H528" t="s">
        <v>34</v>
      </c>
      <c r="I528" s="6" t="s">
        <v>35</v>
      </c>
      <c r="O528" s="7"/>
      <c r="P528" s="7"/>
      <c r="AB528" t="s">
        <v>36</v>
      </c>
      <c r="AC528" t="s">
        <v>163</v>
      </c>
    </row>
    <row r="529" spans="1:30" ht="15.5" x14ac:dyDescent="0.35">
      <c r="A529" s="5" t="s">
        <v>183</v>
      </c>
      <c r="B529" t="s">
        <v>31</v>
      </c>
      <c r="C529">
        <v>503</v>
      </c>
      <c r="D529">
        <v>6</v>
      </c>
      <c r="E529">
        <v>2</v>
      </c>
      <c r="F529" t="s">
        <v>120</v>
      </c>
      <c r="G529" t="s">
        <v>33</v>
      </c>
      <c r="H529" t="s">
        <v>34</v>
      </c>
      <c r="I529" t="s">
        <v>69</v>
      </c>
      <c r="J529" s="6" t="s">
        <v>142</v>
      </c>
      <c r="O529" s="7"/>
      <c r="P529" s="7"/>
      <c r="AB529" t="s">
        <v>36</v>
      </c>
      <c r="AC529" t="s">
        <v>163</v>
      </c>
    </row>
    <row r="530" spans="1:30" ht="15.5" x14ac:dyDescent="0.35">
      <c r="A530" s="5" t="s">
        <v>183</v>
      </c>
      <c r="B530" t="s">
        <v>31</v>
      </c>
      <c r="C530">
        <v>503</v>
      </c>
      <c r="D530">
        <v>7</v>
      </c>
      <c r="E530">
        <v>1</v>
      </c>
      <c r="F530" t="s">
        <v>120</v>
      </c>
      <c r="G530" t="s">
        <v>33</v>
      </c>
      <c r="H530" t="s">
        <v>34</v>
      </c>
      <c r="I530" s="6" t="s">
        <v>35</v>
      </c>
      <c r="O530" s="7"/>
      <c r="P530" s="7"/>
      <c r="AB530" t="s">
        <v>36</v>
      </c>
      <c r="AC530" t="s">
        <v>163</v>
      </c>
    </row>
    <row r="531" spans="1:30" ht="15.5" x14ac:dyDescent="0.35">
      <c r="A531" s="5" t="s">
        <v>183</v>
      </c>
      <c r="B531" t="s">
        <v>31</v>
      </c>
      <c r="C531">
        <v>503</v>
      </c>
      <c r="D531">
        <v>7</v>
      </c>
      <c r="E531">
        <v>2</v>
      </c>
      <c r="F531" t="s">
        <v>120</v>
      </c>
      <c r="G531" t="s">
        <v>33</v>
      </c>
      <c r="H531" t="s">
        <v>34</v>
      </c>
      <c r="I531" t="s">
        <v>69</v>
      </c>
      <c r="J531" s="6" t="s">
        <v>142</v>
      </c>
      <c r="O531" s="7"/>
      <c r="P531" s="7"/>
      <c r="AB531" t="s">
        <v>36</v>
      </c>
      <c r="AC531" t="s">
        <v>163</v>
      </c>
    </row>
    <row r="532" spans="1:30" ht="15.5" x14ac:dyDescent="0.35">
      <c r="A532" s="5" t="s">
        <v>183</v>
      </c>
      <c r="B532" t="s">
        <v>31</v>
      </c>
      <c r="C532">
        <v>503</v>
      </c>
      <c r="D532">
        <v>8</v>
      </c>
      <c r="E532">
        <v>1</v>
      </c>
      <c r="F532" t="s">
        <v>120</v>
      </c>
      <c r="G532" t="s">
        <v>33</v>
      </c>
      <c r="H532" t="s">
        <v>34</v>
      </c>
      <c r="I532" s="6" t="s">
        <v>35</v>
      </c>
      <c r="O532" s="7"/>
      <c r="P532" s="7"/>
      <c r="AB532" t="s">
        <v>36</v>
      </c>
      <c r="AC532" t="s">
        <v>163</v>
      </c>
    </row>
    <row r="533" spans="1:30" ht="15.5" x14ac:dyDescent="0.35">
      <c r="A533" s="5" t="s">
        <v>183</v>
      </c>
      <c r="B533" t="s">
        <v>31</v>
      </c>
      <c r="C533">
        <v>503</v>
      </c>
      <c r="D533">
        <v>8</v>
      </c>
      <c r="E533">
        <v>2</v>
      </c>
      <c r="F533" t="s">
        <v>120</v>
      </c>
      <c r="G533" t="s">
        <v>33</v>
      </c>
      <c r="H533" t="s">
        <v>34</v>
      </c>
      <c r="I533" t="s">
        <v>159</v>
      </c>
      <c r="J533" s="6" t="s">
        <v>70</v>
      </c>
      <c r="O533" s="7"/>
      <c r="P533" s="7"/>
      <c r="AB533" t="s">
        <v>36</v>
      </c>
      <c r="AC533" t="s">
        <v>163</v>
      </c>
      <c r="AD533" t="s">
        <v>198</v>
      </c>
    </row>
    <row r="534" spans="1:30" ht="15.5" x14ac:dyDescent="0.35">
      <c r="A534" s="5" t="s">
        <v>183</v>
      </c>
      <c r="B534" t="s">
        <v>31</v>
      </c>
      <c r="C534">
        <v>503</v>
      </c>
      <c r="D534">
        <v>9</v>
      </c>
      <c r="E534">
        <v>1</v>
      </c>
      <c r="F534" t="s">
        <v>120</v>
      </c>
      <c r="G534" t="s">
        <v>33</v>
      </c>
      <c r="H534" t="s">
        <v>34</v>
      </c>
      <c r="I534" s="6" t="s">
        <v>35</v>
      </c>
      <c r="O534" s="7"/>
      <c r="P534" s="7"/>
      <c r="AB534" t="s">
        <v>36</v>
      </c>
      <c r="AC534" t="s">
        <v>163</v>
      </c>
    </row>
    <row r="535" spans="1:30" ht="15.5" x14ac:dyDescent="0.35">
      <c r="A535" s="5" t="s">
        <v>183</v>
      </c>
      <c r="B535" t="s">
        <v>31</v>
      </c>
      <c r="C535">
        <v>503</v>
      </c>
      <c r="D535">
        <v>9</v>
      </c>
      <c r="E535">
        <v>2</v>
      </c>
      <c r="F535" t="s">
        <v>120</v>
      </c>
      <c r="G535" t="s">
        <v>33</v>
      </c>
      <c r="H535" t="s">
        <v>34</v>
      </c>
      <c r="I535" s="6" t="s">
        <v>35</v>
      </c>
      <c r="O535" s="7"/>
      <c r="P535" s="7"/>
      <c r="AB535" t="s">
        <v>36</v>
      </c>
      <c r="AC535" t="s">
        <v>163</v>
      </c>
    </row>
    <row r="536" spans="1:30" ht="15.5" x14ac:dyDescent="0.35">
      <c r="A536" s="5" t="s">
        <v>183</v>
      </c>
      <c r="B536" t="s">
        <v>31</v>
      </c>
      <c r="C536">
        <v>503</v>
      </c>
      <c r="D536">
        <v>10</v>
      </c>
      <c r="E536">
        <v>1</v>
      </c>
      <c r="F536" t="s">
        <v>120</v>
      </c>
      <c r="G536" t="s">
        <v>33</v>
      </c>
      <c r="H536" t="s">
        <v>34</v>
      </c>
      <c r="I536" s="6" t="s">
        <v>35</v>
      </c>
      <c r="O536" s="7"/>
      <c r="P536" s="7"/>
      <c r="AB536" t="s">
        <v>36</v>
      </c>
      <c r="AC536" t="s">
        <v>163</v>
      </c>
    </row>
    <row r="537" spans="1:30" ht="15.5" x14ac:dyDescent="0.35">
      <c r="A537" s="5" t="s">
        <v>199</v>
      </c>
      <c r="B537" t="s">
        <v>31</v>
      </c>
      <c r="C537">
        <v>701</v>
      </c>
      <c r="D537">
        <v>1</v>
      </c>
      <c r="E537">
        <v>1</v>
      </c>
      <c r="F537" t="s">
        <v>32</v>
      </c>
      <c r="G537" t="s">
        <v>33</v>
      </c>
      <c r="H537" t="s">
        <v>34</v>
      </c>
      <c r="I537" t="s">
        <v>45</v>
      </c>
      <c r="J537" s="6" t="s">
        <v>74</v>
      </c>
      <c r="K537" t="s">
        <v>40</v>
      </c>
      <c r="L537" t="s">
        <v>41</v>
      </c>
      <c r="M537">
        <v>0</v>
      </c>
      <c r="N537">
        <v>1</v>
      </c>
      <c r="O537" s="7">
        <v>1725</v>
      </c>
      <c r="P537" s="7">
        <v>1724</v>
      </c>
      <c r="Q537">
        <f>32.5-11</f>
        <v>21.5</v>
      </c>
      <c r="R537" t="s">
        <v>166</v>
      </c>
      <c r="S537" t="s">
        <v>108</v>
      </c>
      <c r="AB537" t="s">
        <v>36</v>
      </c>
      <c r="AC537" t="s">
        <v>37</v>
      </c>
    </row>
    <row r="538" spans="1:30" ht="15.5" x14ac:dyDescent="0.35">
      <c r="A538" s="5" t="s">
        <v>199</v>
      </c>
      <c r="B538" t="s">
        <v>31</v>
      </c>
      <c r="C538">
        <v>701</v>
      </c>
      <c r="D538">
        <v>1</v>
      </c>
      <c r="E538">
        <v>2</v>
      </c>
      <c r="F538" t="s">
        <v>32</v>
      </c>
      <c r="G538" t="s">
        <v>33</v>
      </c>
      <c r="H538" t="s">
        <v>34</v>
      </c>
      <c r="I538" s="6" t="s">
        <v>35</v>
      </c>
      <c r="O538" s="7"/>
      <c r="P538" s="7"/>
      <c r="AB538" t="s">
        <v>36</v>
      </c>
      <c r="AC538" t="s">
        <v>37</v>
      </c>
    </row>
    <row r="539" spans="1:30" ht="15.5" x14ac:dyDescent="0.35">
      <c r="A539" s="5" t="s">
        <v>199</v>
      </c>
      <c r="B539" t="s">
        <v>31</v>
      </c>
      <c r="C539">
        <v>701</v>
      </c>
      <c r="D539">
        <v>2</v>
      </c>
      <c r="E539">
        <v>1</v>
      </c>
      <c r="F539" t="s">
        <v>32</v>
      </c>
      <c r="G539" t="s">
        <v>33</v>
      </c>
      <c r="H539" t="s">
        <v>34</v>
      </c>
      <c r="I539" s="6" t="s">
        <v>35</v>
      </c>
      <c r="O539" s="7"/>
      <c r="P539" s="7"/>
      <c r="AB539" t="s">
        <v>36</v>
      </c>
      <c r="AC539" t="s">
        <v>37</v>
      </c>
    </row>
    <row r="540" spans="1:30" ht="15.5" x14ac:dyDescent="0.35">
      <c r="A540" s="5" t="s">
        <v>199</v>
      </c>
      <c r="B540" t="s">
        <v>31</v>
      </c>
      <c r="C540">
        <v>701</v>
      </c>
      <c r="D540">
        <v>4</v>
      </c>
      <c r="E540">
        <v>1</v>
      </c>
      <c r="F540" t="s">
        <v>32</v>
      </c>
      <c r="G540" t="s">
        <v>33</v>
      </c>
      <c r="H540" t="s">
        <v>34</v>
      </c>
      <c r="I540" t="s">
        <v>45</v>
      </c>
      <c r="J540" s="6" t="s">
        <v>74</v>
      </c>
      <c r="K540" t="s">
        <v>46</v>
      </c>
      <c r="L540" t="s">
        <v>49</v>
      </c>
      <c r="M540">
        <v>0</v>
      </c>
      <c r="N540">
        <v>1</v>
      </c>
      <c r="O540" s="7">
        <v>1723</v>
      </c>
      <c r="P540" s="7">
        <v>1722</v>
      </c>
      <c r="Q540">
        <f>24.5-10.5</f>
        <v>14</v>
      </c>
      <c r="R540" t="s">
        <v>52</v>
      </c>
      <c r="AB540" t="s">
        <v>36</v>
      </c>
      <c r="AC540" t="s">
        <v>37</v>
      </c>
    </row>
    <row r="541" spans="1:30" ht="15.5" x14ac:dyDescent="0.35">
      <c r="A541" s="5" t="s">
        <v>199</v>
      </c>
      <c r="B541" t="s">
        <v>31</v>
      </c>
      <c r="C541">
        <v>701</v>
      </c>
      <c r="D541">
        <v>4</v>
      </c>
      <c r="E541">
        <v>2</v>
      </c>
      <c r="F541" t="s">
        <v>32</v>
      </c>
      <c r="G541" t="s">
        <v>33</v>
      </c>
      <c r="H541" t="s">
        <v>34</v>
      </c>
      <c r="I541" t="s">
        <v>45</v>
      </c>
      <c r="J541" s="6" t="s">
        <v>74</v>
      </c>
      <c r="K541" t="s">
        <v>40</v>
      </c>
      <c r="L541" t="s">
        <v>49</v>
      </c>
      <c r="M541">
        <v>0</v>
      </c>
      <c r="N541">
        <v>1</v>
      </c>
      <c r="O541" s="7">
        <v>1721</v>
      </c>
      <c r="P541" s="7">
        <v>1720</v>
      </c>
      <c r="Q541">
        <f>28-10</f>
        <v>18</v>
      </c>
      <c r="R541" t="s">
        <v>52</v>
      </c>
      <c r="AB541" t="s">
        <v>36</v>
      </c>
      <c r="AC541" t="s">
        <v>37</v>
      </c>
    </row>
    <row r="542" spans="1:30" ht="15.5" x14ac:dyDescent="0.35">
      <c r="A542" s="5" t="s">
        <v>199</v>
      </c>
      <c r="B542" t="s">
        <v>31</v>
      </c>
      <c r="C542">
        <v>701</v>
      </c>
      <c r="D542">
        <v>5</v>
      </c>
      <c r="E542">
        <v>1</v>
      </c>
      <c r="F542" t="s">
        <v>32</v>
      </c>
      <c r="G542" t="s">
        <v>33</v>
      </c>
      <c r="H542" t="s">
        <v>34</v>
      </c>
      <c r="I542" t="s">
        <v>159</v>
      </c>
      <c r="J542" s="6" t="s">
        <v>39</v>
      </c>
      <c r="K542" t="s">
        <v>40</v>
      </c>
      <c r="L542" t="s">
        <v>41</v>
      </c>
      <c r="M542">
        <v>0</v>
      </c>
      <c r="N542">
        <v>0</v>
      </c>
      <c r="O542" s="7">
        <v>1013</v>
      </c>
      <c r="P542" s="7"/>
      <c r="Q542">
        <f>32.5-11</f>
        <v>21.5</v>
      </c>
      <c r="R542" t="s">
        <v>165</v>
      </c>
      <c r="S542" t="s">
        <v>108</v>
      </c>
      <c r="AB542" t="s">
        <v>36</v>
      </c>
      <c r="AC542" t="s">
        <v>37</v>
      </c>
    </row>
    <row r="543" spans="1:30" ht="15.5" x14ac:dyDescent="0.35">
      <c r="A543" s="5" t="s">
        <v>199</v>
      </c>
      <c r="B543" t="s">
        <v>31</v>
      </c>
      <c r="C543">
        <v>701</v>
      </c>
      <c r="D543">
        <v>5</v>
      </c>
      <c r="E543">
        <v>2</v>
      </c>
      <c r="F543" t="s">
        <v>32</v>
      </c>
      <c r="G543" t="s">
        <v>33</v>
      </c>
      <c r="H543" t="s">
        <v>34</v>
      </c>
      <c r="I543" s="6" t="s">
        <v>35</v>
      </c>
      <c r="O543" s="7"/>
      <c r="P543" s="7"/>
      <c r="AB543" t="s">
        <v>36</v>
      </c>
      <c r="AC543" t="s">
        <v>37</v>
      </c>
    </row>
    <row r="544" spans="1:30" ht="15.5" x14ac:dyDescent="0.35">
      <c r="A544" s="5" t="s">
        <v>199</v>
      </c>
      <c r="B544" t="s">
        <v>31</v>
      </c>
      <c r="C544">
        <v>701</v>
      </c>
      <c r="D544">
        <v>10</v>
      </c>
      <c r="E544">
        <v>1</v>
      </c>
      <c r="F544" t="s">
        <v>32</v>
      </c>
      <c r="G544" t="s">
        <v>33</v>
      </c>
      <c r="H544" t="s">
        <v>34</v>
      </c>
      <c r="I544" s="6" t="s">
        <v>35</v>
      </c>
      <c r="O544" s="7"/>
      <c r="P544" s="7"/>
      <c r="AB544" t="s">
        <v>36</v>
      </c>
      <c r="AC544" t="s">
        <v>37</v>
      </c>
    </row>
    <row r="545" spans="1:29" ht="15.5" x14ac:dyDescent="0.35">
      <c r="A545" s="5" t="s">
        <v>199</v>
      </c>
      <c r="B545" t="s">
        <v>31</v>
      </c>
      <c r="C545">
        <v>701</v>
      </c>
      <c r="D545">
        <v>10</v>
      </c>
      <c r="E545">
        <v>2</v>
      </c>
      <c r="F545" t="s">
        <v>32</v>
      </c>
      <c r="G545" t="s">
        <v>33</v>
      </c>
      <c r="H545" t="s">
        <v>34</v>
      </c>
      <c r="I545" s="6" t="s">
        <v>35</v>
      </c>
      <c r="O545" s="7"/>
      <c r="P545" s="7"/>
      <c r="AB545" t="s">
        <v>36</v>
      </c>
      <c r="AC545" t="s">
        <v>37</v>
      </c>
    </row>
    <row r="546" spans="1:29" ht="15.5" x14ac:dyDescent="0.35">
      <c r="A546" s="5" t="s">
        <v>199</v>
      </c>
      <c r="B546" t="s">
        <v>31</v>
      </c>
      <c r="C546">
        <v>703</v>
      </c>
      <c r="D546">
        <v>1</v>
      </c>
      <c r="E546">
        <v>1</v>
      </c>
      <c r="F546" t="s">
        <v>32</v>
      </c>
      <c r="G546" t="s">
        <v>33</v>
      </c>
      <c r="H546" t="s">
        <v>34</v>
      </c>
      <c r="I546" t="s">
        <v>45</v>
      </c>
      <c r="J546" s="6" t="s">
        <v>74</v>
      </c>
      <c r="K546" t="s">
        <v>56</v>
      </c>
      <c r="L546" t="s">
        <v>49</v>
      </c>
      <c r="M546">
        <v>0</v>
      </c>
      <c r="N546">
        <v>1</v>
      </c>
      <c r="O546" s="7">
        <v>1484</v>
      </c>
      <c r="P546" s="7">
        <v>1483</v>
      </c>
      <c r="Q546">
        <f>29-12.5</f>
        <v>16.5</v>
      </c>
      <c r="R546" t="s">
        <v>52</v>
      </c>
      <c r="AB546" t="s">
        <v>36</v>
      </c>
      <c r="AC546" t="s">
        <v>37</v>
      </c>
    </row>
    <row r="547" spans="1:29" ht="15.5" x14ac:dyDescent="0.35">
      <c r="A547" s="5" t="s">
        <v>199</v>
      </c>
      <c r="B547" t="s">
        <v>31</v>
      </c>
      <c r="C547">
        <v>703</v>
      </c>
      <c r="D547">
        <v>1</v>
      </c>
      <c r="E547">
        <v>2</v>
      </c>
      <c r="F547" t="s">
        <v>32</v>
      </c>
      <c r="G547" t="s">
        <v>33</v>
      </c>
      <c r="H547" t="s">
        <v>34</v>
      </c>
      <c r="I547" s="6" t="s">
        <v>35</v>
      </c>
      <c r="O547" s="7"/>
      <c r="P547" s="7"/>
      <c r="AB547" t="s">
        <v>36</v>
      </c>
      <c r="AC547" t="s">
        <v>37</v>
      </c>
    </row>
    <row r="548" spans="1:29" ht="15.5" x14ac:dyDescent="0.35">
      <c r="A548" s="5" t="s">
        <v>199</v>
      </c>
      <c r="B548" t="s">
        <v>31</v>
      </c>
      <c r="C548">
        <v>703</v>
      </c>
      <c r="D548">
        <v>2</v>
      </c>
      <c r="E548">
        <v>1</v>
      </c>
      <c r="F548" t="s">
        <v>32</v>
      </c>
      <c r="G548" t="s">
        <v>33</v>
      </c>
      <c r="H548" t="s">
        <v>34</v>
      </c>
      <c r="I548" s="6" t="s">
        <v>35</v>
      </c>
      <c r="O548" s="7"/>
      <c r="P548" s="7"/>
      <c r="AB548" t="s">
        <v>36</v>
      </c>
      <c r="AC548" t="s">
        <v>37</v>
      </c>
    </row>
    <row r="549" spans="1:29" ht="15.5" x14ac:dyDescent="0.35">
      <c r="A549" s="5" t="s">
        <v>199</v>
      </c>
      <c r="B549" t="s">
        <v>31</v>
      </c>
      <c r="C549">
        <v>703</v>
      </c>
      <c r="D549">
        <v>2</v>
      </c>
      <c r="E549">
        <v>2</v>
      </c>
      <c r="F549" t="s">
        <v>32</v>
      </c>
      <c r="G549" t="s">
        <v>33</v>
      </c>
      <c r="H549" t="s">
        <v>34</v>
      </c>
      <c r="I549" s="6" t="s">
        <v>35</v>
      </c>
      <c r="O549" s="7"/>
      <c r="P549" s="7"/>
      <c r="AB549" t="s">
        <v>36</v>
      </c>
      <c r="AC549" t="s">
        <v>37</v>
      </c>
    </row>
    <row r="550" spans="1:29" ht="15.5" x14ac:dyDescent="0.35">
      <c r="A550" s="5" t="s">
        <v>199</v>
      </c>
      <c r="B550" t="s">
        <v>31</v>
      </c>
      <c r="C550">
        <v>703</v>
      </c>
      <c r="D550">
        <v>3</v>
      </c>
      <c r="E550">
        <v>1</v>
      </c>
      <c r="F550" t="s">
        <v>32</v>
      </c>
      <c r="G550" t="s">
        <v>33</v>
      </c>
      <c r="H550" t="s">
        <v>34</v>
      </c>
      <c r="I550" s="6" t="s">
        <v>35</v>
      </c>
      <c r="O550" s="7"/>
      <c r="P550" s="7"/>
      <c r="AB550" t="s">
        <v>36</v>
      </c>
      <c r="AC550" t="s">
        <v>37</v>
      </c>
    </row>
    <row r="551" spans="1:29" ht="15.5" x14ac:dyDescent="0.35">
      <c r="A551" s="5" t="s">
        <v>199</v>
      </c>
      <c r="B551" t="s">
        <v>31</v>
      </c>
      <c r="C551">
        <v>703</v>
      </c>
      <c r="D551">
        <v>3</v>
      </c>
      <c r="E551">
        <v>2</v>
      </c>
      <c r="F551" t="s">
        <v>32</v>
      </c>
      <c r="G551" t="s">
        <v>33</v>
      </c>
      <c r="H551" t="s">
        <v>34</v>
      </c>
      <c r="I551" t="s">
        <v>45</v>
      </c>
      <c r="J551" s="6" t="s">
        <v>39</v>
      </c>
      <c r="K551" t="s">
        <v>56</v>
      </c>
      <c r="L551" t="s">
        <v>41</v>
      </c>
      <c r="M551">
        <v>0</v>
      </c>
      <c r="N551">
        <v>0</v>
      </c>
      <c r="O551" s="7">
        <v>1539</v>
      </c>
      <c r="P551" s="7">
        <v>1538</v>
      </c>
      <c r="Q551">
        <f>27-11.5</f>
        <v>15.5</v>
      </c>
      <c r="R551" t="s">
        <v>43</v>
      </c>
      <c r="S551" t="s">
        <v>44</v>
      </c>
      <c r="AB551" t="s">
        <v>36</v>
      </c>
      <c r="AC551" t="s">
        <v>37</v>
      </c>
    </row>
    <row r="552" spans="1:29" ht="15.5" x14ac:dyDescent="0.35">
      <c r="A552" s="5" t="s">
        <v>199</v>
      </c>
      <c r="B552" t="s">
        <v>31</v>
      </c>
      <c r="C552">
        <v>703</v>
      </c>
      <c r="D552">
        <v>4</v>
      </c>
      <c r="E552">
        <v>1</v>
      </c>
      <c r="F552" t="s">
        <v>32</v>
      </c>
      <c r="G552" t="s">
        <v>33</v>
      </c>
      <c r="H552" t="s">
        <v>34</v>
      </c>
      <c r="I552" t="s">
        <v>159</v>
      </c>
      <c r="J552" s="6" t="s">
        <v>39</v>
      </c>
      <c r="K552" t="s">
        <v>40</v>
      </c>
      <c r="L552" t="s">
        <v>41</v>
      </c>
      <c r="M552">
        <v>0</v>
      </c>
      <c r="N552">
        <v>0</v>
      </c>
      <c r="O552" s="7">
        <v>1540</v>
      </c>
      <c r="P552" s="7"/>
      <c r="Q552">
        <f>30-10</f>
        <v>20</v>
      </c>
      <c r="R552" t="s">
        <v>107</v>
      </c>
      <c r="S552" t="s">
        <v>108</v>
      </c>
      <c r="AB552" t="s">
        <v>36</v>
      </c>
      <c r="AC552" t="s">
        <v>37</v>
      </c>
    </row>
    <row r="553" spans="1:29" ht="15.5" x14ac:dyDescent="0.35">
      <c r="A553" s="5" t="s">
        <v>199</v>
      </c>
      <c r="B553" t="s">
        <v>31</v>
      </c>
      <c r="C553">
        <v>703</v>
      </c>
      <c r="D553">
        <v>5</v>
      </c>
      <c r="E553">
        <v>1</v>
      </c>
      <c r="F553" t="s">
        <v>32</v>
      </c>
      <c r="G553" t="s">
        <v>33</v>
      </c>
      <c r="H553" t="s">
        <v>34</v>
      </c>
      <c r="I553" s="6" t="s">
        <v>35</v>
      </c>
      <c r="O553" s="7"/>
      <c r="P553" s="7"/>
      <c r="AB553" t="s">
        <v>36</v>
      </c>
      <c r="AC553" t="s">
        <v>37</v>
      </c>
    </row>
    <row r="554" spans="1:29" ht="15.5" x14ac:dyDescent="0.35">
      <c r="A554" s="5" t="s">
        <v>199</v>
      </c>
      <c r="B554" t="s">
        <v>31</v>
      </c>
      <c r="C554">
        <v>703</v>
      </c>
      <c r="D554">
        <v>5</v>
      </c>
      <c r="E554">
        <v>2</v>
      </c>
      <c r="F554" t="s">
        <v>32</v>
      </c>
      <c r="G554" t="s">
        <v>33</v>
      </c>
      <c r="H554" t="s">
        <v>34</v>
      </c>
      <c r="I554" s="6" t="s">
        <v>35</v>
      </c>
      <c r="O554" s="7"/>
      <c r="P554" s="7"/>
      <c r="AB554" t="s">
        <v>36</v>
      </c>
      <c r="AC554" t="s">
        <v>37</v>
      </c>
    </row>
    <row r="555" spans="1:29" ht="15.5" x14ac:dyDescent="0.35">
      <c r="A555" s="5" t="s">
        <v>199</v>
      </c>
      <c r="B555" t="s">
        <v>31</v>
      </c>
      <c r="C555">
        <v>703</v>
      </c>
      <c r="D555">
        <v>6</v>
      </c>
      <c r="E555">
        <v>1</v>
      </c>
      <c r="F555" t="s">
        <v>32</v>
      </c>
      <c r="G555" t="s">
        <v>33</v>
      </c>
      <c r="H555" t="s">
        <v>34</v>
      </c>
      <c r="I555" t="s">
        <v>45</v>
      </c>
      <c r="J555" s="6" t="s">
        <v>39</v>
      </c>
      <c r="K555" t="s">
        <v>40</v>
      </c>
      <c r="L555" t="s">
        <v>41</v>
      </c>
      <c r="M555">
        <v>0</v>
      </c>
      <c r="N555">
        <v>0</v>
      </c>
      <c r="O555" s="7">
        <v>1533</v>
      </c>
      <c r="P555" s="7">
        <v>1532</v>
      </c>
      <c r="Q555">
        <f>31.5-11</f>
        <v>20.5</v>
      </c>
      <c r="R555" t="s">
        <v>100</v>
      </c>
      <c r="S555" t="s">
        <v>44</v>
      </c>
      <c r="AB555" t="s">
        <v>36</v>
      </c>
      <c r="AC555" t="s">
        <v>37</v>
      </c>
    </row>
    <row r="556" spans="1:29" ht="15.5" x14ac:dyDescent="0.35">
      <c r="A556" s="5" t="s">
        <v>199</v>
      </c>
      <c r="B556" t="s">
        <v>31</v>
      </c>
      <c r="C556">
        <v>703</v>
      </c>
      <c r="D556">
        <v>6</v>
      </c>
      <c r="E556">
        <v>2</v>
      </c>
      <c r="F556" t="s">
        <v>32</v>
      </c>
      <c r="G556" t="s">
        <v>33</v>
      </c>
      <c r="H556" t="s">
        <v>34</v>
      </c>
      <c r="I556" t="s">
        <v>45</v>
      </c>
      <c r="J556" s="6" t="s">
        <v>74</v>
      </c>
      <c r="K556" t="s">
        <v>56</v>
      </c>
      <c r="L556" t="s">
        <v>41</v>
      </c>
      <c r="M556">
        <v>0</v>
      </c>
      <c r="N556">
        <v>1</v>
      </c>
      <c r="O556" s="7">
        <v>1482</v>
      </c>
      <c r="P556" s="7">
        <v>1481</v>
      </c>
      <c r="Q556">
        <f>26-11</f>
        <v>15</v>
      </c>
      <c r="R556" t="s">
        <v>43</v>
      </c>
      <c r="S556" t="s">
        <v>44</v>
      </c>
      <c r="AB556" t="s">
        <v>36</v>
      </c>
      <c r="AC556" t="s">
        <v>37</v>
      </c>
    </row>
    <row r="557" spans="1:29" ht="15.5" x14ac:dyDescent="0.35">
      <c r="A557" s="5" t="s">
        <v>199</v>
      </c>
      <c r="B557" t="s">
        <v>31</v>
      </c>
      <c r="C557">
        <v>703</v>
      </c>
      <c r="D557">
        <v>8</v>
      </c>
      <c r="E557">
        <v>1</v>
      </c>
      <c r="F557" t="s">
        <v>32</v>
      </c>
      <c r="G557" t="s">
        <v>33</v>
      </c>
      <c r="H557" t="s">
        <v>34</v>
      </c>
      <c r="I557" t="s">
        <v>45</v>
      </c>
      <c r="J557" s="6" t="s">
        <v>74</v>
      </c>
      <c r="K557" t="s">
        <v>46</v>
      </c>
      <c r="L557" t="s">
        <v>41</v>
      </c>
      <c r="M557">
        <v>0</v>
      </c>
      <c r="N557">
        <v>1</v>
      </c>
      <c r="O557" s="7">
        <v>1480</v>
      </c>
      <c r="P557" s="7">
        <v>1479</v>
      </c>
      <c r="Q557">
        <f>25.5-11</f>
        <v>14.5</v>
      </c>
      <c r="R557" t="s">
        <v>43</v>
      </c>
      <c r="S557" t="s">
        <v>44</v>
      </c>
      <c r="AB557" t="s">
        <v>36</v>
      </c>
      <c r="AC557" t="s">
        <v>37</v>
      </c>
    </row>
    <row r="558" spans="1:29" ht="15.5" x14ac:dyDescent="0.35">
      <c r="A558" s="5" t="s">
        <v>199</v>
      </c>
      <c r="B558" t="s">
        <v>31</v>
      </c>
      <c r="C558">
        <v>703</v>
      </c>
      <c r="D558">
        <v>9</v>
      </c>
      <c r="E558">
        <v>1</v>
      </c>
      <c r="F558" t="s">
        <v>32</v>
      </c>
      <c r="G558" t="s">
        <v>33</v>
      </c>
      <c r="H558" t="s">
        <v>34</v>
      </c>
      <c r="I558" s="6" t="s">
        <v>35</v>
      </c>
      <c r="O558" s="7"/>
      <c r="P558" s="7"/>
      <c r="AB558" t="s">
        <v>36</v>
      </c>
      <c r="AC558" t="s">
        <v>37</v>
      </c>
    </row>
    <row r="559" spans="1:29" ht="15.5" x14ac:dyDescent="0.35">
      <c r="A559" s="5" t="s">
        <v>199</v>
      </c>
      <c r="B559" t="s">
        <v>31</v>
      </c>
      <c r="C559">
        <v>703</v>
      </c>
      <c r="D559">
        <v>9</v>
      </c>
      <c r="E559">
        <v>2</v>
      </c>
      <c r="F559" t="s">
        <v>32</v>
      </c>
      <c r="G559" t="s">
        <v>33</v>
      </c>
      <c r="H559" t="s">
        <v>34</v>
      </c>
      <c r="I559" s="6" t="s">
        <v>35</v>
      </c>
      <c r="O559" s="7"/>
      <c r="P559" s="7"/>
      <c r="AB559" t="s">
        <v>36</v>
      </c>
      <c r="AC559" t="s">
        <v>37</v>
      </c>
    </row>
    <row r="560" spans="1:29" ht="15.5" x14ac:dyDescent="0.35">
      <c r="A560" s="5" t="s">
        <v>199</v>
      </c>
      <c r="B560" t="s">
        <v>31</v>
      </c>
      <c r="C560">
        <v>703</v>
      </c>
      <c r="D560">
        <v>10</v>
      </c>
      <c r="E560">
        <v>1</v>
      </c>
      <c r="F560" t="s">
        <v>32</v>
      </c>
      <c r="G560" t="s">
        <v>33</v>
      </c>
      <c r="H560" t="s">
        <v>34</v>
      </c>
      <c r="I560" t="s">
        <v>45</v>
      </c>
      <c r="J560" s="6" t="s">
        <v>39</v>
      </c>
      <c r="K560" t="s">
        <v>56</v>
      </c>
      <c r="L560" t="s">
        <v>49</v>
      </c>
      <c r="M560">
        <v>0</v>
      </c>
      <c r="N560">
        <v>0</v>
      </c>
      <c r="O560" s="7">
        <v>1537</v>
      </c>
      <c r="P560" s="7">
        <v>1536</v>
      </c>
      <c r="Q560">
        <f>26.5-10</f>
        <v>16.5</v>
      </c>
      <c r="R560" t="s">
        <v>52</v>
      </c>
      <c r="AB560" t="s">
        <v>36</v>
      </c>
      <c r="AC560" t="s">
        <v>37</v>
      </c>
    </row>
    <row r="561" spans="1:30" ht="15.5" x14ac:dyDescent="0.35">
      <c r="A561" s="5" t="s">
        <v>199</v>
      </c>
      <c r="B561" t="s">
        <v>31</v>
      </c>
      <c r="C561">
        <v>703</v>
      </c>
      <c r="D561">
        <v>10</v>
      </c>
      <c r="E561">
        <v>2</v>
      </c>
      <c r="F561" t="s">
        <v>32</v>
      </c>
      <c r="G561" t="s">
        <v>33</v>
      </c>
      <c r="H561" t="s">
        <v>34</v>
      </c>
      <c r="I561" t="s">
        <v>45</v>
      </c>
      <c r="J561" s="6" t="s">
        <v>74</v>
      </c>
      <c r="K561" t="s">
        <v>56</v>
      </c>
      <c r="L561" t="s">
        <v>49</v>
      </c>
      <c r="M561">
        <v>0</v>
      </c>
      <c r="N561">
        <v>1</v>
      </c>
      <c r="O561" s="7">
        <v>1478</v>
      </c>
      <c r="P561" s="7">
        <v>1477</v>
      </c>
      <c r="Q561">
        <f>26-11</f>
        <v>15</v>
      </c>
      <c r="R561" t="s">
        <v>52</v>
      </c>
      <c r="AB561" t="s">
        <v>36</v>
      </c>
      <c r="AC561" t="s">
        <v>37</v>
      </c>
    </row>
    <row r="562" spans="1:30" ht="15.5" x14ac:dyDescent="0.35">
      <c r="A562" s="5" t="s">
        <v>199</v>
      </c>
      <c r="B562" t="s">
        <v>31</v>
      </c>
      <c r="C562">
        <v>801</v>
      </c>
      <c r="D562">
        <v>1</v>
      </c>
      <c r="E562">
        <v>1</v>
      </c>
      <c r="F562" t="s">
        <v>32</v>
      </c>
      <c r="G562" t="s">
        <v>33</v>
      </c>
      <c r="H562" t="s">
        <v>34</v>
      </c>
      <c r="I562" t="s">
        <v>45</v>
      </c>
      <c r="J562" s="6" t="s">
        <v>74</v>
      </c>
      <c r="K562" t="s">
        <v>56</v>
      </c>
      <c r="L562" t="s">
        <v>49</v>
      </c>
      <c r="M562">
        <v>0</v>
      </c>
      <c r="N562">
        <v>1</v>
      </c>
      <c r="O562" s="7">
        <v>1719</v>
      </c>
      <c r="P562" s="7">
        <v>1718</v>
      </c>
      <c r="Q562">
        <f>26.5-10.5</f>
        <v>16</v>
      </c>
      <c r="R562" t="s">
        <v>52</v>
      </c>
      <c r="AB562" t="s">
        <v>36</v>
      </c>
      <c r="AC562" t="s">
        <v>37</v>
      </c>
    </row>
    <row r="563" spans="1:30" ht="15.5" x14ac:dyDescent="0.35">
      <c r="A563" s="5" t="s">
        <v>199</v>
      </c>
      <c r="B563" t="s">
        <v>31</v>
      </c>
      <c r="C563">
        <v>801</v>
      </c>
      <c r="D563">
        <v>6</v>
      </c>
      <c r="E563">
        <v>1</v>
      </c>
      <c r="F563" t="s">
        <v>32</v>
      </c>
      <c r="G563" t="s">
        <v>33</v>
      </c>
      <c r="H563" t="s">
        <v>34</v>
      </c>
      <c r="I563" t="s">
        <v>45</v>
      </c>
      <c r="J563" s="6" t="s">
        <v>74</v>
      </c>
      <c r="K563" t="s">
        <v>56</v>
      </c>
      <c r="L563" t="s">
        <v>41</v>
      </c>
      <c r="M563">
        <v>0</v>
      </c>
      <c r="N563">
        <v>1</v>
      </c>
      <c r="O563" s="7">
        <v>1717</v>
      </c>
      <c r="P563" s="7">
        <v>1716</v>
      </c>
      <c r="Q563">
        <f>25-10.5</f>
        <v>14.5</v>
      </c>
      <c r="R563" t="s">
        <v>43</v>
      </c>
      <c r="S563" t="s">
        <v>44</v>
      </c>
      <c r="AB563" t="s">
        <v>36</v>
      </c>
      <c r="AC563" t="s">
        <v>37</v>
      </c>
    </row>
    <row r="564" spans="1:30" ht="15.5" x14ac:dyDescent="0.35">
      <c r="A564" s="5" t="s">
        <v>199</v>
      </c>
      <c r="B564" t="s">
        <v>31</v>
      </c>
      <c r="C564">
        <v>801</v>
      </c>
      <c r="D564">
        <v>7</v>
      </c>
      <c r="E564">
        <v>1</v>
      </c>
      <c r="F564" t="s">
        <v>32</v>
      </c>
      <c r="G564" t="s">
        <v>33</v>
      </c>
      <c r="H564" t="s">
        <v>34</v>
      </c>
      <c r="I564" t="s">
        <v>38</v>
      </c>
      <c r="J564" s="6" t="s">
        <v>74</v>
      </c>
      <c r="K564" t="s">
        <v>40</v>
      </c>
      <c r="L564" t="s">
        <v>49</v>
      </c>
      <c r="M564">
        <v>0</v>
      </c>
      <c r="N564">
        <v>1</v>
      </c>
      <c r="O564" s="7">
        <v>1715</v>
      </c>
      <c r="P564" s="7"/>
      <c r="Q564">
        <f>180-95</f>
        <v>85</v>
      </c>
      <c r="R564" t="s">
        <v>52</v>
      </c>
      <c r="AB564" t="s">
        <v>36</v>
      </c>
      <c r="AC564" t="s">
        <v>37</v>
      </c>
    </row>
    <row r="565" spans="1:30" ht="15.5" x14ac:dyDescent="0.35">
      <c r="A565" s="5" t="s">
        <v>199</v>
      </c>
      <c r="B565" t="s">
        <v>31</v>
      </c>
      <c r="C565">
        <v>801</v>
      </c>
      <c r="D565">
        <v>8</v>
      </c>
      <c r="E565">
        <v>1</v>
      </c>
      <c r="F565" t="s">
        <v>32</v>
      </c>
      <c r="G565" t="s">
        <v>33</v>
      </c>
      <c r="H565" t="s">
        <v>34</v>
      </c>
      <c r="I565" t="s">
        <v>45</v>
      </c>
      <c r="J565" s="6" t="s">
        <v>39</v>
      </c>
      <c r="K565" t="s">
        <v>46</v>
      </c>
      <c r="L565" t="s">
        <v>41</v>
      </c>
      <c r="M565">
        <v>0</v>
      </c>
      <c r="N565">
        <v>0</v>
      </c>
      <c r="O565" s="7">
        <v>1492</v>
      </c>
      <c r="P565" s="7">
        <v>1491</v>
      </c>
      <c r="Q565">
        <f>26-11</f>
        <v>15</v>
      </c>
      <c r="R565" t="s">
        <v>43</v>
      </c>
      <c r="S565" t="s">
        <v>44</v>
      </c>
      <c r="AB565" t="s">
        <v>36</v>
      </c>
      <c r="AC565" t="s">
        <v>37</v>
      </c>
    </row>
    <row r="566" spans="1:30" ht="15.5" x14ac:dyDescent="0.35">
      <c r="A566" s="5" t="s">
        <v>199</v>
      </c>
      <c r="B566" t="s">
        <v>31</v>
      </c>
      <c r="C566">
        <v>801</v>
      </c>
      <c r="D566">
        <v>10</v>
      </c>
      <c r="E566">
        <v>1</v>
      </c>
      <c r="F566" t="s">
        <v>32</v>
      </c>
      <c r="G566" t="s">
        <v>33</v>
      </c>
      <c r="H566" t="s">
        <v>34</v>
      </c>
      <c r="I566" t="s">
        <v>45</v>
      </c>
      <c r="J566" s="6" t="s">
        <v>39</v>
      </c>
      <c r="K566" t="s">
        <v>46</v>
      </c>
      <c r="L566" t="s">
        <v>41</v>
      </c>
      <c r="M566">
        <v>0</v>
      </c>
      <c r="N566">
        <v>0</v>
      </c>
      <c r="O566" s="7">
        <v>1494</v>
      </c>
      <c r="P566" s="7">
        <v>1493</v>
      </c>
      <c r="Q566">
        <f>24-10.5</f>
        <v>13.5</v>
      </c>
      <c r="R566" t="s">
        <v>43</v>
      </c>
      <c r="S566" t="s">
        <v>44</v>
      </c>
      <c r="AB566" t="s">
        <v>36</v>
      </c>
      <c r="AC566" t="s">
        <v>37</v>
      </c>
    </row>
    <row r="567" spans="1:30" ht="15.5" x14ac:dyDescent="0.35">
      <c r="A567" s="5" t="s">
        <v>199</v>
      </c>
      <c r="B567" t="s">
        <v>31</v>
      </c>
      <c r="C567">
        <v>801</v>
      </c>
      <c r="D567">
        <v>10</v>
      </c>
      <c r="E567">
        <v>2</v>
      </c>
      <c r="F567" t="s">
        <v>32</v>
      </c>
      <c r="G567" t="s">
        <v>33</v>
      </c>
      <c r="H567" t="s">
        <v>34</v>
      </c>
      <c r="I567" t="s">
        <v>136</v>
      </c>
      <c r="J567" s="6" t="s">
        <v>74</v>
      </c>
      <c r="K567" t="s">
        <v>40</v>
      </c>
      <c r="L567" t="s">
        <v>41</v>
      </c>
      <c r="M567">
        <v>0</v>
      </c>
      <c r="N567">
        <v>1</v>
      </c>
      <c r="O567" s="7">
        <v>1714</v>
      </c>
      <c r="P567" s="7"/>
      <c r="Q567">
        <f>39.5-10.5</f>
        <v>29</v>
      </c>
      <c r="R567" t="s">
        <v>166</v>
      </c>
      <c r="S567" t="s">
        <v>108</v>
      </c>
      <c r="AB567" t="s">
        <v>36</v>
      </c>
      <c r="AC567" t="s">
        <v>37</v>
      </c>
    </row>
    <row r="568" spans="1:30" ht="15.5" x14ac:dyDescent="0.35">
      <c r="A568" s="5" t="s">
        <v>199</v>
      </c>
      <c r="B568" t="s">
        <v>31</v>
      </c>
      <c r="C568">
        <v>803</v>
      </c>
      <c r="D568">
        <v>3</v>
      </c>
      <c r="E568">
        <v>1</v>
      </c>
      <c r="F568" t="s">
        <v>32</v>
      </c>
      <c r="G568" t="s">
        <v>33</v>
      </c>
      <c r="H568" t="s">
        <v>34</v>
      </c>
      <c r="I568" t="s">
        <v>45</v>
      </c>
      <c r="J568" s="6" t="s">
        <v>39</v>
      </c>
      <c r="K568" t="s">
        <v>56</v>
      </c>
      <c r="L568" t="s">
        <v>49</v>
      </c>
      <c r="M568">
        <v>0</v>
      </c>
      <c r="N568">
        <v>0</v>
      </c>
      <c r="O568" s="7">
        <v>1487</v>
      </c>
      <c r="P568" s="7">
        <v>1486</v>
      </c>
      <c r="Q568">
        <f>26.5-11</f>
        <v>15.5</v>
      </c>
      <c r="R568" t="s">
        <v>52</v>
      </c>
      <c r="Z568" t="s">
        <v>108</v>
      </c>
      <c r="AB568" t="s">
        <v>36</v>
      </c>
      <c r="AC568" t="s">
        <v>37</v>
      </c>
      <c r="AD568" t="s">
        <v>200</v>
      </c>
    </row>
    <row r="569" spans="1:30" ht="15.5" x14ac:dyDescent="0.35">
      <c r="A569" s="5" t="s">
        <v>199</v>
      </c>
      <c r="B569" t="s">
        <v>31</v>
      </c>
      <c r="C569">
        <v>803</v>
      </c>
      <c r="D569">
        <v>4</v>
      </c>
      <c r="E569">
        <v>1</v>
      </c>
      <c r="F569" t="s">
        <v>32</v>
      </c>
      <c r="G569" t="s">
        <v>33</v>
      </c>
      <c r="H569" t="s">
        <v>34</v>
      </c>
      <c r="I569" t="s">
        <v>45</v>
      </c>
      <c r="J569" s="6" t="s">
        <v>39</v>
      </c>
      <c r="K569" t="s">
        <v>46</v>
      </c>
      <c r="L569" t="s">
        <v>41</v>
      </c>
      <c r="M569">
        <v>0</v>
      </c>
      <c r="N569">
        <v>0</v>
      </c>
      <c r="O569" s="7">
        <v>1490</v>
      </c>
      <c r="P569" s="7">
        <v>1489</v>
      </c>
      <c r="Q569">
        <f>25-11</f>
        <v>14</v>
      </c>
      <c r="R569" t="s">
        <v>43</v>
      </c>
      <c r="S569" t="s">
        <v>44</v>
      </c>
      <c r="AB569" t="s">
        <v>36</v>
      </c>
      <c r="AC569" t="s">
        <v>37</v>
      </c>
      <c r="AD569" t="s">
        <v>201</v>
      </c>
    </row>
    <row r="570" spans="1:30" ht="15.5" x14ac:dyDescent="0.35">
      <c r="A570" s="5" t="s">
        <v>199</v>
      </c>
      <c r="B570" t="s">
        <v>31</v>
      </c>
      <c r="C570">
        <v>803</v>
      </c>
      <c r="D570">
        <v>6</v>
      </c>
      <c r="E570">
        <v>1</v>
      </c>
      <c r="F570" t="s">
        <v>32</v>
      </c>
      <c r="G570" t="s">
        <v>33</v>
      </c>
      <c r="H570" t="s">
        <v>34</v>
      </c>
      <c r="I570" t="s">
        <v>38</v>
      </c>
      <c r="J570" s="6" t="s">
        <v>142</v>
      </c>
      <c r="O570" s="7"/>
      <c r="P570" s="7"/>
      <c r="AB570" t="s">
        <v>36</v>
      </c>
      <c r="AC570" t="s">
        <v>37</v>
      </c>
      <c r="AD570" t="s">
        <v>189</v>
      </c>
    </row>
    <row r="571" spans="1:30" ht="15.5" x14ac:dyDescent="0.35">
      <c r="A571" s="5" t="s">
        <v>199</v>
      </c>
      <c r="B571" t="s">
        <v>31</v>
      </c>
      <c r="C571">
        <v>803</v>
      </c>
      <c r="D571">
        <v>7</v>
      </c>
      <c r="E571">
        <v>1</v>
      </c>
      <c r="F571" t="s">
        <v>32</v>
      </c>
      <c r="G571" t="s">
        <v>33</v>
      </c>
      <c r="H571" t="s">
        <v>34</v>
      </c>
      <c r="I571" t="s">
        <v>38</v>
      </c>
      <c r="J571" s="6" t="s">
        <v>74</v>
      </c>
      <c r="K571" t="s">
        <v>40</v>
      </c>
      <c r="L571" t="s">
        <v>41</v>
      </c>
      <c r="M571">
        <v>0</v>
      </c>
      <c r="N571">
        <v>1</v>
      </c>
      <c r="O571" s="7">
        <v>1711</v>
      </c>
      <c r="P571" s="7"/>
      <c r="Q571">
        <f>175-95</f>
        <v>80</v>
      </c>
      <c r="R571" t="s">
        <v>43</v>
      </c>
      <c r="S571" t="s">
        <v>44</v>
      </c>
      <c r="AB571" t="s">
        <v>36</v>
      </c>
      <c r="AC571" t="s">
        <v>37</v>
      </c>
      <c r="AD571" t="s">
        <v>202</v>
      </c>
    </row>
    <row r="572" spans="1:30" ht="15.5" x14ac:dyDescent="0.35">
      <c r="A572" s="5" t="s">
        <v>199</v>
      </c>
      <c r="B572" t="s">
        <v>31</v>
      </c>
      <c r="C572">
        <v>803</v>
      </c>
      <c r="D572">
        <v>8</v>
      </c>
      <c r="E572">
        <v>1</v>
      </c>
      <c r="F572" t="s">
        <v>32</v>
      </c>
      <c r="G572" t="s">
        <v>33</v>
      </c>
      <c r="H572" t="s">
        <v>34</v>
      </c>
      <c r="I572" s="6" t="s">
        <v>35</v>
      </c>
      <c r="O572" s="7"/>
      <c r="P572" s="7"/>
      <c r="AB572" t="s">
        <v>36</v>
      </c>
      <c r="AC572" t="s">
        <v>37</v>
      </c>
    </row>
    <row r="573" spans="1:30" ht="15.5" x14ac:dyDescent="0.35">
      <c r="A573" s="5" t="s">
        <v>199</v>
      </c>
      <c r="B573" t="s">
        <v>31</v>
      </c>
      <c r="C573">
        <v>803</v>
      </c>
      <c r="D573">
        <v>9</v>
      </c>
      <c r="E573">
        <v>1</v>
      </c>
      <c r="F573" t="s">
        <v>32</v>
      </c>
      <c r="G573" t="s">
        <v>33</v>
      </c>
      <c r="H573" t="s">
        <v>34</v>
      </c>
      <c r="I573" t="s">
        <v>38</v>
      </c>
      <c r="J573" s="6" t="s">
        <v>74</v>
      </c>
      <c r="K573" t="s">
        <v>40</v>
      </c>
      <c r="L573" t="s">
        <v>41</v>
      </c>
      <c r="M573">
        <v>0</v>
      </c>
      <c r="N573">
        <v>1</v>
      </c>
      <c r="O573" s="7">
        <v>1712</v>
      </c>
      <c r="P573" s="7"/>
      <c r="Q573">
        <f>190-95</f>
        <v>95</v>
      </c>
      <c r="R573" t="s">
        <v>43</v>
      </c>
      <c r="S573" t="s">
        <v>44</v>
      </c>
      <c r="AB573" t="s">
        <v>36</v>
      </c>
      <c r="AC573" t="s">
        <v>37</v>
      </c>
      <c r="AD573" t="s">
        <v>203</v>
      </c>
    </row>
    <row r="574" spans="1:30" ht="15.5" x14ac:dyDescent="0.35">
      <c r="A574" s="5" t="s">
        <v>199</v>
      </c>
      <c r="B574" t="s">
        <v>31</v>
      </c>
      <c r="C574">
        <v>803</v>
      </c>
      <c r="D574">
        <v>10</v>
      </c>
      <c r="E574">
        <v>1</v>
      </c>
      <c r="F574" t="s">
        <v>32</v>
      </c>
      <c r="G574" t="s">
        <v>33</v>
      </c>
      <c r="H574" t="s">
        <v>34</v>
      </c>
      <c r="I574" t="s">
        <v>159</v>
      </c>
      <c r="J574" s="6" t="s">
        <v>39</v>
      </c>
      <c r="K574" t="s">
        <v>204</v>
      </c>
      <c r="L574" t="s">
        <v>41</v>
      </c>
      <c r="M574">
        <v>0</v>
      </c>
      <c r="N574">
        <v>0</v>
      </c>
      <c r="O574" s="7">
        <v>1371</v>
      </c>
      <c r="P574" s="7"/>
      <c r="Q574">
        <f>33.5-10</f>
        <v>23.5</v>
      </c>
      <c r="R574" t="s">
        <v>165</v>
      </c>
      <c r="S574" t="s">
        <v>108</v>
      </c>
      <c r="AB574" t="s">
        <v>36</v>
      </c>
      <c r="AC574" t="s">
        <v>37</v>
      </c>
      <c r="AD574" t="s">
        <v>205</v>
      </c>
    </row>
    <row r="575" spans="1:30" ht="15.5" x14ac:dyDescent="0.35">
      <c r="A575" s="5" t="s">
        <v>199</v>
      </c>
      <c r="B575" t="s">
        <v>31</v>
      </c>
      <c r="C575">
        <v>803</v>
      </c>
      <c r="D575">
        <v>10</v>
      </c>
      <c r="E575">
        <v>2</v>
      </c>
      <c r="F575" t="s">
        <v>32</v>
      </c>
      <c r="G575" t="s">
        <v>33</v>
      </c>
      <c r="H575" t="s">
        <v>34</v>
      </c>
      <c r="I575" t="s">
        <v>38</v>
      </c>
      <c r="J575" s="6" t="s">
        <v>74</v>
      </c>
      <c r="K575" t="s">
        <v>40</v>
      </c>
      <c r="L575" t="s">
        <v>41</v>
      </c>
      <c r="M575">
        <v>0</v>
      </c>
      <c r="N575">
        <v>1</v>
      </c>
      <c r="O575" s="7">
        <v>1713</v>
      </c>
      <c r="P575" s="7"/>
      <c r="Q575">
        <f>170-95</f>
        <v>75</v>
      </c>
      <c r="R575" t="s">
        <v>43</v>
      </c>
      <c r="S575" t="s">
        <v>44</v>
      </c>
      <c r="AB575" t="s">
        <v>36</v>
      </c>
      <c r="AC575" t="s">
        <v>37</v>
      </c>
    </row>
    <row r="576" spans="1:30" ht="15.5" x14ac:dyDescent="0.35">
      <c r="A576" s="5" t="s">
        <v>199</v>
      </c>
      <c r="B576" t="s">
        <v>31</v>
      </c>
      <c r="C576">
        <v>901</v>
      </c>
      <c r="D576">
        <v>3</v>
      </c>
      <c r="E576">
        <v>1</v>
      </c>
      <c r="F576" t="s">
        <v>32</v>
      </c>
      <c r="G576" t="s">
        <v>33</v>
      </c>
      <c r="H576" t="s">
        <v>34</v>
      </c>
      <c r="I576" t="s">
        <v>194</v>
      </c>
      <c r="J576" s="6" t="s">
        <v>74</v>
      </c>
      <c r="K576" t="s">
        <v>40</v>
      </c>
      <c r="L576" t="s">
        <v>49</v>
      </c>
      <c r="M576">
        <v>0</v>
      </c>
      <c r="N576">
        <v>1</v>
      </c>
      <c r="O576" s="7">
        <v>1710</v>
      </c>
      <c r="P576" s="7"/>
      <c r="Q576">
        <f>255-95</f>
        <v>160</v>
      </c>
      <c r="R576" t="s">
        <v>52</v>
      </c>
      <c r="AB576" t="s">
        <v>36</v>
      </c>
      <c r="AC576" t="s">
        <v>37</v>
      </c>
      <c r="AD576" t="s">
        <v>206</v>
      </c>
    </row>
    <row r="577" spans="1:29" ht="15.5" x14ac:dyDescent="0.35">
      <c r="A577" s="5" t="s">
        <v>199</v>
      </c>
      <c r="B577" t="s">
        <v>31</v>
      </c>
      <c r="C577">
        <v>303</v>
      </c>
      <c r="D577">
        <v>1</v>
      </c>
      <c r="E577">
        <v>1</v>
      </c>
      <c r="F577" t="s">
        <v>120</v>
      </c>
      <c r="G577" t="s">
        <v>33</v>
      </c>
      <c r="H577" t="s">
        <v>34</v>
      </c>
      <c r="I577" s="6" t="s">
        <v>35</v>
      </c>
      <c r="O577" s="7"/>
      <c r="P577" s="7"/>
      <c r="AB577" t="s">
        <v>36</v>
      </c>
      <c r="AC577" t="s">
        <v>163</v>
      </c>
    </row>
    <row r="578" spans="1:29" ht="15.5" x14ac:dyDescent="0.35">
      <c r="A578" s="5" t="s">
        <v>199</v>
      </c>
      <c r="B578" t="s">
        <v>31</v>
      </c>
      <c r="C578">
        <v>303</v>
      </c>
      <c r="D578">
        <v>1</v>
      </c>
      <c r="E578">
        <v>2</v>
      </c>
      <c r="F578" t="s">
        <v>120</v>
      </c>
      <c r="G578" t="s">
        <v>33</v>
      </c>
      <c r="H578" t="s">
        <v>34</v>
      </c>
      <c r="I578" t="s">
        <v>45</v>
      </c>
      <c r="J578" s="6" t="s">
        <v>39</v>
      </c>
      <c r="K578" t="s">
        <v>40</v>
      </c>
      <c r="L578" t="s">
        <v>41</v>
      </c>
      <c r="M578">
        <v>0</v>
      </c>
      <c r="N578">
        <v>0</v>
      </c>
      <c r="O578" s="7">
        <v>1885</v>
      </c>
      <c r="P578" s="7">
        <v>1884</v>
      </c>
      <c r="Q578">
        <f>30-12.5</f>
        <v>17.5</v>
      </c>
      <c r="R578" t="s">
        <v>165</v>
      </c>
      <c r="S578" t="s">
        <v>108</v>
      </c>
      <c r="AB578" t="s">
        <v>36</v>
      </c>
      <c r="AC578" t="s">
        <v>163</v>
      </c>
    </row>
    <row r="579" spans="1:29" ht="15.5" x14ac:dyDescent="0.35">
      <c r="A579" s="5" t="s">
        <v>199</v>
      </c>
      <c r="B579" t="s">
        <v>31</v>
      </c>
      <c r="C579">
        <v>303</v>
      </c>
      <c r="D579">
        <v>2</v>
      </c>
      <c r="E579">
        <v>1</v>
      </c>
      <c r="F579" t="s">
        <v>120</v>
      </c>
      <c r="G579" t="s">
        <v>33</v>
      </c>
      <c r="H579" t="s">
        <v>34</v>
      </c>
      <c r="I579" s="6" t="s">
        <v>35</v>
      </c>
      <c r="O579" s="7"/>
      <c r="P579" s="7"/>
      <c r="AB579" t="s">
        <v>36</v>
      </c>
      <c r="AC579" t="s">
        <v>163</v>
      </c>
    </row>
    <row r="580" spans="1:29" ht="15.5" x14ac:dyDescent="0.35">
      <c r="A580" s="5" t="s">
        <v>199</v>
      </c>
      <c r="B580" t="s">
        <v>31</v>
      </c>
      <c r="C580">
        <v>303</v>
      </c>
      <c r="D580">
        <v>2</v>
      </c>
      <c r="E580">
        <v>2</v>
      </c>
      <c r="F580" t="s">
        <v>120</v>
      </c>
      <c r="G580" t="s">
        <v>33</v>
      </c>
      <c r="H580" t="s">
        <v>34</v>
      </c>
      <c r="I580" s="6" t="s">
        <v>35</v>
      </c>
      <c r="O580" s="7"/>
      <c r="P580" s="7"/>
      <c r="AB580" t="s">
        <v>36</v>
      </c>
      <c r="AC580" t="s">
        <v>163</v>
      </c>
    </row>
    <row r="581" spans="1:29" ht="15.5" x14ac:dyDescent="0.35">
      <c r="A581" s="5" t="s">
        <v>199</v>
      </c>
      <c r="B581" t="s">
        <v>31</v>
      </c>
      <c r="C581">
        <v>303</v>
      </c>
      <c r="D581">
        <v>3</v>
      </c>
      <c r="E581">
        <v>1</v>
      </c>
      <c r="F581" t="s">
        <v>120</v>
      </c>
      <c r="G581" t="s">
        <v>33</v>
      </c>
      <c r="H581" t="s">
        <v>34</v>
      </c>
      <c r="I581" t="s">
        <v>69</v>
      </c>
      <c r="J581" s="6" t="s">
        <v>142</v>
      </c>
      <c r="O581" s="7"/>
      <c r="P581" s="7"/>
      <c r="AB581" t="s">
        <v>36</v>
      </c>
      <c r="AC581" t="s">
        <v>163</v>
      </c>
    </row>
    <row r="582" spans="1:29" ht="15.5" x14ac:dyDescent="0.35">
      <c r="A582" s="5" t="s">
        <v>199</v>
      </c>
      <c r="B582" t="s">
        <v>31</v>
      </c>
      <c r="C582">
        <v>303</v>
      </c>
      <c r="D582">
        <v>3</v>
      </c>
      <c r="E582">
        <v>2</v>
      </c>
      <c r="F582" t="s">
        <v>120</v>
      </c>
      <c r="G582" t="s">
        <v>33</v>
      </c>
      <c r="H582" t="s">
        <v>34</v>
      </c>
      <c r="I582" t="s">
        <v>45</v>
      </c>
      <c r="J582" s="6" t="s">
        <v>74</v>
      </c>
      <c r="K582" t="s">
        <v>40</v>
      </c>
      <c r="L582" t="s">
        <v>49</v>
      </c>
      <c r="M582">
        <v>0</v>
      </c>
      <c r="N582">
        <v>1</v>
      </c>
      <c r="O582" s="7">
        <v>1915</v>
      </c>
      <c r="P582" s="7">
        <v>1914</v>
      </c>
      <c r="Q582">
        <f>36.5-15.5</f>
        <v>21</v>
      </c>
      <c r="R582" t="s">
        <v>128</v>
      </c>
      <c r="AB582" t="s">
        <v>36</v>
      </c>
      <c r="AC582" t="s">
        <v>163</v>
      </c>
    </row>
    <row r="583" spans="1:29" ht="15.5" x14ac:dyDescent="0.35">
      <c r="A583" s="5" t="s">
        <v>199</v>
      </c>
      <c r="B583" t="s">
        <v>31</v>
      </c>
      <c r="C583">
        <v>303</v>
      </c>
      <c r="D583">
        <v>4</v>
      </c>
      <c r="E583">
        <v>1</v>
      </c>
      <c r="F583" t="s">
        <v>120</v>
      </c>
      <c r="G583" t="s">
        <v>33</v>
      </c>
      <c r="H583" t="s">
        <v>34</v>
      </c>
      <c r="I583" s="6" t="s">
        <v>35</v>
      </c>
      <c r="O583" s="7"/>
      <c r="P583" s="7"/>
      <c r="AB583" t="s">
        <v>36</v>
      </c>
      <c r="AC583" t="s">
        <v>163</v>
      </c>
    </row>
    <row r="584" spans="1:29" ht="15.5" x14ac:dyDescent="0.35">
      <c r="A584" s="5" t="s">
        <v>199</v>
      </c>
      <c r="B584" t="s">
        <v>31</v>
      </c>
      <c r="C584">
        <v>303</v>
      </c>
      <c r="D584">
        <v>4</v>
      </c>
      <c r="E584">
        <v>2</v>
      </c>
      <c r="F584" t="s">
        <v>120</v>
      </c>
      <c r="G584" t="s">
        <v>33</v>
      </c>
      <c r="H584" t="s">
        <v>34</v>
      </c>
      <c r="I584" s="6" t="s">
        <v>35</v>
      </c>
      <c r="O584" s="7"/>
      <c r="P584" s="7"/>
      <c r="AB584" t="s">
        <v>36</v>
      </c>
      <c r="AC584" t="s">
        <v>163</v>
      </c>
    </row>
    <row r="585" spans="1:29" ht="15.5" x14ac:dyDescent="0.35">
      <c r="A585" s="5" t="s">
        <v>199</v>
      </c>
      <c r="B585" t="s">
        <v>31</v>
      </c>
      <c r="C585">
        <v>303</v>
      </c>
      <c r="D585">
        <v>5</v>
      </c>
      <c r="E585">
        <v>1</v>
      </c>
      <c r="F585" t="s">
        <v>120</v>
      </c>
      <c r="G585" t="s">
        <v>33</v>
      </c>
      <c r="H585" t="s">
        <v>34</v>
      </c>
      <c r="I585" s="6" t="s">
        <v>35</v>
      </c>
      <c r="O585" s="7"/>
      <c r="P585" s="7"/>
      <c r="AB585" t="s">
        <v>36</v>
      </c>
      <c r="AC585" t="s">
        <v>163</v>
      </c>
    </row>
    <row r="586" spans="1:29" ht="15.5" x14ac:dyDescent="0.35">
      <c r="A586" s="5" t="s">
        <v>199</v>
      </c>
      <c r="B586" t="s">
        <v>31</v>
      </c>
      <c r="C586">
        <v>303</v>
      </c>
      <c r="D586">
        <v>5</v>
      </c>
      <c r="E586">
        <v>2</v>
      </c>
      <c r="F586" t="s">
        <v>120</v>
      </c>
      <c r="G586" t="s">
        <v>33</v>
      </c>
      <c r="H586" t="s">
        <v>34</v>
      </c>
      <c r="I586" t="s">
        <v>45</v>
      </c>
      <c r="J586" s="6" t="s">
        <v>74</v>
      </c>
      <c r="K586" t="s">
        <v>56</v>
      </c>
      <c r="L586" t="s">
        <v>49</v>
      </c>
      <c r="M586">
        <v>0</v>
      </c>
      <c r="N586">
        <v>1</v>
      </c>
      <c r="O586" s="7">
        <v>1913</v>
      </c>
      <c r="P586" s="7">
        <v>1912</v>
      </c>
      <c r="Q586">
        <f>32.5-17</f>
        <v>15.5</v>
      </c>
      <c r="R586" t="s">
        <v>128</v>
      </c>
      <c r="AB586" t="s">
        <v>36</v>
      </c>
      <c r="AC586" t="s">
        <v>163</v>
      </c>
    </row>
    <row r="587" spans="1:29" ht="15.5" x14ac:dyDescent="0.35">
      <c r="A587" s="5" t="s">
        <v>199</v>
      </c>
      <c r="B587" t="s">
        <v>31</v>
      </c>
      <c r="C587">
        <v>303</v>
      </c>
      <c r="D587">
        <v>8</v>
      </c>
      <c r="E587">
        <v>1</v>
      </c>
      <c r="F587" t="s">
        <v>120</v>
      </c>
      <c r="G587" t="s">
        <v>33</v>
      </c>
      <c r="H587" t="s">
        <v>34</v>
      </c>
      <c r="I587" t="s">
        <v>69</v>
      </c>
      <c r="J587" s="6" t="s">
        <v>142</v>
      </c>
      <c r="O587" s="7"/>
      <c r="P587" s="7"/>
      <c r="AB587" t="s">
        <v>36</v>
      </c>
      <c r="AC587" t="s">
        <v>163</v>
      </c>
    </row>
    <row r="588" spans="1:29" ht="15.5" x14ac:dyDescent="0.35">
      <c r="A588" s="5" t="s">
        <v>199</v>
      </c>
      <c r="B588" t="s">
        <v>31</v>
      </c>
      <c r="C588">
        <v>303</v>
      </c>
      <c r="D588">
        <v>9</v>
      </c>
      <c r="E588">
        <v>1</v>
      </c>
      <c r="F588" t="s">
        <v>120</v>
      </c>
      <c r="G588" t="s">
        <v>33</v>
      </c>
      <c r="H588" t="s">
        <v>34</v>
      </c>
      <c r="I588" s="6" t="s">
        <v>35</v>
      </c>
      <c r="O588" s="7"/>
      <c r="P588" s="7"/>
      <c r="AB588" t="s">
        <v>36</v>
      </c>
      <c r="AC588" t="s">
        <v>163</v>
      </c>
    </row>
    <row r="589" spans="1:29" ht="15.5" x14ac:dyDescent="0.35">
      <c r="A589" s="5" t="s">
        <v>199</v>
      </c>
      <c r="B589" t="s">
        <v>31</v>
      </c>
      <c r="C589">
        <v>401</v>
      </c>
      <c r="D589">
        <v>3</v>
      </c>
      <c r="E589">
        <v>1</v>
      </c>
      <c r="F589" t="s">
        <v>120</v>
      </c>
      <c r="G589" t="s">
        <v>33</v>
      </c>
      <c r="H589" t="s">
        <v>34</v>
      </c>
      <c r="I589" s="6" t="s">
        <v>35</v>
      </c>
      <c r="O589" s="7"/>
      <c r="P589" s="7"/>
      <c r="AB589" t="s">
        <v>36</v>
      </c>
      <c r="AC589" t="s">
        <v>163</v>
      </c>
    </row>
    <row r="590" spans="1:29" ht="15.5" x14ac:dyDescent="0.35">
      <c r="A590" s="5" t="s">
        <v>199</v>
      </c>
      <c r="B590" t="s">
        <v>31</v>
      </c>
      <c r="C590">
        <v>401</v>
      </c>
      <c r="D590">
        <v>4</v>
      </c>
      <c r="E590">
        <v>1</v>
      </c>
      <c r="F590" t="s">
        <v>120</v>
      </c>
      <c r="G590" t="s">
        <v>33</v>
      </c>
      <c r="H590" t="s">
        <v>34</v>
      </c>
      <c r="I590" s="6" t="s">
        <v>35</v>
      </c>
      <c r="O590" s="7"/>
      <c r="P590" s="7"/>
      <c r="AB590" t="s">
        <v>36</v>
      </c>
      <c r="AC590" t="s">
        <v>163</v>
      </c>
    </row>
    <row r="591" spans="1:29" ht="15.5" x14ac:dyDescent="0.35">
      <c r="A591" s="5" t="s">
        <v>199</v>
      </c>
      <c r="B591" t="s">
        <v>31</v>
      </c>
      <c r="C591">
        <v>401</v>
      </c>
      <c r="D591">
        <v>4</v>
      </c>
      <c r="E591">
        <v>2</v>
      </c>
      <c r="F591" t="s">
        <v>120</v>
      </c>
      <c r="G591" t="s">
        <v>33</v>
      </c>
      <c r="H591" t="s">
        <v>34</v>
      </c>
      <c r="I591" t="s">
        <v>45</v>
      </c>
      <c r="J591" s="6" t="s">
        <v>74</v>
      </c>
      <c r="K591" t="s">
        <v>56</v>
      </c>
      <c r="L591" t="s">
        <v>41</v>
      </c>
      <c r="M591">
        <v>0</v>
      </c>
      <c r="N591">
        <v>1</v>
      </c>
      <c r="O591" s="7">
        <v>1911</v>
      </c>
      <c r="P591" s="7">
        <v>1910</v>
      </c>
      <c r="Q591">
        <f>26-14</f>
        <v>12</v>
      </c>
      <c r="R591" t="s">
        <v>43</v>
      </c>
      <c r="S591" t="s">
        <v>44</v>
      </c>
      <c r="AB591" t="s">
        <v>36</v>
      </c>
      <c r="AC591" t="s">
        <v>163</v>
      </c>
    </row>
    <row r="592" spans="1:29" ht="15.5" x14ac:dyDescent="0.35">
      <c r="A592" s="5" t="s">
        <v>199</v>
      </c>
      <c r="B592" t="s">
        <v>31</v>
      </c>
      <c r="C592">
        <v>401</v>
      </c>
      <c r="D592">
        <v>5</v>
      </c>
      <c r="E592">
        <v>1</v>
      </c>
      <c r="F592" t="s">
        <v>120</v>
      </c>
      <c r="G592" t="s">
        <v>33</v>
      </c>
      <c r="H592" t="s">
        <v>34</v>
      </c>
      <c r="I592" s="6" t="s">
        <v>35</v>
      </c>
      <c r="O592" s="7"/>
      <c r="P592" s="7"/>
      <c r="AB592" t="s">
        <v>36</v>
      </c>
      <c r="AC592" t="s">
        <v>163</v>
      </c>
    </row>
    <row r="593" spans="1:30" ht="15.5" x14ac:dyDescent="0.35">
      <c r="A593" s="5" t="s">
        <v>199</v>
      </c>
      <c r="B593" t="s">
        <v>31</v>
      </c>
      <c r="C593">
        <v>401</v>
      </c>
      <c r="D593">
        <v>5</v>
      </c>
      <c r="E593">
        <v>2</v>
      </c>
      <c r="F593" t="s">
        <v>120</v>
      </c>
      <c r="G593" t="s">
        <v>33</v>
      </c>
      <c r="H593" t="s">
        <v>34</v>
      </c>
      <c r="I593" s="6" t="s">
        <v>35</v>
      </c>
      <c r="O593" s="7"/>
      <c r="P593" s="7"/>
      <c r="AB593" t="s">
        <v>36</v>
      </c>
      <c r="AC593" t="s">
        <v>163</v>
      </c>
    </row>
    <row r="594" spans="1:30" ht="15.5" x14ac:dyDescent="0.35">
      <c r="A594" s="5" t="s">
        <v>199</v>
      </c>
      <c r="B594" t="s">
        <v>31</v>
      </c>
      <c r="C594">
        <v>401</v>
      </c>
      <c r="D594">
        <v>6</v>
      </c>
      <c r="E594">
        <v>1</v>
      </c>
      <c r="F594" t="s">
        <v>120</v>
      </c>
      <c r="G594" t="s">
        <v>33</v>
      </c>
      <c r="H594" t="s">
        <v>34</v>
      </c>
      <c r="I594" t="s">
        <v>194</v>
      </c>
      <c r="J594" s="6" t="s">
        <v>74</v>
      </c>
      <c r="K594" t="s">
        <v>40</v>
      </c>
      <c r="L594" t="s">
        <v>41</v>
      </c>
      <c r="M594">
        <v>0</v>
      </c>
      <c r="N594">
        <v>1</v>
      </c>
      <c r="O594" s="7">
        <v>1927</v>
      </c>
      <c r="P594" s="7"/>
      <c r="Q594">
        <f>250-145</f>
        <v>105</v>
      </c>
      <c r="R594" t="s">
        <v>43</v>
      </c>
      <c r="S594" t="s">
        <v>44</v>
      </c>
      <c r="AB594" t="s">
        <v>36</v>
      </c>
      <c r="AC594" t="s">
        <v>163</v>
      </c>
    </row>
    <row r="595" spans="1:30" ht="15.5" x14ac:dyDescent="0.35">
      <c r="A595" s="5" t="s">
        <v>199</v>
      </c>
      <c r="B595" t="s">
        <v>31</v>
      </c>
      <c r="C595">
        <v>501</v>
      </c>
      <c r="D595">
        <v>1</v>
      </c>
      <c r="E595">
        <v>1</v>
      </c>
      <c r="F595" t="s">
        <v>120</v>
      </c>
      <c r="G595" t="s">
        <v>33</v>
      </c>
      <c r="H595" t="s">
        <v>34</v>
      </c>
      <c r="I595" s="6" t="s">
        <v>35</v>
      </c>
      <c r="O595" s="7"/>
      <c r="P595" s="7"/>
      <c r="AB595" t="s">
        <v>36</v>
      </c>
      <c r="AC595" t="s">
        <v>163</v>
      </c>
    </row>
    <row r="596" spans="1:30" ht="15.5" x14ac:dyDescent="0.35">
      <c r="A596" s="5" t="s">
        <v>199</v>
      </c>
      <c r="B596" t="s">
        <v>31</v>
      </c>
      <c r="C596">
        <v>501</v>
      </c>
      <c r="D596">
        <v>1</v>
      </c>
      <c r="E596">
        <v>2</v>
      </c>
      <c r="F596" t="s">
        <v>120</v>
      </c>
      <c r="G596" t="s">
        <v>33</v>
      </c>
      <c r="H596" t="s">
        <v>34</v>
      </c>
      <c r="I596" t="s">
        <v>45</v>
      </c>
      <c r="J596" s="6" t="s">
        <v>39</v>
      </c>
      <c r="K596" t="s">
        <v>56</v>
      </c>
      <c r="L596" t="s">
        <v>41</v>
      </c>
      <c r="M596">
        <v>0</v>
      </c>
      <c r="N596">
        <v>0</v>
      </c>
      <c r="O596" s="7">
        <v>1897</v>
      </c>
      <c r="P596" s="7">
        <v>1896</v>
      </c>
      <c r="Q596">
        <f>29-12.5</f>
        <v>16.5</v>
      </c>
      <c r="R596" t="s">
        <v>43</v>
      </c>
      <c r="S596" t="s">
        <v>44</v>
      </c>
      <c r="AB596" t="s">
        <v>36</v>
      </c>
      <c r="AC596" t="s">
        <v>163</v>
      </c>
    </row>
    <row r="597" spans="1:30" ht="15.5" x14ac:dyDescent="0.35">
      <c r="A597" s="5" t="s">
        <v>199</v>
      </c>
      <c r="B597" t="s">
        <v>31</v>
      </c>
      <c r="C597">
        <v>501</v>
      </c>
      <c r="D597">
        <v>2</v>
      </c>
      <c r="E597">
        <v>1</v>
      </c>
      <c r="F597" t="s">
        <v>120</v>
      </c>
      <c r="G597" t="s">
        <v>33</v>
      </c>
      <c r="H597" t="s">
        <v>34</v>
      </c>
      <c r="I597" s="6" t="s">
        <v>35</v>
      </c>
      <c r="O597" s="7"/>
      <c r="P597" s="7"/>
      <c r="AB597" t="s">
        <v>36</v>
      </c>
      <c r="AC597" t="s">
        <v>163</v>
      </c>
    </row>
    <row r="598" spans="1:30" ht="15.5" x14ac:dyDescent="0.35">
      <c r="A598" s="5" t="s">
        <v>199</v>
      </c>
      <c r="B598" t="s">
        <v>31</v>
      </c>
      <c r="C598">
        <v>501</v>
      </c>
      <c r="D598">
        <v>2</v>
      </c>
      <c r="E598">
        <v>2</v>
      </c>
      <c r="F598" t="s">
        <v>120</v>
      </c>
      <c r="G598" t="s">
        <v>33</v>
      </c>
      <c r="H598" t="s">
        <v>34</v>
      </c>
      <c r="I598" s="6" t="s">
        <v>35</v>
      </c>
      <c r="O598" s="7"/>
      <c r="P598" s="7"/>
      <c r="AB598" t="s">
        <v>36</v>
      </c>
      <c r="AC598" t="s">
        <v>163</v>
      </c>
    </row>
    <row r="599" spans="1:30" ht="15.5" x14ac:dyDescent="0.35">
      <c r="A599" s="5" t="s">
        <v>199</v>
      </c>
      <c r="B599" t="s">
        <v>31</v>
      </c>
      <c r="C599">
        <v>501</v>
      </c>
      <c r="D599">
        <v>3</v>
      </c>
      <c r="E599">
        <v>1</v>
      </c>
      <c r="F599" t="s">
        <v>120</v>
      </c>
      <c r="G599" t="s">
        <v>33</v>
      </c>
      <c r="H599" t="s">
        <v>34</v>
      </c>
      <c r="I599" s="6" t="s">
        <v>35</v>
      </c>
      <c r="O599" s="7"/>
      <c r="P599" s="7"/>
      <c r="AB599" t="s">
        <v>36</v>
      </c>
      <c r="AC599" t="s">
        <v>163</v>
      </c>
    </row>
    <row r="600" spans="1:30" ht="15.5" x14ac:dyDescent="0.35">
      <c r="A600" s="5" t="s">
        <v>199</v>
      </c>
      <c r="B600" t="s">
        <v>31</v>
      </c>
      <c r="C600">
        <v>501</v>
      </c>
      <c r="D600">
        <v>3</v>
      </c>
      <c r="E600">
        <v>2</v>
      </c>
      <c r="F600" t="s">
        <v>120</v>
      </c>
      <c r="G600" t="s">
        <v>33</v>
      </c>
      <c r="H600" t="s">
        <v>34</v>
      </c>
      <c r="I600" s="6" t="s">
        <v>35</v>
      </c>
      <c r="O600" s="7"/>
      <c r="P600" s="7"/>
      <c r="AB600" t="s">
        <v>36</v>
      </c>
      <c r="AC600" t="s">
        <v>163</v>
      </c>
    </row>
    <row r="601" spans="1:30" ht="15.5" x14ac:dyDescent="0.35">
      <c r="A601" s="5" t="s">
        <v>199</v>
      </c>
      <c r="B601" t="s">
        <v>31</v>
      </c>
      <c r="C601">
        <v>501</v>
      </c>
      <c r="D601">
        <v>4</v>
      </c>
      <c r="E601">
        <v>1</v>
      </c>
      <c r="F601" t="s">
        <v>120</v>
      </c>
      <c r="G601" t="s">
        <v>33</v>
      </c>
      <c r="H601" t="s">
        <v>34</v>
      </c>
      <c r="I601" s="6" t="s">
        <v>35</v>
      </c>
      <c r="O601" s="7"/>
      <c r="P601" s="7"/>
      <c r="AB601" t="s">
        <v>36</v>
      </c>
      <c r="AC601" t="s">
        <v>163</v>
      </c>
    </row>
    <row r="602" spans="1:30" ht="15.5" x14ac:dyDescent="0.35">
      <c r="A602" s="5" t="s">
        <v>199</v>
      </c>
      <c r="B602" t="s">
        <v>31</v>
      </c>
      <c r="C602">
        <v>501</v>
      </c>
      <c r="D602">
        <v>4</v>
      </c>
      <c r="E602">
        <v>2</v>
      </c>
      <c r="F602" t="s">
        <v>120</v>
      </c>
      <c r="G602" t="s">
        <v>33</v>
      </c>
      <c r="H602" t="s">
        <v>34</v>
      </c>
      <c r="I602" t="s">
        <v>136</v>
      </c>
      <c r="J602" s="6" t="s">
        <v>74</v>
      </c>
      <c r="K602" t="s">
        <v>40</v>
      </c>
      <c r="L602" t="s">
        <v>41</v>
      </c>
      <c r="M602">
        <v>0</v>
      </c>
      <c r="N602">
        <v>1</v>
      </c>
      <c r="O602" s="7">
        <v>1981</v>
      </c>
      <c r="P602" s="7"/>
      <c r="Q602">
        <f>35-14</f>
        <v>21</v>
      </c>
      <c r="R602" t="s">
        <v>100</v>
      </c>
      <c r="S602" t="s">
        <v>44</v>
      </c>
      <c r="AB602" t="s">
        <v>36</v>
      </c>
      <c r="AC602" t="s">
        <v>163</v>
      </c>
    </row>
    <row r="603" spans="1:30" ht="15.5" x14ac:dyDescent="0.35">
      <c r="A603" s="5" t="s">
        <v>199</v>
      </c>
      <c r="B603" t="s">
        <v>31</v>
      </c>
      <c r="C603">
        <v>501</v>
      </c>
      <c r="D603">
        <v>7</v>
      </c>
      <c r="E603">
        <v>1</v>
      </c>
      <c r="F603" t="s">
        <v>120</v>
      </c>
      <c r="G603" t="s">
        <v>33</v>
      </c>
      <c r="H603" t="s">
        <v>34</v>
      </c>
      <c r="I603" t="s">
        <v>45</v>
      </c>
      <c r="J603" s="6" t="s">
        <v>39</v>
      </c>
      <c r="K603" t="s">
        <v>40</v>
      </c>
      <c r="L603" t="s">
        <v>49</v>
      </c>
      <c r="M603">
        <v>0</v>
      </c>
      <c r="N603">
        <v>0</v>
      </c>
      <c r="O603" s="7">
        <v>1893</v>
      </c>
      <c r="P603" s="7">
        <v>1892</v>
      </c>
      <c r="Q603">
        <f>35-14</f>
        <v>21</v>
      </c>
      <c r="R603" t="s">
        <v>128</v>
      </c>
      <c r="AB603" t="s">
        <v>36</v>
      </c>
      <c r="AC603" t="s">
        <v>163</v>
      </c>
      <c r="AD603" t="s">
        <v>207</v>
      </c>
    </row>
    <row r="604" spans="1:30" ht="15.5" x14ac:dyDescent="0.35">
      <c r="A604" s="5" t="s">
        <v>199</v>
      </c>
      <c r="B604" t="s">
        <v>31</v>
      </c>
      <c r="C604">
        <v>501</v>
      </c>
      <c r="D604">
        <v>7</v>
      </c>
      <c r="E604">
        <v>2</v>
      </c>
      <c r="F604" t="s">
        <v>120</v>
      </c>
      <c r="G604" t="s">
        <v>33</v>
      </c>
      <c r="H604" t="s">
        <v>34</v>
      </c>
      <c r="I604" t="s">
        <v>45</v>
      </c>
      <c r="J604" s="6" t="s">
        <v>39</v>
      </c>
      <c r="K604" t="s">
        <v>56</v>
      </c>
      <c r="L604" t="s">
        <v>41</v>
      </c>
      <c r="M604">
        <v>0</v>
      </c>
      <c r="N604">
        <v>0</v>
      </c>
      <c r="O604" s="7">
        <v>1891</v>
      </c>
      <c r="P604" s="7">
        <v>1890</v>
      </c>
      <c r="Q604">
        <f>29.5-12.5</f>
        <v>17</v>
      </c>
      <c r="R604" t="s">
        <v>43</v>
      </c>
      <c r="S604" t="s">
        <v>44</v>
      </c>
      <c r="AB604" t="s">
        <v>36</v>
      </c>
      <c r="AC604" t="s">
        <v>163</v>
      </c>
    </row>
    <row r="605" spans="1:30" ht="15.5" x14ac:dyDescent="0.35">
      <c r="A605" s="5" t="s">
        <v>199</v>
      </c>
      <c r="B605" t="s">
        <v>31</v>
      </c>
      <c r="C605">
        <v>501</v>
      </c>
      <c r="D605">
        <v>8</v>
      </c>
      <c r="E605">
        <v>1</v>
      </c>
      <c r="F605" t="s">
        <v>120</v>
      </c>
      <c r="G605" t="s">
        <v>33</v>
      </c>
      <c r="H605" t="s">
        <v>34</v>
      </c>
      <c r="I605" s="6" t="s">
        <v>35</v>
      </c>
      <c r="O605" s="7"/>
      <c r="P605" s="7"/>
      <c r="AB605" t="s">
        <v>36</v>
      </c>
      <c r="AC605" t="s">
        <v>163</v>
      </c>
    </row>
    <row r="606" spans="1:30" ht="15.5" x14ac:dyDescent="0.35">
      <c r="A606" s="5" t="s">
        <v>199</v>
      </c>
      <c r="B606" t="s">
        <v>31</v>
      </c>
      <c r="C606">
        <v>501</v>
      </c>
      <c r="D606">
        <v>8</v>
      </c>
      <c r="E606">
        <v>2</v>
      </c>
      <c r="F606" t="s">
        <v>120</v>
      </c>
      <c r="G606" t="s">
        <v>33</v>
      </c>
      <c r="H606" t="s">
        <v>34</v>
      </c>
      <c r="I606" t="s">
        <v>194</v>
      </c>
      <c r="J606" s="6" t="s">
        <v>74</v>
      </c>
      <c r="K606" t="s">
        <v>40</v>
      </c>
      <c r="L606" t="s">
        <v>49</v>
      </c>
      <c r="M606">
        <v>0</v>
      </c>
      <c r="N606">
        <v>1</v>
      </c>
      <c r="O606" s="7">
        <v>1903</v>
      </c>
      <c r="P606" s="7"/>
      <c r="Q606">
        <f>320-140</f>
        <v>180</v>
      </c>
      <c r="R606" t="s">
        <v>128</v>
      </c>
      <c r="AB606" t="s">
        <v>36</v>
      </c>
      <c r="AC606" t="s">
        <v>163</v>
      </c>
    </row>
    <row r="607" spans="1:30" ht="15.5" x14ac:dyDescent="0.35">
      <c r="A607" s="5" t="s">
        <v>199</v>
      </c>
      <c r="B607" t="s">
        <v>31</v>
      </c>
      <c r="C607">
        <v>501</v>
      </c>
      <c r="D607">
        <v>9</v>
      </c>
      <c r="E607">
        <v>1</v>
      </c>
      <c r="F607" t="s">
        <v>120</v>
      </c>
      <c r="G607" t="s">
        <v>33</v>
      </c>
      <c r="H607" t="s">
        <v>34</v>
      </c>
      <c r="I607" s="6" t="s">
        <v>35</v>
      </c>
      <c r="O607" s="7"/>
      <c r="P607" s="7"/>
      <c r="AB607" t="s">
        <v>36</v>
      </c>
      <c r="AC607" t="s">
        <v>163</v>
      </c>
    </row>
    <row r="608" spans="1:30" ht="15.5" x14ac:dyDescent="0.35">
      <c r="A608" s="5" t="s">
        <v>199</v>
      </c>
      <c r="B608" t="s">
        <v>31</v>
      </c>
      <c r="C608">
        <v>501</v>
      </c>
      <c r="D608">
        <v>9</v>
      </c>
      <c r="E608">
        <v>2</v>
      </c>
      <c r="F608" t="s">
        <v>120</v>
      </c>
      <c r="G608" t="s">
        <v>33</v>
      </c>
      <c r="H608" t="s">
        <v>34</v>
      </c>
      <c r="I608" t="s">
        <v>45</v>
      </c>
      <c r="J608" s="6" t="s">
        <v>74</v>
      </c>
      <c r="K608" t="s">
        <v>40</v>
      </c>
      <c r="L608" t="s">
        <v>41</v>
      </c>
      <c r="M608">
        <v>0</v>
      </c>
      <c r="N608">
        <v>1</v>
      </c>
      <c r="O608" s="7">
        <v>1923</v>
      </c>
      <c r="P608" s="7">
        <v>1922</v>
      </c>
      <c r="Q608">
        <f>33-13</f>
        <v>20</v>
      </c>
      <c r="R608" t="s">
        <v>165</v>
      </c>
      <c r="S608" t="s">
        <v>108</v>
      </c>
      <c r="AB608" t="s">
        <v>36</v>
      </c>
      <c r="AC608" t="s">
        <v>163</v>
      </c>
    </row>
    <row r="609" spans="1:30" ht="15.5" x14ac:dyDescent="0.35">
      <c r="A609" s="5" t="s">
        <v>199</v>
      </c>
      <c r="B609" t="s">
        <v>31</v>
      </c>
      <c r="C609">
        <v>501</v>
      </c>
      <c r="D609">
        <v>10</v>
      </c>
      <c r="E609">
        <v>1</v>
      </c>
      <c r="F609" t="s">
        <v>120</v>
      </c>
      <c r="G609" t="s">
        <v>33</v>
      </c>
      <c r="H609" t="s">
        <v>34</v>
      </c>
      <c r="I609" t="s">
        <v>194</v>
      </c>
      <c r="J609" s="6" t="s">
        <v>74</v>
      </c>
      <c r="K609" t="s">
        <v>40</v>
      </c>
      <c r="L609" t="s">
        <v>49</v>
      </c>
      <c r="M609">
        <v>0</v>
      </c>
      <c r="N609">
        <v>1</v>
      </c>
      <c r="O609" s="7">
        <v>1879</v>
      </c>
      <c r="P609" s="7"/>
      <c r="Q609">
        <f>250-140</f>
        <v>110</v>
      </c>
      <c r="R609" t="s">
        <v>52</v>
      </c>
      <c r="AB609" t="s">
        <v>36</v>
      </c>
      <c r="AC609" t="s">
        <v>163</v>
      </c>
    </row>
    <row r="610" spans="1:30" ht="15.5" x14ac:dyDescent="0.35">
      <c r="A610" s="5" t="s">
        <v>199</v>
      </c>
      <c r="B610" t="s">
        <v>31</v>
      </c>
      <c r="C610">
        <v>503</v>
      </c>
      <c r="D610">
        <v>1</v>
      </c>
      <c r="E610">
        <v>1</v>
      </c>
      <c r="F610" t="s">
        <v>120</v>
      </c>
      <c r="G610" t="s">
        <v>33</v>
      </c>
      <c r="H610" t="s">
        <v>34</v>
      </c>
      <c r="I610" s="6" t="s">
        <v>35</v>
      </c>
      <c r="O610" s="7"/>
      <c r="P610" s="7"/>
      <c r="AB610" t="s">
        <v>36</v>
      </c>
      <c r="AC610" t="s">
        <v>163</v>
      </c>
    </row>
    <row r="611" spans="1:30" ht="15.5" x14ac:dyDescent="0.35">
      <c r="A611" s="5" t="s">
        <v>199</v>
      </c>
      <c r="B611" t="s">
        <v>31</v>
      </c>
      <c r="C611">
        <v>503</v>
      </c>
      <c r="D611">
        <v>1</v>
      </c>
      <c r="E611">
        <v>2</v>
      </c>
      <c r="F611" t="s">
        <v>120</v>
      </c>
      <c r="G611" t="s">
        <v>33</v>
      </c>
      <c r="H611" t="s">
        <v>34</v>
      </c>
      <c r="I611" t="s">
        <v>45</v>
      </c>
      <c r="J611" s="6" t="s">
        <v>39</v>
      </c>
      <c r="K611" t="s">
        <v>56</v>
      </c>
      <c r="L611" t="s">
        <v>41</v>
      </c>
      <c r="M611">
        <v>0</v>
      </c>
      <c r="N611">
        <v>0</v>
      </c>
      <c r="O611" s="7">
        <v>1889</v>
      </c>
      <c r="P611" s="7">
        <v>1888</v>
      </c>
      <c r="Q611">
        <f>27.5-12.5</f>
        <v>15</v>
      </c>
      <c r="R611" t="s">
        <v>43</v>
      </c>
      <c r="S611" t="s">
        <v>44</v>
      </c>
      <c r="AB611" t="s">
        <v>36</v>
      </c>
      <c r="AC611" t="s">
        <v>163</v>
      </c>
    </row>
    <row r="612" spans="1:30" ht="15.5" x14ac:dyDescent="0.35">
      <c r="A612" s="5" t="s">
        <v>199</v>
      </c>
      <c r="B612" t="s">
        <v>31</v>
      </c>
      <c r="C612">
        <v>503</v>
      </c>
      <c r="D612">
        <v>2</v>
      </c>
      <c r="E612">
        <v>1</v>
      </c>
      <c r="F612" t="s">
        <v>120</v>
      </c>
      <c r="G612" t="s">
        <v>33</v>
      </c>
      <c r="H612" t="s">
        <v>34</v>
      </c>
      <c r="I612" s="6" t="s">
        <v>35</v>
      </c>
      <c r="O612" s="7"/>
      <c r="P612" s="7"/>
      <c r="AB612" t="s">
        <v>36</v>
      </c>
      <c r="AC612" t="s">
        <v>163</v>
      </c>
    </row>
    <row r="613" spans="1:30" ht="15.5" x14ac:dyDescent="0.35">
      <c r="A613" s="5" t="s">
        <v>199</v>
      </c>
      <c r="B613" t="s">
        <v>31</v>
      </c>
      <c r="C613">
        <v>503</v>
      </c>
      <c r="D613">
        <v>2</v>
      </c>
      <c r="E613">
        <v>2</v>
      </c>
      <c r="F613" t="s">
        <v>120</v>
      </c>
      <c r="G613" t="s">
        <v>33</v>
      </c>
      <c r="H613" t="s">
        <v>34</v>
      </c>
      <c r="I613" s="6" t="s">
        <v>35</v>
      </c>
      <c r="O613" s="7"/>
      <c r="P613" s="7"/>
      <c r="AB613" t="s">
        <v>36</v>
      </c>
      <c r="AC613" t="s">
        <v>163</v>
      </c>
    </row>
    <row r="614" spans="1:30" ht="15.5" x14ac:dyDescent="0.35">
      <c r="A614" s="5" t="s">
        <v>199</v>
      </c>
      <c r="B614" t="s">
        <v>31</v>
      </c>
      <c r="C614">
        <v>503</v>
      </c>
      <c r="D614">
        <v>3</v>
      </c>
      <c r="E614">
        <v>1</v>
      </c>
      <c r="F614" t="s">
        <v>120</v>
      </c>
      <c r="G614" t="s">
        <v>33</v>
      </c>
      <c r="H614" t="s">
        <v>34</v>
      </c>
      <c r="I614" s="6" t="s">
        <v>35</v>
      </c>
      <c r="O614" s="7"/>
      <c r="P614" s="7"/>
      <c r="AB614" t="s">
        <v>36</v>
      </c>
      <c r="AC614" t="s">
        <v>163</v>
      </c>
    </row>
    <row r="615" spans="1:30" ht="15.5" x14ac:dyDescent="0.35">
      <c r="A615" s="5" t="s">
        <v>199</v>
      </c>
      <c r="B615" t="s">
        <v>31</v>
      </c>
      <c r="C615">
        <v>503</v>
      </c>
      <c r="D615">
        <v>4</v>
      </c>
      <c r="E615">
        <v>1</v>
      </c>
      <c r="F615" t="s">
        <v>120</v>
      </c>
      <c r="G615" t="s">
        <v>33</v>
      </c>
      <c r="H615" t="s">
        <v>34</v>
      </c>
      <c r="I615" t="s">
        <v>136</v>
      </c>
      <c r="J615" s="6" t="s">
        <v>74</v>
      </c>
      <c r="K615" t="s">
        <v>40</v>
      </c>
      <c r="L615" t="s">
        <v>49</v>
      </c>
      <c r="M615">
        <v>0</v>
      </c>
      <c r="N615">
        <v>1</v>
      </c>
      <c r="O615" s="7">
        <v>1979</v>
      </c>
      <c r="P615" s="7"/>
      <c r="Q615">
        <f>43-13</f>
        <v>30</v>
      </c>
      <c r="R615" t="s">
        <v>128</v>
      </c>
      <c r="Z615" t="s">
        <v>108</v>
      </c>
      <c r="AB615" t="s">
        <v>36</v>
      </c>
      <c r="AC615" t="s">
        <v>163</v>
      </c>
      <c r="AD615" t="s">
        <v>208</v>
      </c>
    </row>
    <row r="616" spans="1:30" ht="15.5" x14ac:dyDescent="0.35">
      <c r="A616" s="5" t="s">
        <v>199</v>
      </c>
      <c r="B616" t="s">
        <v>31</v>
      </c>
      <c r="C616">
        <v>503</v>
      </c>
      <c r="D616">
        <v>5</v>
      </c>
      <c r="E616">
        <v>1</v>
      </c>
      <c r="F616" t="s">
        <v>120</v>
      </c>
      <c r="G616" t="s">
        <v>33</v>
      </c>
      <c r="H616" t="s">
        <v>34</v>
      </c>
      <c r="I616" s="6" t="s">
        <v>130</v>
      </c>
      <c r="O616" s="7"/>
      <c r="P616" s="7"/>
      <c r="AB616" t="s">
        <v>36</v>
      </c>
      <c r="AC616" t="s">
        <v>163</v>
      </c>
      <c r="AD616" t="s">
        <v>209</v>
      </c>
    </row>
    <row r="617" spans="1:30" ht="15.5" x14ac:dyDescent="0.35">
      <c r="A617" s="5" t="s">
        <v>199</v>
      </c>
      <c r="B617" t="s">
        <v>31</v>
      </c>
      <c r="C617">
        <v>503</v>
      </c>
      <c r="D617">
        <v>7</v>
      </c>
      <c r="E617">
        <v>1</v>
      </c>
      <c r="F617" t="s">
        <v>120</v>
      </c>
      <c r="G617" t="s">
        <v>33</v>
      </c>
      <c r="H617" t="s">
        <v>34</v>
      </c>
      <c r="I617" t="s">
        <v>45</v>
      </c>
      <c r="J617" s="6" t="s">
        <v>74</v>
      </c>
      <c r="K617" t="s">
        <v>56</v>
      </c>
      <c r="L617" t="s">
        <v>49</v>
      </c>
      <c r="M617">
        <v>0</v>
      </c>
      <c r="N617">
        <v>1</v>
      </c>
      <c r="O617" s="7">
        <v>1921</v>
      </c>
      <c r="P617" s="7">
        <v>1920</v>
      </c>
      <c r="Q617">
        <f>26.5-11.5</f>
        <v>15</v>
      </c>
      <c r="R617" t="s">
        <v>52</v>
      </c>
      <c r="AB617" t="s">
        <v>36</v>
      </c>
      <c r="AC617" t="s">
        <v>163</v>
      </c>
    </row>
    <row r="618" spans="1:30" ht="15.5" x14ac:dyDescent="0.35">
      <c r="A618" s="5" t="s">
        <v>199</v>
      </c>
      <c r="B618" t="s">
        <v>31</v>
      </c>
      <c r="C618">
        <v>503</v>
      </c>
      <c r="D618">
        <v>8</v>
      </c>
      <c r="E618">
        <v>1</v>
      </c>
      <c r="F618" t="s">
        <v>120</v>
      </c>
      <c r="G618" t="s">
        <v>33</v>
      </c>
      <c r="H618" t="s">
        <v>34</v>
      </c>
      <c r="I618" s="6" t="s">
        <v>35</v>
      </c>
      <c r="O618" s="7"/>
      <c r="P618" s="7"/>
      <c r="AB618" t="s">
        <v>36</v>
      </c>
      <c r="AC618" t="s">
        <v>163</v>
      </c>
    </row>
    <row r="619" spans="1:30" ht="15.5" x14ac:dyDescent="0.35">
      <c r="A619" s="5" t="s">
        <v>199</v>
      </c>
      <c r="B619" t="s">
        <v>31</v>
      </c>
      <c r="C619">
        <v>503</v>
      </c>
      <c r="D619">
        <v>8</v>
      </c>
      <c r="E619">
        <v>2</v>
      </c>
      <c r="F619" t="s">
        <v>120</v>
      </c>
      <c r="G619" t="s">
        <v>33</v>
      </c>
      <c r="H619" t="s">
        <v>34</v>
      </c>
      <c r="I619" t="s">
        <v>45</v>
      </c>
      <c r="J619" s="6" t="s">
        <v>39</v>
      </c>
      <c r="K619" t="s">
        <v>46</v>
      </c>
      <c r="L619" t="s">
        <v>41</v>
      </c>
      <c r="M619">
        <v>0</v>
      </c>
      <c r="N619">
        <v>0</v>
      </c>
      <c r="O619" s="7">
        <v>1887</v>
      </c>
      <c r="P619" s="7">
        <v>1886</v>
      </c>
      <c r="Q619">
        <f>26-12</f>
        <v>14</v>
      </c>
      <c r="R619" t="s">
        <v>43</v>
      </c>
      <c r="S619" t="s">
        <v>44</v>
      </c>
      <c r="AB619" t="s">
        <v>36</v>
      </c>
      <c r="AC619" t="s">
        <v>163</v>
      </c>
    </row>
    <row r="620" spans="1:30" ht="15.5" x14ac:dyDescent="0.35">
      <c r="A620" s="5" t="s">
        <v>199</v>
      </c>
      <c r="B620" t="s">
        <v>31</v>
      </c>
      <c r="C620">
        <v>503</v>
      </c>
      <c r="D620">
        <v>9</v>
      </c>
      <c r="E620">
        <v>1</v>
      </c>
      <c r="F620" t="s">
        <v>120</v>
      </c>
      <c r="G620" t="s">
        <v>33</v>
      </c>
      <c r="H620" t="s">
        <v>34</v>
      </c>
      <c r="I620" s="6" t="s">
        <v>35</v>
      </c>
      <c r="O620" s="7"/>
      <c r="P620" s="7"/>
      <c r="AB620" t="s">
        <v>36</v>
      </c>
      <c r="AC620" t="s">
        <v>163</v>
      </c>
    </row>
    <row r="621" spans="1:30" ht="15.5" x14ac:dyDescent="0.35">
      <c r="A621" s="5" t="s">
        <v>199</v>
      </c>
      <c r="B621" t="s">
        <v>31</v>
      </c>
      <c r="C621">
        <v>503</v>
      </c>
      <c r="D621">
        <v>9</v>
      </c>
      <c r="E621">
        <v>2</v>
      </c>
      <c r="F621" t="s">
        <v>120</v>
      </c>
      <c r="G621" t="s">
        <v>33</v>
      </c>
      <c r="H621" t="s">
        <v>34</v>
      </c>
      <c r="I621" t="s">
        <v>45</v>
      </c>
      <c r="J621" s="6" t="s">
        <v>74</v>
      </c>
      <c r="K621" t="s">
        <v>46</v>
      </c>
      <c r="L621" t="s">
        <v>49</v>
      </c>
      <c r="M621">
        <v>0</v>
      </c>
      <c r="N621">
        <v>1</v>
      </c>
      <c r="O621" s="7">
        <v>1919</v>
      </c>
      <c r="P621" s="7">
        <v>1918</v>
      </c>
      <c r="Q621">
        <f>27.5-10.5</f>
        <v>17</v>
      </c>
      <c r="R621" t="s">
        <v>52</v>
      </c>
      <c r="AB621" t="s">
        <v>36</v>
      </c>
      <c r="AC621" t="s">
        <v>163</v>
      </c>
    </row>
    <row r="622" spans="1:30" ht="15.5" x14ac:dyDescent="0.35">
      <c r="A622" s="5" t="s">
        <v>199</v>
      </c>
      <c r="B622" t="s">
        <v>31</v>
      </c>
      <c r="C622">
        <v>503</v>
      </c>
      <c r="D622">
        <v>10</v>
      </c>
      <c r="E622">
        <v>1</v>
      </c>
      <c r="F622" t="s">
        <v>120</v>
      </c>
      <c r="G622" t="s">
        <v>33</v>
      </c>
      <c r="H622" t="s">
        <v>34</v>
      </c>
      <c r="I622" t="s">
        <v>45</v>
      </c>
      <c r="J622" s="6" t="s">
        <v>74</v>
      </c>
      <c r="K622" t="s">
        <v>56</v>
      </c>
      <c r="L622" t="s">
        <v>49</v>
      </c>
      <c r="M622">
        <v>0</v>
      </c>
      <c r="N622">
        <v>1</v>
      </c>
      <c r="O622" s="7">
        <v>1917</v>
      </c>
      <c r="P622" s="7">
        <v>1916</v>
      </c>
      <c r="R622" t="s">
        <v>128</v>
      </c>
      <c r="AB622" t="s">
        <v>36</v>
      </c>
      <c r="AC622" t="s">
        <v>163</v>
      </c>
      <c r="AD622" t="s">
        <v>210</v>
      </c>
    </row>
    <row r="623" spans="1:30" ht="15.5" x14ac:dyDescent="0.35">
      <c r="A623" s="5" t="s">
        <v>211</v>
      </c>
      <c r="B623" t="s">
        <v>31</v>
      </c>
      <c r="C623">
        <v>701</v>
      </c>
      <c r="D623">
        <v>1</v>
      </c>
      <c r="E623">
        <v>1</v>
      </c>
      <c r="F623" t="s">
        <v>32</v>
      </c>
      <c r="G623" t="s">
        <v>33</v>
      </c>
      <c r="H623" t="s">
        <v>34</v>
      </c>
      <c r="I623" t="s">
        <v>45</v>
      </c>
      <c r="J623" s="6" t="s">
        <v>39</v>
      </c>
      <c r="K623" t="s">
        <v>56</v>
      </c>
      <c r="L623" t="s">
        <v>49</v>
      </c>
      <c r="M623">
        <v>0</v>
      </c>
      <c r="N623">
        <v>0</v>
      </c>
      <c r="O623" s="7" t="s">
        <v>212</v>
      </c>
      <c r="P623" s="7" t="s">
        <v>213</v>
      </c>
      <c r="Q623">
        <f>28-13</f>
        <v>15</v>
      </c>
      <c r="R623" t="s">
        <v>52</v>
      </c>
      <c r="AB623" t="s">
        <v>214</v>
      </c>
      <c r="AC623" t="s">
        <v>37</v>
      </c>
    </row>
    <row r="624" spans="1:30" ht="15.5" x14ac:dyDescent="0.35">
      <c r="A624" s="5" t="s">
        <v>211</v>
      </c>
      <c r="B624" t="s">
        <v>31</v>
      </c>
      <c r="C624">
        <v>701</v>
      </c>
      <c r="D624">
        <v>1</v>
      </c>
      <c r="E624">
        <v>2</v>
      </c>
      <c r="F624" t="s">
        <v>32</v>
      </c>
      <c r="G624" t="s">
        <v>33</v>
      </c>
      <c r="H624" t="s">
        <v>34</v>
      </c>
      <c r="I624" t="s">
        <v>45</v>
      </c>
      <c r="J624" s="6" t="s">
        <v>74</v>
      </c>
      <c r="K624" t="s">
        <v>56</v>
      </c>
      <c r="L624" t="s">
        <v>41</v>
      </c>
      <c r="M624">
        <v>0</v>
      </c>
      <c r="N624">
        <v>1</v>
      </c>
      <c r="O624" s="7" t="s">
        <v>215</v>
      </c>
      <c r="P624" s="7" t="s">
        <v>216</v>
      </c>
      <c r="Q624">
        <f>28.5-13</f>
        <v>15.5</v>
      </c>
      <c r="R624" t="s">
        <v>43</v>
      </c>
      <c r="S624" t="s">
        <v>44</v>
      </c>
      <c r="AB624" t="s">
        <v>214</v>
      </c>
      <c r="AC624" t="s">
        <v>37</v>
      </c>
    </row>
    <row r="625" spans="1:30" ht="15.5" x14ac:dyDescent="0.35">
      <c r="A625" s="5" t="s">
        <v>211</v>
      </c>
      <c r="B625" t="s">
        <v>31</v>
      </c>
      <c r="C625">
        <v>701</v>
      </c>
      <c r="D625">
        <v>2</v>
      </c>
      <c r="E625">
        <v>1</v>
      </c>
      <c r="F625" t="s">
        <v>32</v>
      </c>
      <c r="G625" t="s">
        <v>33</v>
      </c>
      <c r="H625" t="s">
        <v>34</v>
      </c>
      <c r="I625" t="s">
        <v>45</v>
      </c>
      <c r="J625" s="6" t="s">
        <v>74</v>
      </c>
      <c r="K625" t="s">
        <v>56</v>
      </c>
      <c r="L625" t="s">
        <v>49</v>
      </c>
      <c r="M625">
        <v>0</v>
      </c>
      <c r="N625">
        <v>1</v>
      </c>
      <c r="O625" s="7" t="s">
        <v>217</v>
      </c>
      <c r="P625" s="7" t="s">
        <v>218</v>
      </c>
      <c r="Q625">
        <f>30-13</f>
        <v>17</v>
      </c>
      <c r="R625" t="s">
        <v>52</v>
      </c>
      <c r="AB625" t="s">
        <v>214</v>
      </c>
      <c r="AC625" t="s">
        <v>37</v>
      </c>
    </row>
    <row r="626" spans="1:30" ht="15.5" x14ac:dyDescent="0.35">
      <c r="A626" s="5" t="s">
        <v>211</v>
      </c>
      <c r="B626" t="s">
        <v>31</v>
      </c>
      <c r="C626">
        <v>701</v>
      </c>
      <c r="D626">
        <v>2</v>
      </c>
      <c r="E626">
        <v>2</v>
      </c>
      <c r="F626" t="s">
        <v>32</v>
      </c>
      <c r="G626" t="s">
        <v>33</v>
      </c>
      <c r="H626" t="s">
        <v>34</v>
      </c>
      <c r="I626" s="6" t="s">
        <v>35</v>
      </c>
      <c r="O626" s="7"/>
      <c r="P626" s="7"/>
      <c r="AB626" t="s">
        <v>214</v>
      </c>
      <c r="AC626" t="s">
        <v>37</v>
      </c>
    </row>
    <row r="627" spans="1:30" ht="15.5" x14ac:dyDescent="0.35">
      <c r="A627" s="5" t="s">
        <v>211</v>
      </c>
      <c r="B627" t="s">
        <v>31</v>
      </c>
      <c r="C627">
        <v>701</v>
      </c>
      <c r="D627">
        <v>3</v>
      </c>
      <c r="E627">
        <v>1</v>
      </c>
      <c r="F627" t="s">
        <v>32</v>
      </c>
      <c r="G627" t="s">
        <v>33</v>
      </c>
      <c r="H627" t="s">
        <v>34</v>
      </c>
      <c r="I627" s="6" t="s">
        <v>130</v>
      </c>
      <c r="O627" s="7"/>
      <c r="P627" s="7"/>
      <c r="AB627" t="s">
        <v>214</v>
      </c>
      <c r="AC627" t="s">
        <v>37</v>
      </c>
    </row>
    <row r="628" spans="1:30" ht="15.5" x14ac:dyDescent="0.35">
      <c r="A628" s="5" t="s">
        <v>211</v>
      </c>
      <c r="B628" t="s">
        <v>31</v>
      </c>
      <c r="C628">
        <v>701</v>
      </c>
      <c r="D628">
        <v>3</v>
      </c>
      <c r="E628">
        <v>2</v>
      </c>
      <c r="F628" t="s">
        <v>32</v>
      </c>
      <c r="G628" t="s">
        <v>33</v>
      </c>
      <c r="H628" t="s">
        <v>34</v>
      </c>
      <c r="I628" t="s">
        <v>159</v>
      </c>
      <c r="J628" s="6" t="s">
        <v>39</v>
      </c>
      <c r="K628" t="s">
        <v>40</v>
      </c>
      <c r="L628" t="s">
        <v>49</v>
      </c>
      <c r="M628">
        <v>0</v>
      </c>
      <c r="N628">
        <v>0</v>
      </c>
      <c r="O628" s="7" t="s">
        <v>219</v>
      </c>
      <c r="P628" s="7"/>
      <c r="Q628">
        <f>33.5-13</f>
        <v>20.5</v>
      </c>
      <c r="R628" t="s">
        <v>52</v>
      </c>
      <c r="AB628" t="s">
        <v>214</v>
      </c>
      <c r="AC628" t="s">
        <v>37</v>
      </c>
    </row>
    <row r="629" spans="1:30" ht="15.5" x14ac:dyDescent="0.35">
      <c r="A629" s="5" t="s">
        <v>211</v>
      </c>
      <c r="B629" t="s">
        <v>31</v>
      </c>
      <c r="C629">
        <v>701</v>
      </c>
      <c r="D629">
        <v>4</v>
      </c>
      <c r="E629">
        <v>1</v>
      </c>
      <c r="F629" t="s">
        <v>32</v>
      </c>
      <c r="G629" t="s">
        <v>33</v>
      </c>
      <c r="H629" t="s">
        <v>34</v>
      </c>
      <c r="I629" t="s">
        <v>220</v>
      </c>
      <c r="J629" s="6" t="s">
        <v>142</v>
      </c>
      <c r="O629" s="7"/>
      <c r="P629" s="7"/>
      <c r="AB629" t="s">
        <v>214</v>
      </c>
      <c r="AC629" t="s">
        <v>37</v>
      </c>
    </row>
    <row r="630" spans="1:30" ht="15.5" x14ac:dyDescent="0.35">
      <c r="A630" s="5" t="s">
        <v>211</v>
      </c>
      <c r="B630" t="s">
        <v>31</v>
      </c>
      <c r="C630">
        <v>701</v>
      </c>
      <c r="D630">
        <v>4</v>
      </c>
      <c r="E630">
        <v>2</v>
      </c>
      <c r="F630" t="s">
        <v>32</v>
      </c>
      <c r="G630" t="s">
        <v>33</v>
      </c>
      <c r="H630" t="s">
        <v>34</v>
      </c>
      <c r="I630" t="s">
        <v>45</v>
      </c>
      <c r="J630" s="6" t="s">
        <v>39</v>
      </c>
      <c r="K630" t="s">
        <v>56</v>
      </c>
      <c r="L630" t="s">
        <v>49</v>
      </c>
      <c r="M630">
        <v>0</v>
      </c>
      <c r="N630">
        <v>0</v>
      </c>
      <c r="O630" s="7" t="s">
        <v>221</v>
      </c>
      <c r="P630" s="7" t="s">
        <v>222</v>
      </c>
      <c r="Q630">
        <f>28-12.5</f>
        <v>15.5</v>
      </c>
      <c r="R630" t="s">
        <v>52</v>
      </c>
      <c r="AB630" t="s">
        <v>214</v>
      </c>
      <c r="AC630" t="s">
        <v>37</v>
      </c>
    </row>
    <row r="631" spans="1:30" ht="15.5" x14ac:dyDescent="0.35">
      <c r="A631" s="5" t="s">
        <v>211</v>
      </c>
      <c r="B631" t="s">
        <v>31</v>
      </c>
      <c r="C631">
        <v>701</v>
      </c>
      <c r="D631">
        <v>5</v>
      </c>
      <c r="E631">
        <v>1</v>
      </c>
      <c r="F631" t="s">
        <v>32</v>
      </c>
      <c r="G631" t="s">
        <v>33</v>
      </c>
      <c r="H631" t="s">
        <v>34</v>
      </c>
      <c r="I631" t="s">
        <v>38</v>
      </c>
      <c r="J631" s="6" t="s">
        <v>39</v>
      </c>
      <c r="K631" t="s">
        <v>40</v>
      </c>
      <c r="L631" t="s">
        <v>41</v>
      </c>
      <c r="M631">
        <v>0</v>
      </c>
      <c r="N631">
        <v>0</v>
      </c>
      <c r="O631" s="7" t="s">
        <v>223</v>
      </c>
      <c r="P631" s="7"/>
      <c r="Q631">
        <f>100-15</f>
        <v>85</v>
      </c>
      <c r="R631" t="s">
        <v>43</v>
      </c>
      <c r="S631" t="s">
        <v>44</v>
      </c>
      <c r="AB631" t="s">
        <v>214</v>
      </c>
      <c r="AC631" t="s">
        <v>37</v>
      </c>
    </row>
    <row r="632" spans="1:30" ht="15.5" x14ac:dyDescent="0.35">
      <c r="A632" s="5" t="s">
        <v>211</v>
      </c>
      <c r="B632" t="s">
        <v>31</v>
      </c>
      <c r="C632">
        <v>701</v>
      </c>
      <c r="D632">
        <v>5</v>
      </c>
      <c r="E632">
        <v>2</v>
      </c>
      <c r="F632" t="s">
        <v>32</v>
      </c>
      <c r="G632" t="s">
        <v>33</v>
      </c>
      <c r="H632" t="s">
        <v>34</v>
      </c>
      <c r="I632" t="s">
        <v>45</v>
      </c>
      <c r="J632" s="6" t="s">
        <v>39</v>
      </c>
      <c r="K632" t="s">
        <v>40</v>
      </c>
      <c r="L632" t="s">
        <v>49</v>
      </c>
      <c r="M632">
        <v>0</v>
      </c>
      <c r="N632">
        <v>0</v>
      </c>
      <c r="O632" s="7" t="s">
        <v>224</v>
      </c>
      <c r="P632" s="7" t="s">
        <v>225</v>
      </c>
      <c r="Q632">
        <f>33-13.5</f>
        <v>19.5</v>
      </c>
      <c r="R632" t="s">
        <v>52</v>
      </c>
      <c r="AB632" t="s">
        <v>214</v>
      </c>
      <c r="AC632" t="s">
        <v>37</v>
      </c>
    </row>
    <row r="633" spans="1:30" ht="15.5" x14ac:dyDescent="0.35">
      <c r="A633" s="5" t="s">
        <v>211</v>
      </c>
      <c r="B633" t="s">
        <v>31</v>
      </c>
      <c r="C633">
        <v>701</v>
      </c>
      <c r="D633">
        <v>6</v>
      </c>
      <c r="E633">
        <v>1</v>
      </c>
      <c r="F633" t="s">
        <v>32</v>
      </c>
      <c r="G633" t="s">
        <v>33</v>
      </c>
      <c r="H633" t="s">
        <v>34</v>
      </c>
      <c r="I633" t="s">
        <v>159</v>
      </c>
      <c r="J633" s="6" t="s">
        <v>39</v>
      </c>
      <c r="K633" t="s">
        <v>46</v>
      </c>
      <c r="L633" t="s">
        <v>41</v>
      </c>
      <c r="M633">
        <v>0</v>
      </c>
      <c r="N633">
        <v>0</v>
      </c>
      <c r="O633" s="7" t="s">
        <v>226</v>
      </c>
      <c r="P633" s="7"/>
      <c r="Q633">
        <f>29.5-13.5</f>
        <v>16</v>
      </c>
      <c r="R633" t="s">
        <v>43</v>
      </c>
      <c r="S633" t="s">
        <v>44</v>
      </c>
      <c r="AB633" t="s">
        <v>214</v>
      </c>
      <c r="AC633" t="s">
        <v>37</v>
      </c>
    </row>
    <row r="634" spans="1:30" ht="15.5" x14ac:dyDescent="0.35">
      <c r="A634" s="5" t="s">
        <v>211</v>
      </c>
      <c r="B634" t="s">
        <v>31</v>
      </c>
      <c r="C634">
        <v>701</v>
      </c>
      <c r="D634">
        <v>6</v>
      </c>
      <c r="E634">
        <v>2</v>
      </c>
      <c r="F634" t="s">
        <v>32</v>
      </c>
      <c r="G634" t="s">
        <v>33</v>
      </c>
      <c r="H634" t="s">
        <v>34</v>
      </c>
      <c r="I634" s="6" t="s">
        <v>35</v>
      </c>
      <c r="O634" s="7"/>
      <c r="P634" s="7"/>
      <c r="AB634" t="s">
        <v>214</v>
      </c>
      <c r="AC634" t="s">
        <v>37</v>
      </c>
    </row>
    <row r="635" spans="1:30" ht="15.5" x14ac:dyDescent="0.35">
      <c r="A635" s="5" t="s">
        <v>211</v>
      </c>
      <c r="B635" t="s">
        <v>31</v>
      </c>
      <c r="C635">
        <v>701</v>
      </c>
      <c r="D635">
        <v>7</v>
      </c>
      <c r="E635">
        <v>1</v>
      </c>
      <c r="F635" t="s">
        <v>32</v>
      </c>
      <c r="G635" t="s">
        <v>33</v>
      </c>
      <c r="H635" t="s">
        <v>34</v>
      </c>
      <c r="I635" s="6" t="s">
        <v>35</v>
      </c>
      <c r="O635" s="7"/>
      <c r="P635" s="7"/>
      <c r="AB635" t="s">
        <v>214</v>
      </c>
      <c r="AC635" t="s">
        <v>37</v>
      </c>
    </row>
    <row r="636" spans="1:30" ht="15.5" x14ac:dyDescent="0.35">
      <c r="A636" s="5" t="s">
        <v>211</v>
      </c>
      <c r="B636" t="s">
        <v>31</v>
      </c>
      <c r="C636">
        <v>701</v>
      </c>
      <c r="D636">
        <v>7</v>
      </c>
      <c r="E636">
        <v>2</v>
      </c>
      <c r="F636" t="s">
        <v>32</v>
      </c>
      <c r="G636" t="s">
        <v>33</v>
      </c>
      <c r="H636" t="s">
        <v>34</v>
      </c>
      <c r="I636" t="s">
        <v>45</v>
      </c>
      <c r="J636" s="6" t="s">
        <v>39</v>
      </c>
      <c r="K636" t="s">
        <v>40</v>
      </c>
      <c r="L636" t="s">
        <v>41</v>
      </c>
      <c r="M636">
        <v>0</v>
      </c>
      <c r="N636">
        <v>0</v>
      </c>
      <c r="O636" s="7" t="s">
        <v>227</v>
      </c>
      <c r="P636" s="7" t="s">
        <v>228</v>
      </c>
      <c r="Q636">
        <f>34.5-15</f>
        <v>19.5</v>
      </c>
      <c r="R636" t="s">
        <v>43</v>
      </c>
      <c r="S636" t="s">
        <v>44</v>
      </c>
      <c r="AB636" t="s">
        <v>214</v>
      </c>
      <c r="AC636" t="s">
        <v>37</v>
      </c>
    </row>
    <row r="637" spans="1:30" ht="15.5" x14ac:dyDescent="0.35">
      <c r="A637" s="5" t="s">
        <v>211</v>
      </c>
      <c r="B637" t="s">
        <v>31</v>
      </c>
      <c r="C637">
        <v>701</v>
      </c>
      <c r="D637">
        <v>8</v>
      </c>
      <c r="E637">
        <v>1</v>
      </c>
      <c r="F637" t="s">
        <v>32</v>
      </c>
      <c r="G637" t="s">
        <v>33</v>
      </c>
      <c r="H637" t="s">
        <v>34</v>
      </c>
      <c r="I637" t="s">
        <v>136</v>
      </c>
      <c r="J637" s="6" t="s">
        <v>39</v>
      </c>
      <c r="K637" t="s">
        <v>40</v>
      </c>
      <c r="L637" t="s">
        <v>41</v>
      </c>
      <c r="M637">
        <v>0</v>
      </c>
      <c r="N637">
        <v>0</v>
      </c>
      <c r="O637" s="7" t="s">
        <v>229</v>
      </c>
      <c r="P637" s="7"/>
      <c r="Q637">
        <f>36.5-13.5</f>
        <v>23</v>
      </c>
      <c r="R637" t="s">
        <v>43</v>
      </c>
      <c r="S637" t="s">
        <v>44</v>
      </c>
      <c r="Z637" t="s">
        <v>108</v>
      </c>
      <c r="AB637" t="s">
        <v>214</v>
      </c>
      <c r="AC637" t="s">
        <v>37</v>
      </c>
      <c r="AD637" t="s">
        <v>200</v>
      </c>
    </row>
    <row r="638" spans="1:30" ht="15.5" x14ac:dyDescent="0.35">
      <c r="A638" s="5" t="s">
        <v>211</v>
      </c>
      <c r="B638" t="s">
        <v>31</v>
      </c>
      <c r="C638">
        <v>701</v>
      </c>
      <c r="D638">
        <v>8</v>
      </c>
      <c r="E638">
        <v>2</v>
      </c>
      <c r="F638" t="s">
        <v>32</v>
      </c>
      <c r="G638" t="s">
        <v>33</v>
      </c>
      <c r="H638" t="s">
        <v>34</v>
      </c>
      <c r="I638" t="s">
        <v>69</v>
      </c>
      <c r="J638" s="6" t="s">
        <v>142</v>
      </c>
      <c r="O638" s="7"/>
      <c r="P638" s="7"/>
      <c r="AB638" t="s">
        <v>214</v>
      </c>
      <c r="AC638" t="s">
        <v>37</v>
      </c>
    </row>
    <row r="639" spans="1:30" ht="15.5" x14ac:dyDescent="0.35">
      <c r="A639" s="5" t="s">
        <v>211</v>
      </c>
      <c r="B639" t="s">
        <v>31</v>
      </c>
      <c r="C639">
        <v>701</v>
      </c>
      <c r="D639">
        <v>9</v>
      </c>
      <c r="E639">
        <v>1</v>
      </c>
      <c r="F639" t="s">
        <v>32</v>
      </c>
      <c r="G639" t="s">
        <v>33</v>
      </c>
      <c r="H639" t="s">
        <v>34</v>
      </c>
      <c r="I639" s="6" t="s">
        <v>35</v>
      </c>
      <c r="O639" s="7"/>
      <c r="P639" s="7"/>
      <c r="AB639" t="s">
        <v>214</v>
      </c>
      <c r="AC639" t="s">
        <v>37</v>
      </c>
    </row>
    <row r="640" spans="1:30" ht="15.5" x14ac:dyDescent="0.35">
      <c r="A640" s="5" t="s">
        <v>211</v>
      </c>
      <c r="B640" t="s">
        <v>31</v>
      </c>
      <c r="C640">
        <v>701</v>
      </c>
      <c r="D640">
        <v>9</v>
      </c>
      <c r="E640">
        <v>2</v>
      </c>
      <c r="F640" t="s">
        <v>32</v>
      </c>
      <c r="G640" t="s">
        <v>33</v>
      </c>
      <c r="H640" t="s">
        <v>34</v>
      </c>
      <c r="I640" s="6" t="s">
        <v>35</v>
      </c>
      <c r="O640" s="7"/>
      <c r="P640" s="7"/>
      <c r="AB640" t="s">
        <v>214</v>
      </c>
      <c r="AC640" t="s">
        <v>37</v>
      </c>
    </row>
    <row r="641" spans="1:30" ht="15.5" x14ac:dyDescent="0.35">
      <c r="A641" s="5" t="s">
        <v>211</v>
      </c>
      <c r="B641" t="s">
        <v>31</v>
      </c>
      <c r="C641">
        <v>701</v>
      </c>
      <c r="D641">
        <v>10</v>
      </c>
      <c r="E641">
        <v>1</v>
      </c>
      <c r="F641" t="s">
        <v>32</v>
      </c>
      <c r="G641" t="s">
        <v>33</v>
      </c>
      <c r="H641" t="s">
        <v>34</v>
      </c>
      <c r="I641" s="6" t="s">
        <v>35</v>
      </c>
      <c r="O641" s="7"/>
      <c r="P641" s="7"/>
      <c r="AB641" t="s">
        <v>214</v>
      </c>
      <c r="AC641" t="s">
        <v>37</v>
      </c>
    </row>
    <row r="642" spans="1:30" ht="15.5" x14ac:dyDescent="0.35">
      <c r="A642" s="5" t="s">
        <v>211</v>
      </c>
      <c r="B642" t="s">
        <v>31</v>
      </c>
      <c r="C642">
        <v>701</v>
      </c>
      <c r="D642">
        <v>10</v>
      </c>
      <c r="E642">
        <v>2</v>
      </c>
      <c r="F642" t="s">
        <v>32</v>
      </c>
      <c r="G642" t="s">
        <v>33</v>
      </c>
      <c r="H642" t="s">
        <v>34</v>
      </c>
      <c r="I642" t="s">
        <v>45</v>
      </c>
      <c r="J642" s="6" t="s">
        <v>39</v>
      </c>
      <c r="K642" t="s">
        <v>56</v>
      </c>
      <c r="L642" t="s">
        <v>41</v>
      </c>
      <c r="M642">
        <v>0</v>
      </c>
      <c r="N642">
        <v>0</v>
      </c>
      <c r="O642" s="7" t="s">
        <v>230</v>
      </c>
      <c r="P642" s="7" t="s">
        <v>231</v>
      </c>
      <c r="Q642">
        <f>30-13.5</f>
        <v>16.5</v>
      </c>
      <c r="R642" t="s">
        <v>43</v>
      </c>
      <c r="S642" t="s">
        <v>44</v>
      </c>
      <c r="AB642" t="s">
        <v>214</v>
      </c>
      <c r="AC642" t="s">
        <v>37</v>
      </c>
    </row>
    <row r="643" spans="1:30" ht="15.5" x14ac:dyDescent="0.35">
      <c r="A643" s="5" t="s">
        <v>211</v>
      </c>
      <c r="B643" t="s">
        <v>31</v>
      </c>
      <c r="C643">
        <v>703</v>
      </c>
      <c r="D643">
        <v>1</v>
      </c>
      <c r="E643">
        <v>1</v>
      </c>
      <c r="F643" t="s">
        <v>32</v>
      </c>
      <c r="G643" t="s">
        <v>33</v>
      </c>
      <c r="H643" t="s">
        <v>34</v>
      </c>
      <c r="I643" t="s">
        <v>45</v>
      </c>
      <c r="J643" s="6" t="s">
        <v>39</v>
      </c>
      <c r="K643" t="s">
        <v>40</v>
      </c>
      <c r="L643" t="s">
        <v>41</v>
      </c>
      <c r="M643">
        <v>0</v>
      </c>
      <c r="N643">
        <v>0</v>
      </c>
      <c r="O643" s="7" t="s">
        <v>232</v>
      </c>
      <c r="P643" s="7" t="s">
        <v>233</v>
      </c>
      <c r="Q643">
        <f>30.5-12.5</f>
        <v>18</v>
      </c>
      <c r="R643" t="s">
        <v>43</v>
      </c>
      <c r="S643" t="s">
        <v>44</v>
      </c>
      <c r="AB643" t="s">
        <v>214</v>
      </c>
      <c r="AC643" t="s">
        <v>37</v>
      </c>
    </row>
    <row r="644" spans="1:30" ht="15.5" x14ac:dyDescent="0.35">
      <c r="A644" s="5" t="s">
        <v>211</v>
      </c>
      <c r="B644" t="s">
        <v>31</v>
      </c>
      <c r="C644">
        <v>703</v>
      </c>
      <c r="D644">
        <v>1</v>
      </c>
      <c r="E644">
        <v>2</v>
      </c>
      <c r="F644" t="s">
        <v>32</v>
      </c>
      <c r="G644" t="s">
        <v>33</v>
      </c>
      <c r="H644" t="s">
        <v>34</v>
      </c>
      <c r="I644" s="6" t="s">
        <v>35</v>
      </c>
      <c r="O644" s="7"/>
      <c r="P644" s="7"/>
      <c r="AB644" t="s">
        <v>214</v>
      </c>
      <c r="AC644" t="s">
        <v>37</v>
      </c>
    </row>
    <row r="645" spans="1:30" ht="15.5" x14ac:dyDescent="0.35">
      <c r="A645" s="5" t="s">
        <v>211</v>
      </c>
      <c r="B645" t="s">
        <v>31</v>
      </c>
      <c r="C645">
        <v>703</v>
      </c>
      <c r="D645">
        <v>2</v>
      </c>
      <c r="E645">
        <v>1</v>
      </c>
      <c r="F645" t="s">
        <v>32</v>
      </c>
      <c r="G645" t="s">
        <v>33</v>
      </c>
      <c r="H645" t="s">
        <v>34</v>
      </c>
      <c r="I645" s="6" t="s">
        <v>35</v>
      </c>
      <c r="O645" s="7"/>
      <c r="P645" s="7"/>
      <c r="AB645" t="s">
        <v>214</v>
      </c>
      <c r="AC645" t="s">
        <v>37</v>
      </c>
    </row>
    <row r="646" spans="1:30" ht="15.5" x14ac:dyDescent="0.35">
      <c r="A646" s="5" t="s">
        <v>211</v>
      </c>
      <c r="B646" t="s">
        <v>31</v>
      </c>
      <c r="C646">
        <v>703</v>
      </c>
      <c r="D646">
        <v>2</v>
      </c>
      <c r="E646">
        <v>2</v>
      </c>
      <c r="F646" t="s">
        <v>32</v>
      </c>
      <c r="G646" t="s">
        <v>33</v>
      </c>
      <c r="H646" t="s">
        <v>34</v>
      </c>
      <c r="I646" s="6" t="s">
        <v>35</v>
      </c>
      <c r="O646" s="7"/>
      <c r="P646" s="7"/>
      <c r="AB646" t="s">
        <v>214</v>
      </c>
      <c r="AC646" t="s">
        <v>37</v>
      </c>
    </row>
    <row r="647" spans="1:30" ht="15.5" x14ac:dyDescent="0.35">
      <c r="A647" s="5" t="s">
        <v>211</v>
      </c>
      <c r="B647" t="s">
        <v>31</v>
      </c>
      <c r="C647">
        <v>703</v>
      </c>
      <c r="D647">
        <v>3</v>
      </c>
      <c r="E647">
        <v>1</v>
      </c>
      <c r="F647" t="s">
        <v>32</v>
      </c>
      <c r="G647" t="s">
        <v>33</v>
      </c>
      <c r="H647" t="s">
        <v>34</v>
      </c>
      <c r="I647" t="s">
        <v>136</v>
      </c>
      <c r="J647" s="6" t="s">
        <v>39</v>
      </c>
      <c r="K647" t="s">
        <v>40</v>
      </c>
      <c r="L647" t="s">
        <v>41</v>
      </c>
      <c r="M647">
        <v>0</v>
      </c>
      <c r="N647">
        <v>0</v>
      </c>
      <c r="O647" s="7" t="s">
        <v>234</v>
      </c>
      <c r="P647" s="7"/>
      <c r="Q647">
        <f>36-12.5</f>
        <v>23.5</v>
      </c>
      <c r="R647" t="s">
        <v>165</v>
      </c>
      <c r="S647" t="s">
        <v>108</v>
      </c>
      <c r="Z647" t="s">
        <v>108</v>
      </c>
      <c r="AB647" t="s">
        <v>214</v>
      </c>
      <c r="AC647" t="s">
        <v>37</v>
      </c>
      <c r="AD647" t="s">
        <v>235</v>
      </c>
    </row>
    <row r="648" spans="1:30" ht="15.5" x14ac:dyDescent="0.35">
      <c r="A648" s="5" t="s">
        <v>211</v>
      </c>
      <c r="B648" t="s">
        <v>31</v>
      </c>
      <c r="C648">
        <v>703</v>
      </c>
      <c r="D648">
        <v>3</v>
      </c>
      <c r="E648">
        <v>2</v>
      </c>
      <c r="F648" t="s">
        <v>32</v>
      </c>
      <c r="G648" t="s">
        <v>33</v>
      </c>
      <c r="H648" t="s">
        <v>34</v>
      </c>
      <c r="I648" s="6" t="s">
        <v>35</v>
      </c>
      <c r="O648" s="7"/>
      <c r="P648" s="7"/>
      <c r="AB648" t="s">
        <v>214</v>
      </c>
      <c r="AC648" t="s">
        <v>37</v>
      </c>
    </row>
    <row r="649" spans="1:30" ht="15.5" x14ac:dyDescent="0.35">
      <c r="A649" s="5" t="s">
        <v>211</v>
      </c>
      <c r="B649" t="s">
        <v>31</v>
      </c>
      <c r="C649">
        <v>703</v>
      </c>
      <c r="D649">
        <v>4</v>
      </c>
      <c r="E649">
        <v>1</v>
      </c>
      <c r="F649" t="s">
        <v>32</v>
      </c>
      <c r="G649" t="s">
        <v>33</v>
      </c>
      <c r="H649" t="s">
        <v>34</v>
      </c>
      <c r="I649" s="6" t="s">
        <v>35</v>
      </c>
      <c r="O649" s="7"/>
      <c r="P649" s="7"/>
      <c r="AB649" t="s">
        <v>214</v>
      </c>
      <c r="AC649" t="s">
        <v>37</v>
      </c>
    </row>
    <row r="650" spans="1:30" ht="15.5" x14ac:dyDescent="0.35">
      <c r="A650" s="5" t="s">
        <v>211</v>
      </c>
      <c r="B650" t="s">
        <v>31</v>
      </c>
      <c r="C650">
        <v>703</v>
      </c>
      <c r="D650">
        <v>4</v>
      </c>
      <c r="E650">
        <v>2</v>
      </c>
      <c r="F650" t="s">
        <v>32</v>
      </c>
      <c r="G650" t="s">
        <v>33</v>
      </c>
      <c r="H650" t="s">
        <v>34</v>
      </c>
      <c r="I650" s="6" t="s">
        <v>35</v>
      </c>
      <c r="O650" s="7"/>
      <c r="P650" s="7"/>
      <c r="AB650" t="s">
        <v>214</v>
      </c>
      <c r="AC650" t="s">
        <v>37</v>
      </c>
    </row>
    <row r="651" spans="1:30" ht="15.5" x14ac:dyDescent="0.35">
      <c r="A651" s="5" t="s">
        <v>211</v>
      </c>
      <c r="B651" t="s">
        <v>31</v>
      </c>
      <c r="C651">
        <v>703</v>
      </c>
      <c r="D651">
        <v>5</v>
      </c>
      <c r="E651">
        <v>1</v>
      </c>
      <c r="F651" t="s">
        <v>32</v>
      </c>
      <c r="G651" t="s">
        <v>33</v>
      </c>
      <c r="H651" t="s">
        <v>34</v>
      </c>
      <c r="I651" t="s">
        <v>45</v>
      </c>
      <c r="J651" s="6" t="s">
        <v>39</v>
      </c>
      <c r="K651" t="s">
        <v>40</v>
      </c>
      <c r="L651" t="s">
        <v>41</v>
      </c>
      <c r="M651">
        <v>0</v>
      </c>
      <c r="N651">
        <v>0</v>
      </c>
      <c r="O651" s="7" t="s">
        <v>236</v>
      </c>
      <c r="P651" s="7" t="s">
        <v>237</v>
      </c>
      <c r="Q651">
        <f>30-12.5</f>
        <v>17.5</v>
      </c>
      <c r="R651" t="s">
        <v>43</v>
      </c>
      <c r="S651" t="s">
        <v>44</v>
      </c>
      <c r="AB651" t="s">
        <v>214</v>
      </c>
      <c r="AC651" t="s">
        <v>37</v>
      </c>
    </row>
    <row r="652" spans="1:30" ht="15.5" x14ac:dyDescent="0.35">
      <c r="A652" s="5" t="s">
        <v>211</v>
      </c>
      <c r="B652" t="s">
        <v>31</v>
      </c>
      <c r="C652">
        <v>703</v>
      </c>
      <c r="D652">
        <v>5</v>
      </c>
      <c r="E652">
        <v>2</v>
      </c>
      <c r="F652" t="s">
        <v>32</v>
      </c>
      <c r="G652" t="s">
        <v>33</v>
      </c>
      <c r="H652" t="s">
        <v>34</v>
      </c>
      <c r="I652" s="6" t="s">
        <v>35</v>
      </c>
      <c r="O652" s="7"/>
      <c r="P652" s="7"/>
      <c r="AB652" t="s">
        <v>214</v>
      </c>
      <c r="AC652" t="s">
        <v>37</v>
      </c>
    </row>
    <row r="653" spans="1:30" ht="15.5" x14ac:dyDescent="0.35">
      <c r="A653" s="5" t="s">
        <v>211</v>
      </c>
      <c r="B653" t="s">
        <v>31</v>
      </c>
      <c r="C653">
        <v>703</v>
      </c>
      <c r="D653">
        <v>6</v>
      </c>
      <c r="E653">
        <v>1</v>
      </c>
      <c r="F653" t="s">
        <v>32</v>
      </c>
      <c r="G653" t="s">
        <v>33</v>
      </c>
      <c r="H653" t="s">
        <v>34</v>
      </c>
      <c r="I653" t="s">
        <v>45</v>
      </c>
      <c r="J653" s="6" t="s">
        <v>39</v>
      </c>
      <c r="K653" t="s">
        <v>56</v>
      </c>
      <c r="L653" t="s">
        <v>49</v>
      </c>
      <c r="M653">
        <v>0</v>
      </c>
      <c r="N653">
        <v>0</v>
      </c>
      <c r="O653" s="7" t="s">
        <v>238</v>
      </c>
      <c r="P653" s="7" t="s">
        <v>239</v>
      </c>
      <c r="Q653">
        <f>30.5-13</f>
        <v>17.5</v>
      </c>
      <c r="R653" t="s">
        <v>52</v>
      </c>
      <c r="AB653" t="s">
        <v>214</v>
      </c>
      <c r="AC653" t="s">
        <v>37</v>
      </c>
    </row>
    <row r="654" spans="1:30" ht="15.5" x14ac:dyDescent="0.35">
      <c r="A654" s="5" t="s">
        <v>211</v>
      </c>
      <c r="B654" t="s">
        <v>31</v>
      </c>
      <c r="C654">
        <v>703</v>
      </c>
      <c r="D654">
        <v>6</v>
      </c>
      <c r="E654">
        <v>2</v>
      </c>
      <c r="F654" t="s">
        <v>32</v>
      </c>
      <c r="G654" t="s">
        <v>33</v>
      </c>
      <c r="H654" t="s">
        <v>34</v>
      </c>
      <c r="I654" s="6" t="s">
        <v>35</v>
      </c>
      <c r="O654" s="7"/>
      <c r="P654" s="7"/>
      <c r="AB654" t="s">
        <v>214</v>
      </c>
      <c r="AC654" t="s">
        <v>37</v>
      </c>
    </row>
    <row r="655" spans="1:30" ht="15.5" x14ac:dyDescent="0.35">
      <c r="A655" s="5" t="s">
        <v>211</v>
      </c>
      <c r="B655" t="s">
        <v>31</v>
      </c>
      <c r="C655">
        <v>703</v>
      </c>
      <c r="D655">
        <v>7</v>
      </c>
      <c r="E655">
        <v>1</v>
      </c>
      <c r="F655" t="s">
        <v>32</v>
      </c>
      <c r="G655" t="s">
        <v>33</v>
      </c>
      <c r="H655" t="s">
        <v>34</v>
      </c>
      <c r="I655" t="s">
        <v>45</v>
      </c>
      <c r="J655" s="6" t="s">
        <v>39</v>
      </c>
      <c r="K655" t="s">
        <v>40</v>
      </c>
      <c r="L655" t="s">
        <v>49</v>
      </c>
      <c r="M655">
        <v>0</v>
      </c>
      <c r="N655">
        <v>0</v>
      </c>
      <c r="O655" s="7" t="s">
        <v>240</v>
      </c>
      <c r="P655" s="7" t="s">
        <v>241</v>
      </c>
      <c r="Q655">
        <f>32-12.5</f>
        <v>19.5</v>
      </c>
      <c r="R655" t="s">
        <v>52</v>
      </c>
      <c r="AB655" t="s">
        <v>214</v>
      </c>
      <c r="AC655" t="s">
        <v>37</v>
      </c>
    </row>
    <row r="656" spans="1:30" ht="15.5" x14ac:dyDescent="0.35">
      <c r="A656" s="5" t="s">
        <v>211</v>
      </c>
      <c r="B656" t="s">
        <v>31</v>
      </c>
      <c r="C656">
        <v>703</v>
      </c>
      <c r="D656">
        <v>7</v>
      </c>
      <c r="E656">
        <v>2</v>
      </c>
      <c r="F656" t="s">
        <v>32</v>
      </c>
      <c r="G656" t="s">
        <v>33</v>
      </c>
      <c r="H656" t="s">
        <v>34</v>
      </c>
      <c r="I656" t="s">
        <v>45</v>
      </c>
      <c r="J656" s="6" t="s">
        <v>39</v>
      </c>
      <c r="K656" t="s">
        <v>40</v>
      </c>
      <c r="L656" t="s">
        <v>49</v>
      </c>
      <c r="M656">
        <v>0</v>
      </c>
      <c r="N656">
        <v>0</v>
      </c>
      <c r="O656" s="7" t="s">
        <v>242</v>
      </c>
      <c r="P656" s="7" t="s">
        <v>243</v>
      </c>
      <c r="Q656">
        <f>32-13</f>
        <v>19</v>
      </c>
      <c r="R656" t="s">
        <v>52</v>
      </c>
      <c r="AB656" t="s">
        <v>214</v>
      </c>
      <c r="AC656" t="s">
        <v>37</v>
      </c>
    </row>
    <row r="657" spans="1:30" ht="15.5" x14ac:dyDescent="0.35">
      <c r="A657" s="5" t="s">
        <v>211</v>
      </c>
      <c r="B657" t="s">
        <v>31</v>
      </c>
      <c r="C657">
        <v>703</v>
      </c>
      <c r="D657">
        <v>8</v>
      </c>
      <c r="E657">
        <v>1</v>
      </c>
      <c r="F657" t="s">
        <v>32</v>
      </c>
      <c r="G657" t="s">
        <v>33</v>
      </c>
      <c r="H657" t="s">
        <v>34</v>
      </c>
      <c r="I657" t="s">
        <v>45</v>
      </c>
      <c r="J657" s="6" t="s">
        <v>39</v>
      </c>
      <c r="K657" t="s">
        <v>56</v>
      </c>
      <c r="L657" t="s">
        <v>41</v>
      </c>
      <c r="M657">
        <v>0</v>
      </c>
      <c r="N657">
        <v>0</v>
      </c>
      <c r="O657" s="7" t="s">
        <v>244</v>
      </c>
      <c r="P657" s="7" t="s">
        <v>245</v>
      </c>
      <c r="Q657">
        <f>29-12.5</f>
        <v>16.5</v>
      </c>
      <c r="R657" t="s">
        <v>43</v>
      </c>
      <c r="S657" t="s">
        <v>44</v>
      </c>
      <c r="AB657" t="s">
        <v>214</v>
      </c>
      <c r="AC657" t="s">
        <v>37</v>
      </c>
      <c r="AD657" t="s">
        <v>246</v>
      </c>
    </row>
    <row r="658" spans="1:30" ht="15.5" x14ac:dyDescent="0.35">
      <c r="A658" s="5" t="s">
        <v>211</v>
      </c>
      <c r="B658" t="s">
        <v>31</v>
      </c>
      <c r="C658">
        <v>703</v>
      </c>
      <c r="D658">
        <v>8</v>
      </c>
      <c r="E658">
        <v>2</v>
      </c>
      <c r="F658" t="s">
        <v>32</v>
      </c>
      <c r="G658" t="s">
        <v>33</v>
      </c>
      <c r="H658" t="s">
        <v>34</v>
      </c>
      <c r="I658" t="s">
        <v>159</v>
      </c>
      <c r="J658" s="6" t="s">
        <v>39</v>
      </c>
      <c r="K658" t="s">
        <v>40</v>
      </c>
      <c r="L658" t="s">
        <v>41</v>
      </c>
      <c r="M658">
        <v>0</v>
      </c>
      <c r="N658">
        <v>0</v>
      </c>
      <c r="O658" s="7" t="s">
        <v>247</v>
      </c>
      <c r="P658" s="7"/>
      <c r="Q658">
        <f>34-12.5</f>
        <v>21.5</v>
      </c>
      <c r="R658" t="s">
        <v>43</v>
      </c>
      <c r="S658" t="s">
        <v>44</v>
      </c>
      <c r="AB658" t="s">
        <v>214</v>
      </c>
      <c r="AC658" t="s">
        <v>37</v>
      </c>
    </row>
    <row r="659" spans="1:30" ht="15.5" x14ac:dyDescent="0.35">
      <c r="A659" s="5" t="s">
        <v>211</v>
      </c>
      <c r="B659" t="s">
        <v>31</v>
      </c>
      <c r="C659">
        <v>703</v>
      </c>
      <c r="D659">
        <v>9</v>
      </c>
      <c r="E659">
        <v>1</v>
      </c>
      <c r="F659" t="s">
        <v>32</v>
      </c>
      <c r="G659" t="s">
        <v>33</v>
      </c>
      <c r="H659" t="s">
        <v>34</v>
      </c>
      <c r="I659" t="s">
        <v>45</v>
      </c>
      <c r="J659" s="6" t="s">
        <v>39</v>
      </c>
      <c r="K659" t="s">
        <v>40</v>
      </c>
      <c r="L659" t="s">
        <v>41</v>
      </c>
      <c r="M659">
        <v>0</v>
      </c>
      <c r="N659">
        <v>0</v>
      </c>
      <c r="O659" s="7" t="s">
        <v>248</v>
      </c>
      <c r="P659" s="7" t="s">
        <v>249</v>
      </c>
      <c r="Q659">
        <f>34.5-13.5</f>
        <v>21</v>
      </c>
      <c r="R659" t="s">
        <v>43</v>
      </c>
      <c r="S659" t="s">
        <v>44</v>
      </c>
      <c r="AB659" t="s">
        <v>214</v>
      </c>
      <c r="AC659" t="s">
        <v>37</v>
      </c>
    </row>
    <row r="660" spans="1:30" ht="15.5" x14ac:dyDescent="0.35">
      <c r="A660" s="5" t="s">
        <v>211</v>
      </c>
      <c r="B660" t="s">
        <v>31</v>
      </c>
      <c r="C660">
        <v>703</v>
      </c>
      <c r="D660">
        <v>9</v>
      </c>
      <c r="E660">
        <v>2</v>
      </c>
      <c r="F660" t="s">
        <v>32</v>
      </c>
      <c r="G660" t="s">
        <v>33</v>
      </c>
      <c r="H660" t="s">
        <v>34</v>
      </c>
      <c r="I660" t="s">
        <v>45</v>
      </c>
      <c r="J660" s="6" t="s">
        <v>39</v>
      </c>
      <c r="K660" t="s">
        <v>40</v>
      </c>
      <c r="L660" t="s">
        <v>49</v>
      </c>
      <c r="M660">
        <v>0</v>
      </c>
      <c r="N660">
        <v>0</v>
      </c>
      <c r="O660" s="7" t="s">
        <v>250</v>
      </c>
      <c r="P660" s="7" t="s">
        <v>251</v>
      </c>
      <c r="Q660">
        <f>33-13.5</f>
        <v>19.5</v>
      </c>
      <c r="R660" t="s">
        <v>52</v>
      </c>
      <c r="AB660" t="s">
        <v>214</v>
      </c>
      <c r="AC660" t="s">
        <v>37</v>
      </c>
    </row>
    <row r="661" spans="1:30" ht="15.5" x14ac:dyDescent="0.35">
      <c r="A661" s="5" t="s">
        <v>211</v>
      </c>
      <c r="B661" t="s">
        <v>31</v>
      </c>
      <c r="C661">
        <v>703</v>
      </c>
      <c r="D661">
        <v>10</v>
      </c>
      <c r="E661">
        <v>1</v>
      </c>
      <c r="F661" t="s">
        <v>32</v>
      </c>
      <c r="G661" t="s">
        <v>33</v>
      </c>
      <c r="H661" t="s">
        <v>34</v>
      </c>
      <c r="I661" t="s">
        <v>136</v>
      </c>
      <c r="J661" s="6" t="s">
        <v>74</v>
      </c>
      <c r="K661" t="s">
        <v>40</v>
      </c>
      <c r="L661" t="s">
        <v>49</v>
      </c>
      <c r="M661">
        <v>0</v>
      </c>
      <c r="N661">
        <v>1</v>
      </c>
      <c r="O661" s="7" t="s">
        <v>252</v>
      </c>
      <c r="P661" s="7"/>
      <c r="Q661">
        <f>39.5-13.5</f>
        <v>26</v>
      </c>
      <c r="R661" t="s">
        <v>128</v>
      </c>
      <c r="Z661" t="s">
        <v>108</v>
      </c>
      <c r="AB661" t="s">
        <v>214</v>
      </c>
      <c r="AC661" t="s">
        <v>37</v>
      </c>
      <c r="AD661" t="s">
        <v>253</v>
      </c>
    </row>
    <row r="662" spans="1:30" ht="15.5" x14ac:dyDescent="0.35">
      <c r="A662" s="5" t="s">
        <v>211</v>
      </c>
      <c r="B662" t="s">
        <v>31</v>
      </c>
      <c r="C662">
        <v>703</v>
      </c>
      <c r="D662">
        <v>10</v>
      </c>
      <c r="E662">
        <v>2</v>
      </c>
      <c r="F662" t="s">
        <v>32</v>
      </c>
      <c r="G662" t="s">
        <v>33</v>
      </c>
      <c r="H662" t="s">
        <v>34</v>
      </c>
      <c r="I662" t="s">
        <v>45</v>
      </c>
      <c r="J662" s="6" t="s">
        <v>39</v>
      </c>
      <c r="K662" t="s">
        <v>56</v>
      </c>
      <c r="L662" t="s">
        <v>41</v>
      </c>
      <c r="M662">
        <v>0</v>
      </c>
      <c r="N662">
        <v>0</v>
      </c>
      <c r="O662" s="7" t="s">
        <v>254</v>
      </c>
      <c r="P662" s="7" t="s">
        <v>255</v>
      </c>
      <c r="Q662">
        <f>31.5-14</f>
        <v>17.5</v>
      </c>
      <c r="R662" t="s">
        <v>43</v>
      </c>
      <c r="S662" t="s">
        <v>44</v>
      </c>
      <c r="AB662" t="s">
        <v>214</v>
      </c>
      <c r="AC662" t="s">
        <v>37</v>
      </c>
      <c r="AD662" t="s">
        <v>256</v>
      </c>
    </row>
    <row r="663" spans="1:30" ht="15.5" x14ac:dyDescent="0.35">
      <c r="A663" s="5" t="s">
        <v>211</v>
      </c>
      <c r="B663" t="s">
        <v>31</v>
      </c>
      <c r="C663">
        <v>801</v>
      </c>
      <c r="D663">
        <v>2</v>
      </c>
      <c r="E663">
        <v>1</v>
      </c>
      <c r="F663" t="s">
        <v>32</v>
      </c>
      <c r="G663" t="s">
        <v>33</v>
      </c>
      <c r="H663" t="s">
        <v>34</v>
      </c>
      <c r="I663" t="s">
        <v>191</v>
      </c>
      <c r="J663" s="6" t="s">
        <v>70</v>
      </c>
      <c r="O663" s="7"/>
      <c r="P663" s="7"/>
      <c r="AB663" t="s">
        <v>214</v>
      </c>
      <c r="AC663" t="s">
        <v>37</v>
      </c>
    </row>
    <row r="664" spans="1:30" ht="15.5" x14ac:dyDescent="0.35">
      <c r="A664" s="5" t="s">
        <v>211</v>
      </c>
      <c r="B664" t="s">
        <v>31</v>
      </c>
      <c r="C664">
        <v>801</v>
      </c>
      <c r="D664">
        <v>2</v>
      </c>
      <c r="E664">
        <v>2</v>
      </c>
      <c r="F664" t="s">
        <v>32</v>
      </c>
      <c r="G664" t="s">
        <v>33</v>
      </c>
      <c r="H664" t="s">
        <v>34</v>
      </c>
      <c r="I664" t="s">
        <v>38</v>
      </c>
      <c r="J664" s="6" t="s">
        <v>39</v>
      </c>
      <c r="K664" t="s">
        <v>40</v>
      </c>
      <c r="L664" t="s">
        <v>49</v>
      </c>
      <c r="M664">
        <v>0</v>
      </c>
      <c r="N664">
        <v>0</v>
      </c>
      <c r="O664" s="7" t="s">
        <v>257</v>
      </c>
      <c r="P664" s="7"/>
      <c r="Q664">
        <f>110-15</f>
        <v>95</v>
      </c>
      <c r="R664" t="s">
        <v>52</v>
      </c>
      <c r="AB664" t="s">
        <v>214</v>
      </c>
      <c r="AC664" t="s">
        <v>37</v>
      </c>
      <c r="AD664" t="s">
        <v>176</v>
      </c>
    </row>
    <row r="665" spans="1:30" ht="15.5" x14ac:dyDescent="0.35">
      <c r="A665" s="5" t="s">
        <v>211</v>
      </c>
      <c r="B665" t="s">
        <v>31</v>
      </c>
      <c r="C665">
        <v>801</v>
      </c>
      <c r="D665">
        <v>3</v>
      </c>
      <c r="E665">
        <v>1</v>
      </c>
      <c r="F665" t="s">
        <v>32</v>
      </c>
      <c r="G665" t="s">
        <v>33</v>
      </c>
      <c r="H665" t="s">
        <v>34</v>
      </c>
      <c r="I665" t="s">
        <v>45</v>
      </c>
      <c r="J665" s="6" t="s">
        <v>39</v>
      </c>
      <c r="K665" t="s">
        <v>56</v>
      </c>
      <c r="L665" t="s">
        <v>49</v>
      </c>
      <c r="M665">
        <v>0</v>
      </c>
      <c r="N665">
        <v>0</v>
      </c>
      <c r="O665" s="7" t="s">
        <v>258</v>
      </c>
      <c r="P665" s="7" t="s">
        <v>259</v>
      </c>
      <c r="Q665">
        <f>30.5-13.5</f>
        <v>17</v>
      </c>
      <c r="R665" t="s">
        <v>52</v>
      </c>
      <c r="AB665" t="s">
        <v>214</v>
      </c>
      <c r="AC665" t="s">
        <v>37</v>
      </c>
    </row>
    <row r="666" spans="1:30" ht="15.5" x14ac:dyDescent="0.35">
      <c r="A666" s="5" t="s">
        <v>211</v>
      </c>
      <c r="B666" t="s">
        <v>31</v>
      </c>
      <c r="C666">
        <v>801</v>
      </c>
      <c r="D666">
        <v>3</v>
      </c>
      <c r="E666">
        <v>2</v>
      </c>
      <c r="F666" t="s">
        <v>32</v>
      </c>
      <c r="G666" t="s">
        <v>33</v>
      </c>
      <c r="H666" t="s">
        <v>34</v>
      </c>
      <c r="I666" t="s">
        <v>38</v>
      </c>
      <c r="J666" s="6" t="s">
        <v>39</v>
      </c>
      <c r="K666" t="s">
        <v>40</v>
      </c>
      <c r="L666" t="s">
        <v>49</v>
      </c>
      <c r="M666">
        <v>0</v>
      </c>
      <c r="N666">
        <v>0</v>
      </c>
      <c r="O666" s="7" t="s">
        <v>260</v>
      </c>
      <c r="P666" s="7"/>
      <c r="Q666">
        <f>115-15</f>
        <v>100</v>
      </c>
      <c r="R666" t="s">
        <v>52</v>
      </c>
      <c r="AB666" t="s">
        <v>214</v>
      </c>
      <c r="AC666" t="s">
        <v>37</v>
      </c>
    </row>
    <row r="667" spans="1:30" ht="15.5" x14ac:dyDescent="0.35">
      <c r="A667" s="5" t="s">
        <v>211</v>
      </c>
      <c r="B667" t="s">
        <v>31</v>
      </c>
      <c r="C667">
        <v>801</v>
      </c>
      <c r="D667">
        <v>4</v>
      </c>
      <c r="E667">
        <v>1</v>
      </c>
      <c r="F667" t="s">
        <v>32</v>
      </c>
      <c r="G667" t="s">
        <v>33</v>
      </c>
      <c r="H667" t="s">
        <v>34</v>
      </c>
      <c r="I667" t="s">
        <v>45</v>
      </c>
      <c r="J667" s="6" t="s">
        <v>39</v>
      </c>
      <c r="K667" t="s">
        <v>46</v>
      </c>
      <c r="L667" t="s">
        <v>49</v>
      </c>
      <c r="M667">
        <v>0</v>
      </c>
      <c r="N667">
        <v>0</v>
      </c>
      <c r="O667" s="7" t="s">
        <v>261</v>
      </c>
      <c r="P667" s="7" t="s">
        <v>262</v>
      </c>
      <c r="Q667">
        <f>28.5-12.5</f>
        <v>16</v>
      </c>
      <c r="R667" t="s">
        <v>52</v>
      </c>
      <c r="AB667" t="s">
        <v>214</v>
      </c>
      <c r="AC667" t="s">
        <v>37</v>
      </c>
    </row>
    <row r="668" spans="1:30" ht="15.5" x14ac:dyDescent="0.35">
      <c r="A668" s="5" t="s">
        <v>211</v>
      </c>
      <c r="B668" t="s">
        <v>31</v>
      </c>
      <c r="C668">
        <v>801</v>
      </c>
      <c r="D668">
        <v>4</v>
      </c>
      <c r="E668">
        <v>2</v>
      </c>
      <c r="F668" t="s">
        <v>32</v>
      </c>
      <c r="G668" t="s">
        <v>33</v>
      </c>
      <c r="H668" t="s">
        <v>34</v>
      </c>
      <c r="I668" t="s">
        <v>45</v>
      </c>
      <c r="J668" s="6" t="s">
        <v>39</v>
      </c>
      <c r="K668" t="s">
        <v>56</v>
      </c>
      <c r="L668" t="s">
        <v>41</v>
      </c>
      <c r="M668">
        <v>0</v>
      </c>
      <c r="N668">
        <v>0</v>
      </c>
      <c r="O668" s="7" t="s">
        <v>263</v>
      </c>
      <c r="P668" s="7" t="s">
        <v>264</v>
      </c>
      <c r="Q668">
        <f>30-14.5</f>
        <v>15.5</v>
      </c>
      <c r="R668" t="s">
        <v>43</v>
      </c>
      <c r="S668" t="s">
        <v>44</v>
      </c>
      <c r="AB668" t="s">
        <v>214</v>
      </c>
      <c r="AC668" t="s">
        <v>37</v>
      </c>
    </row>
    <row r="669" spans="1:30" ht="15.5" x14ac:dyDescent="0.35">
      <c r="A669" s="5" t="s">
        <v>211</v>
      </c>
      <c r="B669" t="s">
        <v>31</v>
      </c>
      <c r="C669">
        <v>801</v>
      </c>
      <c r="D669">
        <v>5</v>
      </c>
      <c r="E669">
        <v>1</v>
      </c>
      <c r="F669" t="s">
        <v>32</v>
      </c>
      <c r="G669" t="s">
        <v>33</v>
      </c>
      <c r="H669" t="s">
        <v>34</v>
      </c>
      <c r="I669" t="s">
        <v>38</v>
      </c>
      <c r="J669" s="6" t="s">
        <v>142</v>
      </c>
      <c r="O669" s="7" t="s">
        <v>257</v>
      </c>
      <c r="P669" s="7"/>
      <c r="AB669" t="s">
        <v>214</v>
      </c>
      <c r="AC669" t="s">
        <v>37</v>
      </c>
      <c r="AD669" t="s">
        <v>189</v>
      </c>
    </row>
    <row r="670" spans="1:30" ht="15.5" x14ac:dyDescent="0.35">
      <c r="A670" s="5" t="s">
        <v>211</v>
      </c>
      <c r="B670" t="s">
        <v>31</v>
      </c>
      <c r="C670">
        <v>801</v>
      </c>
      <c r="D670">
        <v>5</v>
      </c>
      <c r="E670">
        <v>2</v>
      </c>
      <c r="F670" t="s">
        <v>32</v>
      </c>
      <c r="G670" t="s">
        <v>33</v>
      </c>
      <c r="H670" t="s">
        <v>34</v>
      </c>
      <c r="I670" t="s">
        <v>45</v>
      </c>
      <c r="J670" s="6" t="s">
        <v>39</v>
      </c>
      <c r="K670" t="s">
        <v>56</v>
      </c>
      <c r="L670" t="s">
        <v>41</v>
      </c>
      <c r="M670">
        <v>0</v>
      </c>
      <c r="N670">
        <v>0</v>
      </c>
      <c r="O670" s="7" t="s">
        <v>265</v>
      </c>
      <c r="P670" s="7" t="s">
        <v>266</v>
      </c>
      <c r="Q670">
        <f>32-15</f>
        <v>17</v>
      </c>
      <c r="R670" t="s">
        <v>43</v>
      </c>
      <c r="S670" t="s">
        <v>44</v>
      </c>
      <c r="AB670" t="s">
        <v>214</v>
      </c>
      <c r="AC670" t="s">
        <v>37</v>
      </c>
    </row>
    <row r="671" spans="1:30" ht="15.5" x14ac:dyDescent="0.35">
      <c r="A671" s="5" t="s">
        <v>211</v>
      </c>
      <c r="B671" t="s">
        <v>31</v>
      </c>
      <c r="C671">
        <v>801</v>
      </c>
      <c r="D671">
        <v>6</v>
      </c>
      <c r="E671">
        <v>1</v>
      </c>
      <c r="F671" t="s">
        <v>32</v>
      </c>
      <c r="G671" t="s">
        <v>33</v>
      </c>
      <c r="H671" t="s">
        <v>34</v>
      </c>
      <c r="I671" t="s">
        <v>69</v>
      </c>
      <c r="J671" s="6" t="s">
        <v>142</v>
      </c>
      <c r="O671" s="7"/>
      <c r="P671" s="7"/>
      <c r="AB671" t="s">
        <v>214</v>
      </c>
      <c r="AC671" t="s">
        <v>37</v>
      </c>
    </row>
    <row r="672" spans="1:30" ht="15.5" x14ac:dyDescent="0.35">
      <c r="A672" s="5" t="s">
        <v>211</v>
      </c>
      <c r="B672" t="s">
        <v>31</v>
      </c>
      <c r="C672">
        <v>801</v>
      </c>
      <c r="D672">
        <v>6</v>
      </c>
      <c r="E672">
        <v>2</v>
      </c>
      <c r="F672" t="s">
        <v>32</v>
      </c>
      <c r="G672" t="s">
        <v>33</v>
      </c>
      <c r="H672" t="s">
        <v>34</v>
      </c>
      <c r="I672" s="6" t="s">
        <v>35</v>
      </c>
      <c r="O672" s="7"/>
      <c r="P672" s="7"/>
      <c r="AB672" t="s">
        <v>214</v>
      </c>
      <c r="AC672" t="s">
        <v>37</v>
      </c>
    </row>
    <row r="673" spans="1:30" ht="15.5" x14ac:dyDescent="0.35">
      <c r="A673" s="5" t="s">
        <v>211</v>
      </c>
      <c r="B673" t="s">
        <v>31</v>
      </c>
      <c r="C673">
        <v>801</v>
      </c>
      <c r="D673">
        <v>7</v>
      </c>
      <c r="E673">
        <v>1</v>
      </c>
      <c r="F673" t="s">
        <v>32</v>
      </c>
      <c r="G673" t="s">
        <v>33</v>
      </c>
      <c r="H673" t="s">
        <v>34</v>
      </c>
      <c r="I673" s="6" t="s">
        <v>35</v>
      </c>
      <c r="O673" s="7"/>
      <c r="P673" s="7"/>
      <c r="AB673" t="s">
        <v>214</v>
      </c>
      <c r="AC673" t="s">
        <v>37</v>
      </c>
    </row>
    <row r="674" spans="1:30" ht="15.5" x14ac:dyDescent="0.35">
      <c r="A674" s="5" t="s">
        <v>211</v>
      </c>
      <c r="B674" t="s">
        <v>31</v>
      </c>
      <c r="C674">
        <v>801</v>
      </c>
      <c r="D674">
        <v>7</v>
      </c>
      <c r="E674">
        <v>2</v>
      </c>
      <c r="F674" t="s">
        <v>32</v>
      </c>
      <c r="G674" t="s">
        <v>33</v>
      </c>
      <c r="H674" t="s">
        <v>34</v>
      </c>
      <c r="I674" t="s">
        <v>45</v>
      </c>
      <c r="J674" s="6" t="s">
        <v>74</v>
      </c>
      <c r="K674" t="s">
        <v>46</v>
      </c>
      <c r="L674" t="s">
        <v>41</v>
      </c>
      <c r="M674">
        <v>0</v>
      </c>
      <c r="N674">
        <v>1</v>
      </c>
      <c r="O674" s="7" t="s">
        <v>267</v>
      </c>
      <c r="P674" s="7" t="s">
        <v>268</v>
      </c>
      <c r="Q674">
        <f>28-13.5</f>
        <v>14.5</v>
      </c>
      <c r="R674" t="s">
        <v>43</v>
      </c>
      <c r="S674" t="s">
        <v>44</v>
      </c>
      <c r="AB674" t="s">
        <v>214</v>
      </c>
      <c r="AC674" t="s">
        <v>37</v>
      </c>
    </row>
    <row r="675" spans="1:30" ht="15.5" x14ac:dyDescent="0.35">
      <c r="A675" s="5" t="s">
        <v>211</v>
      </c>
      <c r="B675" t="s">
        <v>31</v>
      </c>
      <c r="C675">
        <v>801</v>
      </c>
      <c r="D675">
        <v>8</v>
      </c>
      <c r="E675">
        <v>1</v>
      </c>
      <c r="F675" t="s">
        <v>32</v>
      </c>
      <c r="G675" t="s">
        <v>33</v>
      </c>
      <c r="H675" t="s">
        <v>34</v>
      </c>
      <c r="I675" t="s">
        <v>38</v>
      </c>
      <c r="J675" s="6" t="s">
        <v>142</v>
      </c>
      <c r="O675" s="7" t="s">
        <v>257</v>
      </c>
      <c r="P675" s="7"/>
      <c r="AB675" t="s">
        <v>214</v>
      </c>
      <c r="AC675" t="s">
        <v>37</v>
      </c>
      <c r="AD675" t="s">
        <v>189</v>
      </c>
    </row>
    <row r="676" spans="1:30" ht="15.5" x14ac:dyDescent="0.35">
      <c r="A676" s="5" t="s">
        <v>211</v>
      </c>
      <c r="B676" t="s">
        <v>31</v>
      </c>
      <c r="C676">
        <v>801</v>
      </c>
      <c r="D676">
        <v>9</v>
      </c>
      <c r="E676">
        <v>1</v>
      </c>
      <c r="F676" t="s">
        <v>32</v>
      </c>
      <c r="G676" t="s">
        <v>33</v>
      </c>
      <c r="H676" t="s">
        <v>34</v>
      </c>
      <c r="I676" s="6" t="s">
        <v>35</v>
      </c>
      <c r="O676" s="7"/>
      <c r="P676" s="7"/>
      <c r="AB676" t="s">
        <v>214</v>
      </c>
      <c r="AC676" t="s">
        <v>37</v>
      </c>
    </row>
    <row r="677" spans="1:30" ht="15.5" x14ac:dyDescent="0.35">
      <c r="A677" s="5" t="s">
        <v>211</v>
      </c>
      <c r="B677" t="s">
        <v>31</v>
      </c>
      <c r="C677">
        <v>801</v>
      </c>
      <c r="D677">
        <v>10</v>
      </c>
      <c r="E677">
        <v>1</v>
      </c>
      <c r="F677" t="s">
        <v>32</v>
      </c>
      <c r="G677" t="s">
        <v>33</v>
      </c>
      <c r="H677" t="s">
        <v>34</v>
      </c>
      <c r="I677" t="s">
        <v>45</v>
      </c>
      <c r="J677" s="6" t="s">
        <v>39</v>
      </c>
      <c r="K677" t="s">
        <v>56</v>
      </c>
      <c r="L677" t="s">
        <v>41</v>
      </c>
      <c r="M677">
        <v>0</v>
      </c>
      <c r="N677">
        <v>0</v>
      </c>
      <c r="O677" s="7" t="s">
        <v>269</v>
      </c>
      <c r="P677" s="7" t="s">
        <v>270</v>
      </c>
      <c r="Q677">
        <f>28.5-13</f>
        <v>15.5</v>
      </c>
      <c r="R677" t="s">
        <v>43</v>
      </c>
      <c r="S677" t="s">
        <v>44</v>
      </c>
      <c r="AB677" t="s">
        <v>214</v>
      </c>
      <c r="AC677" t="s">
        <v>37</v>
      </c>
    </row>
    <row r="678" spans="1:30" ht="15.5" x14ac:dyDescent="0.35">
      <c r="A678" s="5" t="s">
        <v>211</v>
      </c>
      <c r="B678" t="s">
        <v>31</v>
      </c>
      <c r="C678">
        <v>803</v>
      </c>
      <c r="D678">
        <v>1</v>
      </c>
      <c r="E678">
        <v>1</v>
      </c>
      <c r="F678" t="s">
        <v>32</v>
      </c>
      <c r="G678" t="s">
        <v>33</v>
      </c>
      <c r="H678" t="s">
        <v>34</v>
      </c>
      <c r="I678" t="s">
        <v>38</v>
      </c>
      <c r="J678" s="6" t="s">
        <v>74</v>
      </c>
      <c r="K678" t="s">
        <v>40</v>
      </c>
      <c r="L678" t="s">
        <v>49</v>
      </c>
      <c r="M678">
        <v>0</v>
      </c>
      <c r="N678">
        <v>1</v>
      </c>
      <c r="O678" s="7" t="s">
        <v>271</v>
      </c>
      <c r="P678" s="7"/>
      <c r="Q678">
        <f>105-15</f>
        <v>90</v>
      </c>
      <c r="R678" t="s">
        <v>52</v>
      </c>
      <c r="AB678" t="s">
        <v>214</v>
      </c>
      <c r="AC678" t="s">
        <v>37</v>
      </c>
      <c r="AD678" t="s">
        <v>272</v>
      </c>
    </row>
    <row r="679" spans="1:30" ht="15.5" x14ac:dyDescent="0.35">
      <c r="A679" s="5" t="s">
        <v>211</v>
      </c>
      <c r="B679" t="s">
        <v>31</v>
      </c>
      <c r="C679">
        <v>803</v>
      </c>
      <c r="D679">
        <v>2</v>
      </c>
      <c r="E679">
        <v>1</v>
      </c>
      <c r="F679" t="s">
        <v>32</v>
      </c>
      <c r="G679" t="s">
        <v>33</v>
      </c>
      <c r="H679" t="s">
        <v>34</v>
      </c>
      <c r="I679" s="6" t="s">
        <v>35</v>
      </c>
      <c r="O679" s="7"/>
      <c r="P679" s="7"/>
      <c r="AB679" t="s">
        <v>214</v>
      </c>
      <c r="AC679" t="s">
        <v>37</v>
      </c>
    </row>
    <row r="680" spans="1:30" ht="15.5" x14ac:dyDescent="0.35">
      <c r="A680" s="5" t="s">
        <v>211</v>
      </c>
      <c r="B680" t="s">
        <v>31</v>
      </c>
      <c r="C680">
        <v>803</v>
      </c>
      <c r="D680">
        <v>2</v>
      </c>
      <c r="E680">
        <v>2</v>
      </c>
      <c r="F680" t="s">
        <v>32</v>
      </c>
      <c r="G680" t="s">
        <v>33</v>
      </c>
      <c r="H680" t="s">
        <v>34</v>
      </c>
      <c r="I680" s="6" t="s">
        <v>35</v>
      </c>
      <c r="O680" s="7"/>
      <c r="P680" s="7"/>
      <c r="AB680" t="s">
        <v>214</v>
      </c>
      <c r="AC680" t="s">
        <v>37</v>
      </c>
    </row>
    <row r="681" spans="1:30" ht="15.5" x14ac:dyDescent="0.35">
      <c r="A681" s="5" t="s">
        <v>211</v>
      </c>
      <c r="B681" t="s">
        <v>31</v>
      </c>
      <c r="C681">
        <v>803</v>
      </c>
      <c r="D681">
        <v>3</v>
      </c>
      <c r="E681">
        <v>1</v>
      </c>
      <c r="F681" t="s">
        <v>32</v>
      </c>
      <c r="G681" t="s">
        <v>33</v>
      </c>
      <c r="H681" t="s">
        <v>34</v>
      </c>
      <c r="I681" t="s">
        <v>159</v>
      </c>
      <c r="J681" s="6" t="s">
        <v>74</v>
      </c>
      <c r="K681" t="s">
        <v>40</v>
      </c>
      <c r="L681" t="s">
        <v>49</v>
      </c>
      <c r="M681">
        <v>0</v>
      </c>
      <c r="N681">
        <v>1</v>
      </c>
      <c r="O681" s="7" t="s">
        <v>273</v>
      </c>
      <c r="P681" s="7"/>
      <c r="Q681">
        <f>38-13.5</f>
        <v>24.5</v>
      </c>
      <c r="R681" t="s">
        <v>128</v>
      </c>
      <c r="AB681" t="s">
        <v>214</v>
      </c>
      <c r="AC681" t="s">
        <v>37</v>
      </c>
    </row>
    <row r="682" spans="1:30" ht="15.5" x14ac:dyDescent="0.35">
      <c r="A682" s="5" t="s">
        <v>211</v>
      </c>
      <c r="B682" t="s">
        <v>31</v>
      </c>
      <c r="C682">
        <v>803</v>
      </c>
      <c r="D682">
        <v>3</v>
      </c>
      <c r="E682">
        <v>2</v>
      </c>
      <c r="F682" t="s">
        <v>32</v>
      </c>
      <c r="G682" t="s">
        <v>33</v>
      </c>
      <c r="H682" t="s">
        <v>34</v>
      </c>
      <c r="I682" t="s">
        <v>45</v>
      </c>
      <c r="J682" s="6" t="s">
        <v>39</v>
      </c>
      <c r="K682" t="s">
        <v>40</v>
      </c>
      <c r="L682" t="s">
        <v>49</v>
      </c>
      <c r="M682">
        <v>0</v>
      </c>
      <c r="N682">
        <v>0</v>
      </c>
      <c r="O682" s="7" t="s">
        <v>274</v>
      </c>
      <c r="P682" s="7" t="s">
        <v>275</v>
      </c>
      <c r="Q682">
        <f>35-14</f>
        <v>21</v>
      </c>
      <c r="R682" t="s">
        <v>52</v>
      </c>
      <c r="AB682" t="s">
        <v>214</v>
      </c>
      <c r="AC682" t="s">
        <v>37</v>
      </c>
      <c r="AD682" t="s">
        <v>276</v>
      </c>
    </row>
    <row r="683" spans="1:30" ht="15.5" x14ac:dyDescent="0.35">
      <c r="A683" s="5" t="s">
        <v>211</v>
      </c>
      <c r="B683" t="s">
        <v>31</v>
      </c>
      <c r="C683">
        <v>803</v>
      </c>
      <c r="D683">
        <v>4</v>
      </c>
      <c r="E683">
        <v>1</v>
      </c>
      <c r="F683" t="s">
        <v>32</v>
      </c>
      <c r="G683" t="s">
        <v>33</v>
      </c>
      <c r="H683" t="s">
        <v>34</v>
      </c>
      <c r="I683" t="s">
        <v>69</v>
      </c>
      <c r="J683" s="6" t="s">
        <v>70</v>
      </c>
      <c r="O683" s="7"/>
      <c r="P683" s="7"/>
      <c r="AB683" t="s">
        <v>214</v>
      </c>
      <c r="AC683" t="s">
        <v>37</v>
      </c>
    </row>
    <row r="684" spans="1:30" ht="15.5" x14ac:dyDescent="0.35">
      <c r="A684" s="5" t="s">
        <v>211</v>
      </c>
      <c r="B684" t="s">
        <v>31</v>
      </c>
      <c r="C684">
        <v>803</v>
      </c>
      <c r="D684">
        <v>4</v>
      </c>
      <c r="E684">
        <v>2</v>
      </c>
      <c r="F684" t="s">
        <v>32</v>
      </c>
      <c r="G684" t="s">
        <v>33</v>
      </c>
      <c r="H684" t="s">
        <v>34</v>
      </c>
      <c r="I684" s="6" t="s">
        <v>35</v>
      </c>
      <c r="O684" s="7"/>
      <c r="P684" s="7"/>
      <c r="AB684" t="s">
        <v>214</v>
      </c>
      <c r="AC684" t="s">
        <v>37</v>
      </c>
    </row>
    <row r="685" spans="1:30" ht="15.5" x14ac:dyDescent="0.35">
      <c r="A685" s="5" t="s">
        <v>211</v>
      </c>
      <c r="B685" t="s">
        <v>31</v>
      </c>
      <c r="C685">
        <v>803</v>
      </c>
      <c r="D685">
        <v>5</v>
      </c>
      <c r="E685">
        <v>1</v>
      </c>
      <c r="F685" t="s">
        <v>32</v>
      </c>
      <c r="G685" t="s">
        <v>33</v>
      </c>
      <c r="H685" t="s">
        <v>34</v>
      </c>
      <c r="I685" t="s">
        <v>159</v>
      </c>
      <c r="J685" s="6" t="s">
        <v>39</v>
      </c>
      <c r="K685" t="s">
        <v>40</v>
      </c>
      <c r="L685" t="s">
        <v>41</v>
      </c>
      <c r="M685">
        <v>0</v>
      </c>
      <c r="N685">
        <v>0</v>
      </c>
      <c r="O685" s="7" t="s">
        <v>277</v>
      </c>
      <c r="P685" s="7"/>
      <c r="Q685">
        <f>39.5-13</f>
        <v>26.5</v>
      </c>
      <c r="R685" t="s">
        <v>165</v>
      </c>
      <c r="S685" t="s">
        <v>108</v>
      </c>
      <c r="AB685" t="s">
        <v>214</v>
      </c>
      <c r="AC685" t="s">
        <v>37</v>
      </c>
    </row>
    <row r="686" spans="1:30" ht="15.5" x14ac:dyDescent="0.35">
      <c r="A686" s="5" t="s">
        <v>211</v>
      </c>
      <c r="B686" t="s">
        <v>31</v>
      </c>
      <c r="C686">
        <v>803</v>
      </c>
      <c r="D686">
        <v>6</v>
      </c>
      <c r="E686">
        <v>1</v>
      </c>
      <c r="F686" t="s">
        <v>32</v>
      </c>
      <c r="G686" t="s">
        <v>33</v>
      </c>
      <c r="H686" t="s">
        <v>34</v>
      </c>
      <c r="I686" t="s">
        <v>38</v>
      </c>
      <c r="J686" s="6" t="s">
        <v>142</v>
      </c>
      <c r="O686" s="7" t="s">
        <v>278</v>
      </c>
      <c r="P686" s="7"/>
      <c r="AB686" t="s">
        <v>214</v>
      </c>
      <c r="AC686" t="s">
        <v>37</v>
      </c>
      <c r="AD686" t="s">
        <v>279</v>
      </c>
    </row>
    <row r="687" spans="1:30" ht="15.5" x14ac:dyDescent="0.35">
      <c r="A687" s="5" t="s">
        <v>211</v>
      </c>
      <c r="B687" t="s">
        <v>31</v>
      </c>
      <c r="C687">
        <v>803</v>
      </c>
      <c r="D687">
        <v>6</v>
      </c>
      <c r="E687">
        <v>2</v>
      </c>
      <c r="F687" t="s">
        <v>32</v>
      </c>
      <c r="G687" t="s">
        <v>33</v>
      </c>
      <c r="H687" t="s">
        <v>34</v>
      </c>
      <c r="I687" t="s">
        <v>38</v>
      </c>
      <c r="J687" s="6" t="s">
        <v>142</v>
      </c>
      <c r="O687" s="7"/>
      <c r="P687" s="7" t="s">
        <v>280</v>
      </c>
      <c r="AB687" t="s">
        <v>214</v>
      </c>
      <c r="AC687" t="s">
        <v>37</v>
      </c>
      <c r="AD687" t="s">
        <v>281</v>
      </c>
    </row>
    <row r="688" spans="1:30" ht="15.5" x14ac:dyDescent="0.35">
      <c r="A688" s="5" t="s">
        <v>211</v>
      </c>
      <c r="B688" t="s">
        <v>31</v>
      </c>
      <c r="C688">
        <v>803</v>
      </c>
      <c r="D688">
        <v>7</v>
      </c>
      <c r="E688">
        <v>1</v>
      </c>
      <c r="F688" t="s">
        <v>32</v>
      </c>
      <c r="G688" t="s">
        <v>33</v>
      </c>
      <c r="H688" t="s">
        <v>34</v>
      </c>
      <c r="I688" t="s">
        <v>159</v>
      </c>
      <c r="J688" s="6" t="s">
        <v>39</v>
      </c>
      <c r="K688" t="s">
        <v>40</v>
      </c>
      <c r="L688" t="s">
        <v>41</v>
      </c>
      <c r="M688">
        <v>0</v>
      </c>
      <c r="N688">
        <v>0</v>
      </c>
      <c r="O688" s="7" t="s">
        <v>282</v>
      </c>
      <c r="P688" s="7"/>
      <c r="Q688">
        <f>35.5-13</f>
        <v>22.5</v>
      </c>
      <c r="R688" t="s">
        <v>43</v>
      </c>
      <c r="S688" t="s">
        <v>44</v>
      </c>
      <c r="AB688" t="s">
        <v>214</v>
      </c>
      <c r="AC688" t="s">
        <v>37</v>
      </c>
    </row>
    <row r="689" spans="1:30" ht="15.5" x14ac:dyDescent="0.35">
      <c r="A689" s="5" t="s">
        <v>211</v>
      </c>
      <c r="B689" t="s">
        <v>31</v>
      </c>
      <c r="C689">
        <v>803</v>
      </c>
      <c r="D689">
        <v>7</v>
      </c>
      <c r="E689">
        <v>2</v>
      </c>
      <c r="F689" t="s">
        <v>32</v>
      </c>
      <c r="G689" t="s">
        <v>33</v>
      </c>
      <c r="H689" t="s">
        <v>34</v>
      </c>
      <c r="I689" t="s">
        <v>159</v>
      </c>
      <c r="J689" s="6" t="s">
        <v>39</v>
      </c>
      <c r="K689" t="s">
        <v>40</v>
      </c>
      <c r="L689" t="s">
        <v>41</v>
      </c>
      <c r="M689">
        <v>0</v>
      </c>
      <c r="N689">
        <v>0</v>
      </c>
      <c r="O689" s="7" t="s">
        <v>283</v>
      </c>
      <c r="P689" s="7"/>
      <c r="Q689">
        <f>35.5-13</f>
        <v>22.5</v>
      </c>
      <c r="R689" t="s">
        <v>43</v>
      </c>
      <c r="S689" t="s">
        <v>44</v>
      </c>
      <c r="AB689" t="s">
        <v>214</v>
      </c>
      <c r="AC689" t="s">
        <v>37</v>
      </c>
    </row>
    <row r="690" spans="1:30" ht="15.5" x14ac:dyDescent="0.35">
      <c r="A690" s="5" t="s">
        <v>211</v>
      </c>
      <c r="B690" t="s">
        <v>31</v>
      </c>
      <c r="C690">
        <v>803</v>
      </c>
      <c r="D690">
        <v>8</v>
      </c>
      <c r="E690">
        <v>1</v>
      </c>
      <c r="F690" t="s">
        <v>32</v>
      </c>
      <c r="G690" t="s">
        <v>33</v>
      </c>
      <c r="H690" t="s">
        <v>34</v>
      </c>
      <c r="I690" t="s">
        <v>45</v>
      </c>
      <c r="J690" s="6" t="s">
        <v>39</v>
      </c>
      <c r="K690" t="s">
        <v>56</v>
      </c>
      <c r="L690" t="s">
        <v>41</v>
      </c>
      <c r="M690">
        <v>0</v>
      </c>
      <c r="N690">
        <v>0</v>
      </c>
      <c r="O690" s="7" t="s">
        <v>284</v>
      </c>
      <c r="P690" s="7" t="s">
        <v>285</v>
      </c>
      <c r="Q690">
        <f>30-14</f>
        <v>16</v>
      </c>
      <c r="R690" t="s">
        <v>43</v>
      </c>
      <c r="S690" t="s">
        <v>44</v>
      </c>
      <c r="AB690" t="s">
        <v>214</v>
      </c>
      <c r="AC690" t="s">
        <v>37</v>
      </c>
    </row>
    <row r="691" spans="1:30" ht="15.5" x14ac:dyDescent="0.35">
      <c r="A691" s="5" t="s">
        <v>211</v>
      </c>
      <c r="B691" t="s">
        <v>31</v>
      </c>
      <c r="C691">
        <v>803</v>
      </c>
      <c r="D691">
        <v>8</v>
      </c>
      <c r="E691">
        <v>2</v>
      </c>
      <c r="F691" t="s">
        <v>32</v>
      </c>
      <c r="G691" t="s">
        <v>33</v>
      </c>
      <c r="H691" t="s">
        <v>34</v>
      </c>
      <c r="I691" s="6" t="s">
        <v>35</v>
      </c>
      <c r="O691" s="7"/>
      <c r="P691" s="7"/>
      <c r="AB691" t="s">
        <v>214</v>
      </c>
      <c r="AC691" t="s">
        <v>37</v>
      </c>
    </row>
    <row r="692" spans="1:30" ht="15.5" x14ac:dyDescent="0.35">
      <c r="A692" s="5" t="s">
        <v>211</v>
      </c>
      <c r="B692" t="s">
        <v>31</v>
      </c>
      <c r="C692">
        <v>803</v>
      </c>
      <c r="D692">
        <v>9</v>
      </c>
      <c r="E692">
        <v>1</v>
      </c>
      <c r="F692" t="s">
        <v>32</v>
      </c>
      <c r="G692" t="s">
        <v>33</v>
      </c>
      <c r="H692" t="s">
        <v>34</v>
      </c>
      <c r="I692" t="s">
        <v>159</v>
      </c>
      <c r="J692" s="6" t="s">
        <v>39</v>
      </c>
      <c r="K692" t="s">
        <v>40</v>
      </c>
      <c r="L692" t="s">
        <v>41</v>
      </c>
      <c r="M692">
        <v>0</v>
      </c>
      <c r="N692">
        <v>0</v>
      </c>
      <c r="O692" s="7" t="s">
        <v>286</v>
      </c>
      <c r="P692" s="7"/>
      <c r="Q692">
        <f>42-13.5</f>
        <v>28.5</v>
      </c>
      <c r="R692" t="s">
        <v>165</v>
      </c>
      <c r="S692" t="s">
        <v>108</v>
      </c>
      <c r="AB692" t="s">
        <v>214</v>
      </c>
      <c r="AC692" t="s">
        <v>37</v>
      </c>
    </row>
    <row r="693" spans="1:30" ht="15.5" x14ac:dyDescent="0.35">
      <c r="A693" s="5" t="s">
        <v>211</v>
      </c>
      <c r="B693" t="s">
        <v>31</v>
      </c>
      <c r="C693">
        <v>803</v>
      </c>
      <c r="D693">
        <v>9</v>
      </c>
      <c r="E693">
        <v>2</v>
      </c>
      <c r="F693" t="s">
        <v>32</v>
      </c>
      <c r="G693" t="s">
        <v>33</v>
      </c>
      <c r="H693" t="s">
        <v>34</v>
      </c>
      <c r="I693" t="s">
        <v>45</v>
      </c>
      <c r="J693" s="6" t="s">
        <v>74</v>
      </c>
      <c r="K693" t="s">
        <v>56</v>
      </c>
      <c r="L693" t="s">
        <v>41</v>
      </c>
      <c r="M693">
        <v>0</v>
      </c>
      <c r="N693">
        <v>1</v>
      </c>
      <c r="O693" s="7" t="s">
        <v>287</v>
      </c>
      <c r="P693" s="7" t="s">
        <v>288</v>
      </c>
      <c r="Q693">
        <f>31.5-15.5</f>
        <v>16</v>
      </c>
      <c r="R693" t="s">
        <v>43</v>
      </c>
      <c r="S693" t="s">
        <v>44</v>
      </c>
      <c r="AB693" t="s">
        <v>214</v>
      </c>
      <c r="AC693" t="s">
        <v>37</v>
      </c>
      <c r="AD693" t="s">
        <v>289</v>
      </c>
    </row>
    <row r="694" spans="1:30" ht="15.5" x14ac:dyDescent="0.35">
      <c r="A694" s="5" t="s">
        <v>211</v>
      </c>
      <c r="B694" t="s">
        <v>31</v>
      </c>
      <c r="C694">
        <v>803</v>
      </c>
      <c r="D694">
        <v>10</v>
      </c>
      <c r="E694">
        <v>1</v>
      </c>
      <c r="F694" t="s">
        <v>32</v>
      </c>
      <c r="G694" t="s">
        <v>33</v>
      </c>
      <c r="H694" t="s">
        <v>34</v>
      </c>
      <c r="I694" t="s">
        <v>38</v>
      </c>
      <c r="J694" s="6" t="s">
        <v>39</v>
      </c>
      <c r="K694" t="s">
        <v>40</v>
      </c>
      <c r="L694" t="s">
        <v>41</v>
      </c>
      <c r="M694">
        <v>0</v>
      </c>
      <c r="N694">
        <v>0</v>
      </c>
      <c r="O694" s="7" t="s">
        <v>278</v>
      </c>
      <c r="P694" s="7"/>
      <c r="Q694">
        <f>95-15</f>
        <v>80</v>
      </c>
      <c r="R694" t="s">
        <v>43</v>
      </c>
      <c r="S694" t="s">
        <v>44</v>
      </c>
      <c r="AB694" t="s">
        <v>214</v>
      </c>
      <c r="AC694" t="s">
        <v>37</v>
      </c>
      <c r="AD694" t="s">
        <v>176</v>
      </c>
    </row>
    <row r="695" spans="1:30" ht="15.5" x14ac:dyDescent="0.35">
      <c r="A695" s="5" t="s">
        <v>211</v>
      </c>
      <c r="B695" t="s">
        <v>31</v>
      </c>
      <c r="C695">
        <v>803</v>
      </c>
      <c r="D695">
        <v>10</v>
      </c>
      <c r="E695">
        <v>2</v>
      </c>
      <c r="F695" t="s">
        <v>32</v>
      </c>
      <c r="G695" t="s">
        <v>33</v>
      </c>
      <c r="H695" t="s">
        <v>34</v>
      </c>
      <c r="I695" t="s">
        <v>38</v>
      </c>
      <c r="J695" s="6" t="s">
        <v>39</v>
      </c>
      <c r="K695" t="s">
        <v>40</v>
      </c>
      <c r="L695" t="s">
        <v>41</v>
      </c>
      <c r="M695">
        <v>0</v>
      </c>
      <c r="N695">
        <v>0</v>
      </c>
      <c r="O695" s="7"/>
      <c r="P695" s="7" t="s">
        <v>280</v>
      </c>
      <c r="Q695">
        <f>110-15</f>
        <v>95</v>
      </c>
      <c r="R695" t="s">
        <v>43</v>
      </c>
      <c r="S695" t="s">
        <v>44</v>
      </c>
      <c r="AB695" t="s">
        <v>214</v>
      </c>
      <c r="AC695" t="s">
        <v>37</v>
      </c>
      <c r="AD695" t="s">
        <v>290</v>
      </c>
    </row>
    <row r="696" spans="1:30" ht="15.5" x14ac:dyDescent="0.35">
      <c r="A696" s="5" t="s">
        <v>211</v>
      </c>
      <c r="B696" t="s">
        <v>31</v>
      </c>
      <c r="C696">
        <v>901</v>
      </c>
      <c r="D696">
        <v>1</v>
      </c>
      <c r="E696">
        <v>1</v>
      </c>
      <c r="F696" t="s">
        <v>32</v>
      </c>
      <c r="G696" t="s">
        <v>33</v>
      </c>
      <c r="H696" t="s">
        <v>34</v>
      </c>
      <c r="I696" t="s">
        <v>45</v>
      </c>
      <c r="J696" s="6" t="s">
        <v>74</v>
      </c>
      <c r="K696" t="s">
        <v>40</v>
      </c>
      <c r="L696" t="s">
        <v>49</v>
      </c>
      <c r="M696">
        <v>0</v>
      </c>
      <c r="N696">
        <v>1</v>
      </c>
      <c r="O696" s="7" t="s">
        <v>291</v>
      </c>
      <c r="P696" s="7" t="s">
        <v>292</v>
      </c>
      <c r="Q696">
        <f>33.5-15</f>
        <v>18.5</v>
      </c>
      <c r="R696" t="s">
        <v>52</v>
      </c>
      <c r="AB696" t="s">
        <v>214</v>
      </c>
      <c r="AC696" t="s">
        <v>37</v>
      </c>
    </row>
    <row r="697" spans="1:30" ht="15.5" x14ac:dyDescent="0.35">
      <c r="A697" s="5" t="s">
        <v>211</v>
      </c>
      <c r="B697" t="s">
        <v>31</v>
      </c>
      <c r="C697">
        <v>901</v>
      </c>
      <c r="D697">
        <v>1</v>
      </c>
      <c r="E697">
        <v>2</v>
      </c>
      <c r="F697" t="s">
        <v>32</v>
      </c>
      <c r="G697" t="s">
        <v>33</v>
      </c>
      <c r="H697" t="s">
        <v>34</v>
      </c>
      <c r="I697" t="s">
        <v>38</v>
      </c>
      <c r="J697" s="6" t="s">
        <v>74</v>
      </c>
      <c r="K697" t="s">
        <v>40</v>
      </c>
      <c r="L697" t="s">
        <v>41</v>
      </c>
      <c r="M697">
        <v>0</v>
      </c>
      <c r="N697">
        <v>1</v>
      </c>
      <c r="O697" s="7" t="s">
        <v>293</v>
      </c>
      <c r="P697" s="7"/>
      <c r="Q697">
        <f>110-15</f>
        <v>95</v>
      </c>
      <c r="R697" t="s">
        <v>43</v>
      </c>
      <c r="S697" t="s">
        <v>44</v>
      </c>
      <c r="AB697" t="s">
        <v>214</v>
      </c>
      <c r="AC697" t="s">
        <v>37</v>
      </c>
      <c r="AD697" t="s">
        <v>176</v>
      </c>
    </row>
    <row r="698" spans="1:30" ht="15.5" x14ac:dyDescent="0.35">
      <c r="A698" s="5" t="s">
        <v>211</v>
      </c>
      <c r="B698" t="s">
        <v>31</v>
      </c>
      <c r="C698">
        <v>901</v>
      </c>
      <c r="D698">
        <v>9</v>
      </c>
      <c r="E698">
        <v>1</v>
      </c>
      <c r="F698" t="s">
        <v>32</v>
      </c>
      <c r="G698" t="s">
        <v>33</v>
      </c>
      <c r="H698" t="s">
        <v>34</v>
      </c>
      <c r="I698" s="6" t="s">
        <v>35</v>
      </c>
      <c r="O698" s="7"/>
      <c r="P698" s="7"/>
      <c r="AB698" t="s">
        <v>214</v>
      </c>
      <c r="AC698" t="s">
        <v>37</v>
      </c>
    </row>
    <row r="699" spans="1:30" ht="15.5" x14ac:dyDescent="0.35">
      <c r="A699" s="5" t="s">
        <v>211</v>
      </c>
      <c r="B699" t="s">
        <v>31</v>
      </c>
      <c r="C699">
        <v>901</v>
      </c>
      <c r="D699">
        <v>9</v>
      </c>
      <c r="E699">
        <v>2</v>
      </c>
      <c r="F699" t="s">
        <v>32</v>
      </c>
      <c r="G699" t="s">
        <v>33</v>
      </c>
      <c r="H699" t="s">
        <v>34</v>
      </c>
      <c r="I699" t="s">
        <v>38</v>
      </c>
      <c r="J699" s="6" t="s">
        <v>74</v>
      </c>
      <c r="K699" t="s">
        <v>40</v>
      </c>
      <c r="L699" t="s">
        <v>41</v>
      </c>
      <c r="M699">
        <v>0</v>
      </c>
      <c r="N699">
        <v>1</v>
      </c>
      <c r="O699" s="7" t="s">
        <v>294</v>
      </c>
      <c r="P699" s="7"/>
      <c r="Q699">
        <f>105-15</f>
        <v>90</v>
      </c>
      <c r="R699" t="s">
        <v>43</v>
      </c>
      <c r="S699" t="s">
        <v>44</v>
      </c>
      <c r="AB699" t="s">
        <v>214</v>
      </c>
      <c r="AC699" t="s">
        <v>37</v>
      </c>
    </row>
    <row r="700" spans="1:30" ht="15.5" x14ac:dyDescent="0.35">
      <c r="A700" s="5" t="s">
        <v>211</v>
      </c>
      <c r="B700" t="s">
        <v>31</v>
      </c>
      <c r="C700">
        <v>901</v>
      </c>
      <c r="D700">
        <v>10</v>
      </c>
      <c r="E700">
        <v>1</v>
      </c>
      <c r="F700" t="s">
        <v>32</v>
      </c>
      <c r="G700" t="s">
        <v>33</v>
      </c>
      <c r="H700" t="s">
        <v>34</v>
      </c>
      <c r="I700" s="6" t="s">
        <v>35</v>
      </c>
      <c r="O700" s="7"/>
      <c r="P700" s="7"/>
      <c r="AB700" t="s">
        <v>214</v>
      </c>
      <c r="AC700" t="s">
        <v>37</v>
      </c>
    </row>
    <row r="701" spans="1:30" ht="15.5" x14ac:dyDescent="0.35">
      <c r="A701" s="5" t="s">
        <v>211</v>
      </c>
      <c r="B701" t="s">
        <v>31</v>
      </c>
      <c r="C701">
        <v>303</v>
      </c>
      <c r="D701">
        <v>1</v>
      </c>
      <c r="E701">
        <v>1</v>
      </c>
      <c r="F701" t="s">
        <v>120</v>
      </c>
      <c r="G701" t="s">
        <v>33</v>
      </c>
      <c r="H701" t="s">
        <v>34</v>
      </c>
      <c r="I701" s="6" t="s">
        <v>35</v>
      </c>
      <c r="O701" s="7"/>
      <c r="P701" s="7"/>
      <c r="AB701" t="s">
        <v>153</v>
      </c>
      <c r="AC701" t="s">
        <v>295</v>
      </c>
    </row>
    <row r="702" spans="1:30" ht="15.5" x14ac:dyDescent="0.35">
      <c r="A702" s="5" t="s">
        <v>211</v>
      </c>
      <c r="B702" t="s">
        <v>31</v>
      </c>
      <c r="C702">
        <v>303</v>
      </c>
      <c r="D702">
        <v>1</v>
      </c>
      <c r="E702">
        <v>2</v>
      </c>
      <c r="F702" t="s">
        <v>120</v>
      </c>
      <c r="G702" t="s">
        <v>33</v>
      </c>
      <c r="H702" t="s">
        <v>34</v>
      </c>
      <c r="I702" s="6" t="s">
        <v>35</v>
      </c>
      <c r="O702" s="7"/>
      <c r="P702" s="7"/>
      <c r="AB702" t="s">
        <v>153</v>
      </c>
      <c r="AC702" t="s">
        <v>295</v>
      </c>
    </row>
    <row r="703" spans="1:30" ht="15.5" x14ac:dyDescent="0.35">
      <c r="A703" s="5" t="s">
        <v>211</v>
      </c>
      <c r="B703" t="s">
        <v>31</v>
      </c>
      <c r="C703">
        <v>303</v>
      </c>
      <c r="D703">
        <v>2</v>
      </c>
      <c r="E703">
        <v>1</v>
      </c>
      <c r="F703" t="s">
        <v>120</v>
      </c>
      <c r="G703" t="s">
        <v>33</v>
      </c>
      <c r="H703" t="s">
        <v>34</v>
      </c>
      <c r="I703" s="6" t="s">
        <v>35</v>
      </c>
      <c r="O703" s="7"/>
      <c r="P703" s="7"/>
      <c r="AB703" t="s">
        <v>153</v>
      </c>
      <c r="AC703" t="s">
        <v>295</v>
      </c>
    </row>
    <row r="704" spans="1:30" ht="15.5" x14ac:dyDescent="0.35">
      <c r="A704" s="5" t="s">
        <v>211</v>
      </c>
      <c r="B704" t="s">
        <v>31</v>
      </c>
      <c r="C704">
        <v>303</v>
      </c>
      <c r="D704">
        <v>2</v>
      </c>
      <c r="E704">
        <v>2</v>
      </c>
      <c r="F704" t="s">
        <v>120</v>
      </c>
      <c r="G704" t="s">
        <v>33</v>
      </c>
      <c r="H704" t="s">
        <v>34</v>
      </c>
      <c r="I704" s="6" t="s">
        <v>35</v>
      </c>
      <c r="O704" s="7"/>
      <c r="P704" s="7"/>
      <c r="AB704" t="s">
        <v>153</v>
      </c>
      <c r="AC704" t="s">
        <v>295</v>
      </c>
    </row>
    <row r="705" spans="1:30" ht="15.5" x14ac:dyDescent="0.35">
      <c r="A705" s="5" t="s">
        <v>211</v>
      </c>
      <c r="B705" t="s">
        <v>31</v>
      </c>
      <c r="C705">
        <v>303</v>
      </c>
      <c r="D705">
        <v>3</v>
      </c>
      <c r="E705">
        <v>1</v>
      </c>
      <c r="F705" t="s">
        <v>120</v>
      </c>
      <c r="G705" t="s">
        <v>33</v>
      </c>
      <c r="H705" t="s">
        <v>34</v>
      </c>
      <c r="I705" s="6" t="s">
        <v>35</v>
      </c>
      <c r="O705" s="7"/>
      <c r="P705" s="7"/>
      <c r="AB705" t="s">
        <v>153</v>
      </c>
      <c r="AC705" t="s">
        <v>295</v>
      </c>
    </row>
    <row r="706" spans="1:30" ht="15.5" x14ac:dyDescent="0.35">
      <c r="A706" s="5" t="s">
        <v>211</v>
      </c>
      <c r="B706" t="s">
        <v>31</v>
      </c>
      <c r="C706">
        <v>303</v>
      </c>
      <c r="D706">
        <v>3</v>
      </c>
      <c r="E706">
        <v>2</v>
      </c>
      <c r="F706" t="s">
        <v>120</v>
      </c>
      <c r="G706" t="s">
        <v>33</v>
      </c>
      <c r="H706" t="s">
        <v>34</v>
      </c>
      <c r="I706" t="s">
        <v>38</v>
      </c>
      <c r="J706" s="6" t="s">
        <v>74</v>
      </c>
      <c r="K706" t="s">
        <v>40</v>
      </c>
      <c r="L706" t="s">
        <v>49</v>
      </c>
      <c r="M706">
        <v>0</v>
      </c>
      <c r="N706">
        <v>1</v>
      </c>
      <c r="O706" s="7" t="s">
        <v>296</v>
      </c>
      <c r="P706" s="7"/>
      <c r="Q706">
        <f>210-135</f>
        <v>75</v>
      </c>
      <c r="R706" t="s">
        <v>52</v>
      </c>
      <c r="AB706" t="s">
        <v>153</v>
      </c>
      <c r="AC706" t="s">
        <v>295</v>
      </c>
      <c r="AD706" t="s">
        <v>297</v>
      </c>
    </row>
    <row r="707" spans="1:30" ht="15.5" x14ac:dyDescent="0.35">
      <c r="A707" s="5" t="s">
        <v>211</v>
      </c>
      <c r="B707" t="s">
        <v>31</v>
      </c>
      <c r="C707">
        <v>303</v>
      </c>
      <c r="D707">
        <v>4</v>
      </c>
      <c r="E707">
        <v>1</v>
      </c>
      <c r="F707" t="s">
        <v>120</v>
      </c>
      <c r="G707" t="s">
        <v>33</v>
      </c>
      <c r="H707" t="s">
        <v>34</v>
      </c>
      <c r="I707" s="6" t="s">
        <v>35</v>
      </c>
      <c r="O707" s="7"/>
      <c r="P707" s="7"/>
      <c r="AB707" t="s">
        <v>153</v>
      </c>
      <c r="AC707" t="s">
        <v>295</v>
      </c>
    </row>
    <row r="708" spans="1:30" ht="15.5" x14ac:dyDescent="0.35">
      <c r="A708" s="5" t="s">
        <v>211</v>
      </c>
      <c r="B708" t="s">
        <v>31</v>
      </c>
      <c r="C708">
        <v>303</v>
      </c>
      <c r="D708">
        <v>4</v>
      </c>
      <c r="E708">
        <v>2</v>
      </c>
      <c r="F708" t="s">
        <v>120</v>
      </c>
      <c r="G708" t="s">
        <v>33</v>
      </c>
      <c r="H708" t="s">
        <v>34</v>
      </c>
      <c r="I708" s="6" t="s">
        <v>35</v>
      </c>
      <c r="O708" s="7"/>
      <c r="P708" s="7"/>
      <c r="AB708" t="s">
        <v>153</v>
      </c>
      <c r="AC708" t="s">
        <v>295</v>
      </c>
    </row>
    <row r="709" spans="1:30" ht="15.5" x14ac:dyDescent="0.35">
      <c r="A709" s="5" t="s">
        <v>211</v>
      </c>
      <c r="B709" t="s">
        <v>31</v>
      </c>
      <c r="C709">
        <v>303</v>
      </c>
      <c r="D709">
        <v>5</v>
      </c>
      <c r="E709">
        <v>1</v>
      </c>
      <c r="F709" t="s">
        <v>120</v>
      </c>
      <c r="G709" t="s">
        <v>33</v>
      </c>
      <c r="H709" t="s">
        <v>34</v>
      </c>
      <c r="I709" t="s">
        <v>69</v>
      </c>
      <c r="J709" s="6" t="s">
        <v>142</v>
      </c>
      <c r="O709" s="7"/>
      <c r="P709" s="7"/>
      <c r="AB709" t="s">
        <v>153</v>
      </c>
      <c r="AC709" t="s">
        <v>295</v>
      </c>
    </row>
    <row r="710" spans="1:30" ht="15.5" x14ac:dyDescent="0.35">
      <c r="A710" s="5" t="s">
        <v>211</v>
      </c>
      <c r="B710" t="s">
        <v>31</v>
      </c>
      <c r="C710">
        <v>303</v>
      </c>
      <c r="D710">
        <v>5</v>
      </c>
      <c r="E710">
        <v>2</v>
      </c>
      <c r="F710" t="s">
        <v>120</v>
      </c>
      <c r="G710" t="s">
        <v>33</v>
      </c>
      <c r="H710" t="s">
        <v>34</v>
      </c>
      <c r="I710" t="s">
        <v>45</v>
      </c>
      <c r="J710" s="6" t="s">
        <v>74</v>
      </c>
      <c r="K710" t="s">
        <v>40</v>
      </c>
      <c r="L710" t="s">
        <v>49</v>
      </c>
      <c r="M710">
        <v>0</v>
      </c>
      <c r="N710">
        <v>1</v>
      </c>
      <c r="O710" s="7" t="s">
        <v>298</v>
      </c>
      <c r="P710" s="7" t="s">
        <v>299</v>
      </c>
      <c r="Q710">
        <f>30.5-13</f>
        <v>17.5</v>
      </c>
      <c r="R710" t="s">
        <v>52</v>
      </c>
      <c r="AB710" t="s">
        <v>153</v>
      </c>
      <c r="AC710" t="s">
        <v>295</v>
      </c>
    </row>
    <row r="711" spans="1:30" ht="15.5" x14ac:dyDescent="0.35">
      <c r="A711" s="5" t="s">
        <v>211</v>
      </c>
      <c r="B711" t="s">
        <v>31</v>
      </c>
      <c r="C711">
        <v>303</v>
      </c>
      <c r="D711">
        <v>6</v>
      </c>
      <c r="E711">
        <v>1</v>
      </c>
      <c r="F711" t="s">
        <v>120</v>
      </c>
      <c r="G711" t="s">
        <v>33</v>
      </c>
      <c r="H711" t="s">
        <v>34</v>
      </c>
      <c r="I711" s="6" t="s">
        <v>35</v>
      </c>
      <c r="O711" s="7"/>
      <c r="P711" s="7"/>
      <c r="AB711" t="s">
        <v>153</v>
      </c>
      <c r="AC711" t="s">
        <v>295</v>
      </c>
    </row>
    <row r="712" spans="1:30" ht="15.5" x14ac:dyDescent="0.35">
      <c r="A712" s="5" t="s">
        <v>211</v>
      </c>
      <c r="B712" t="s">
        <v>31</v>
      </c>
      <c r="C712">
        <v>303</v>
      </c>
      <c r="D712">
        <v>6</v>
      </c>
      <c r="E712">
        <v>2</v>
      </c>
      <c r="F712" t="s">
        <v>120</v>
      </c>
      <c r="G712" t="s">
        <v>33</v>
      </c>
      <c r="H712" t="s">
        <v>34</v>
      </c>
      <c r="I712" s="6" t="s">
        <v>35</v>
      </c>
      <c r="O712" s="7"/>
      <c r="P712" s="7"/>
      <c r="AB712" t="s">
        <v>153</v>
      </c>
      <c r="AC712" t="s">
        <v>295</v>
      </c>
    </row>
    <row r="713" spans="1:30" ht="15.5" x14ac:dyDescent="0.35">
      <c r="A713" s="5" t="s">
        <v>211</v>
      </c>
      <c r="B713" t="s">
        <v>31</v>
      </c>
      <c r="C713">
        <v>303</v>
      </c>
      <c r="D713">
        <v>7</v>
      </c>
      <c r="E713">
        <v>1</v>
      </c>
      <c r="F713" t="s">
        <v>120</v>
      </c>
      <c r="G713" t="s">
        <v>33</v>
      </c>
      <c r="H713" t="s">
        <v>34</v>
      </c>
      <c r="I713" t="s">
        <v>45</v>
      </c>
      <c r="J713" s="6" t="s">
        <v>39</v>
      </c>
      <c r="K713" t="s">
        <v>40</v>
      </c>
      <c r="L713" t="s">
        <v>49</v>
      </c>
      <c r="M713">
        <v>0</v>
      </c>
      <c r="N713">
        <v>0</v>
      </c>
      <c r="O713" s="7" t="s">
        <v>300</v>
      </c>
      <c r="P713" s="7" t="s">
        <v>301</v>
      </c>
      <c r="Q713">
        <f>37.5-15</f>
        <v>22.5</v>
      </c>
      <c r="R713" t="s">
        <v>128</v>
      </c>
      <c r="AB713" t="s">
        <v>153</v>
      </c>
      <c r="AC713" t="s">
        <v>295</v>
      </c>
    </row>
    <row r="714" spans="1:30" ht="15.5" x14ac:dyDescent="0.35">
      <c r="A714" s="5" t="s">
        <v>211</v>
      </c>
      <c r="B714" t="s">
        <v>31</v>
      </c>
      <c r="C714">
        <v>303</v>
      </c>
      <c r="D714">
        <v>7</v>
      </c>
      <c r="E714">
        <v>2</v>
      </c>
      <c r="F714" t="s">
        <v>120</v>
      </c>
      <c r="G714" t="s">
        <v>33</v>
      </c>
      <c r="H714" t="s">
        <v>34</v>
      </c>
      <c r="I714" t="s">
        <v>45</v>
      </c>
      <c r="J714" s="6" t="s">
        <v>39</v>
      </c>
      <c r="K714" t="s">
        <v>40</v>
      </c>
      <c r="L714" t="s">
        <v>41</v>
      </c>
      <c r="M714">
        <v>0</v>
      </c>
      <c r="N714">
        <v>0</v>
      </c>
      <c r="O714" s="7" t="s">
        <v>302</v>
      </c>
      <c r="P714" s="7" t="s">
        <v>303</v>
      </c>
      <c r="Q714">
        <f>34-13</f>
        <v>21</v>
      </c>
      <c r="R714" t="s">
        <v>100</v>
      </c>
      <c r="S714" t="s">
        <v>44</v>
      </c>
      <c r="AB714" t="s">
        <v>153</v>
      </c>
      <c r="AC714" t="s">
        <v>295</v>
      </c>
    </row>
    <row r="715" spans="1:30" ht="15.5" x14ac:dyDescent="0.35">
      <c r="A715" s="5" t="s">
        <v>211</v>
      </c>
      <c r="B715" t="s">
        <v>31</v>
      </c>
      <c r="C715">
        <v>303</v>
      </c>
      <c r="D715">
        <v>8</v>
      </c>
      <c r="E715">
        <v>1</v>
      </c>
      <c r="F715" t="s">
        <v>120</v>
      </c>
      <c r="G715" t="s">
        <v>33</v>
      </c>
      <c r="H715" t="s">
        <v>34</v>
      </c>
      <c r="I715" s="6" t="s">
        <v>35</v>
      </c>
      <c r="O715" s="7"/>
      <c r="P715" s="7"/>
      <c r="AB715" t="s">
        <v>153</v>
      </c>
      <c r="AC715" t="s">
        <v>295</v>
      </c>
    </row>
    <row r="716" spans="1:30" ht="15.5" x14ac:dyDescent="0.35">
      <c r="A716" s="5" t="s">
        <v>211</v>
      </c>
      <c r="B716" t="s">
        <v>31</v>
      </c>
      <c r="C716">
        <v>303</v>
      </c>
      <c r="D716">
        <v>8</v>
      </c>
      <c r="E716">
        <v>2</v>
      </c>
      <c r="F716" t="s">
        <v>120</v>
      </c>
      <c r="G716" t="s">
        <v>33</v>
      </c>
      <c r="H716" t="s">
        <v>34</v>
      </c>
      <c r="I716" t="s">
        <v>45</v>
      </c>
      <c r="J716" s="6" t="s">
        <v>39</v>
      </c>
      <c r="K716" t="s">
        <v>56</v>
      </c>
      <c r="L716" t="s">
        <v>49</v>
      </c>
      <c r="M716">
        <v>0</v>
      </c>
      <c r="N716">
        <v>0</v>
      </c>
      <c r="O716" s="7" t="s">
        <v>304</v>
      </c>
      <c r="P716" s="7" t="s">
        <v>305</v>
      </c>
      <c r="Q716">
        <f>32-14.5</f>
        <v>17.5</v>
      </c>
      <c r="R716" t="s">
        <v>52</v>
      </c>
      <c r="AB716" t="s">
        <v>153</v>
      </c>
      <c r="AC716" t="s">
        <v>295</v>
      </c>
    </row>
    <row r="717" spans="1:30" ht="15.5" x14ac:dyDescent="0.35">
      <c r="A717" s="5" t="s">
        <v>211</v>
      </c>
      <c r="B717" t="s">
        <v>31</v>
      </c>
      <c r="C717">
        <v>303</v>
      </c>
      <c r="D717">
        <v>9</v>
      </c>
      <c r="E717">
        <v>1</v>
      </c>
      <c r="F717" t="s">
        <v>120</v>
      </c>
      <c r="G717" t="s">
        <v>33</v>
      </c>
      <c r="H717" t="s">
        <v>34</v>
      </c>
      <c r="I717" s="6" t="s">
        <v>35</v>
      </c>
      <c r="O717" s="7"/>
      <c r="P717" s="7"/>
      <c r="AB717" t="s">
        <v>153</v>
      </c>
      <c r="AC717" t="s">
        <v>295</v>
      </c>
    </row>
    <row r="718" spans="1:30" ht="15.5" x14ac:dyDescent="0.35">
      <c r="A718" s="5" t="s">
        <v>211</v>
      </c>
      <c r="B718" t="s">
        <v>31</v>
      </c>
      <c r="C718">
        <v>303</v>
      </c>
      <c r="D718">
        <v>9</v>
      </c>
      <c r="E718">
        <v>2</v>
      </c>
      <c r="F718" t="s">
        <v>120</v>
      </c>
      <c r="G718" t="s">
        <v>33</v>
      </c>
      <c r="H718" t="s">
        <v>34</v>
      </c>
      <c r="I718" s="6" t="s">
        <v>35</v>
      </c>
      <c r="O718" s="7"/>
      <c r="P718" s="7"/>
      <c r="AB718" t="s">
        <v>153</v>
      </c>
      <c r="AC718" t="s">
        <v>295</v>
      </c>
    </row>
    <row r="719" spans="1:30" ht="15.5" x14ac:dyDescent="0.35">
      <c r="A719" s="5" t="s">
        <v>211</v>
      </c>
      <c r="B719" t="s">
        <v>31</v>
      </c>
      <c r="C719">
        <v>303</v>
      </c>
      <c r="D719">
        <v>10</v>
      </c>
      <c r="E719">
        <v>1</v>
      </c>
      <c r="F719" t="s">
        <v>120</v>
      </c>
      <c r="G719" t="s">
        <v>33</v>
      </c>
      <c r="H719" t="s">
        <v>34</v>
      </c>
      <c r="I719" t="s">
        <v>38</v>
      </c>
      <c r="J719" s="6" t="s">
        <v>39</v>
      </c>
      <c r="K719" t="s">
        <v>40</v>
      </c>
      <c r="L719" t="s">
        <v>41</v>
      </c>
      <c r="M719">
        <v>0</v>
      </c>
      <c r="N719">
        <v>0</v>
      </c>
      <c r="O719" s="7" t="s">
        <v>306</v>
      </c>
      <c r="P719" s="7"/>
      <c r="Q719">
        <f>230-140</f>
        <v>90</v>
      </c>
      <c r="R719" t="s">
        <v>43</v>
      </c>
      <c r="S719" t="s">
        <v>44</v>
      </c>
      <c r="AB719" t="s">
        <v>153</v>
      </c>
      <c r="AC719" t="s">
        <v>295</v>
      </c>
    </row>
    <row r="720" spans="1:30" ht="15.5" x14ac:dyDescent="0.35">
      <c r="A720" s="5" t="s">
        <v>211</v>
      </c>
      <c r="B720" t="s">
        <v>31</v>
      </c>
      <c r="C720">
        <v>303</v>
      </c>
      <c r="D720">
        <v>10</v>
      </c>
      <c r="E720">
        <v>2</v>
      </c>
      <c r="F720" t="s">
        <v>120</v>
      </c>
      <c r="G720" t="s">
        <v>33</v>
      </c>
      <c r="H720" t="s">
        <v>34</v>
      </c>
      <c r="I720" t="s">
        <v>69</v>
      </c>
      <c r="J720" s="6" t="s">
        <v>70</v>
      </c>
      <c r="O720" s="7"/>
      <c r="P720" s="7"/>
      <c r="AB720" t="s">
        <v>153</v>
      </c>
      <c r="AC720" t="s">
        <v>295</v>
      </c>
    </row>
    <row r="721" spans="1:30" ht="15.5" x14ac:dyDescent="0.35">
      <c r="A721" s="5" t="s">
        <v>211</v>
      </c>
      <c r="B721" t="s">
        <v>31</v>
      </c>
      <c r="C721">
        <v>401</v>
      </c>
      <c r="D721">
        <v>1</v>
      </c>
      <c r="E721">
        <v>1</v>
      </c>
      <c r="F721" t="s">
        <v>120</v>
      </c>
      <c r="G721" t="s">
        <v>33</v>
      </c>
      <c r="H721" t="s">
        <v>34</v>
      </c>
      <c r="I721" t="s">
        <v>69</v>
      </c>
      <c r="J721" s="6" t="s">
        <v>142</v>
      </c>
      <c r="O721" s="7"/>
      <c r="P721" s="7"/>
      <c r="AB721" t="s">
        <v>153</v>
      </c>
      <c r="AC721" t="s">
        <v>295</v>
      </c>
    </row>
    <row r="722" spans="1:30" ht="15.5" x14ac:dyDescent="0.35">
      <c r="A722" s="5" t="s">
        <v>211</v>
      </c>
      <c r="B722" t="s">
        <v>31</v>
      </c>
      <c r="C722">
        <v>401</v>
      </c>
      <c r="D722">
        <v>1</v>
      </c>
      <c r="E722">
        <v>2</v>
      </c>
      <c r="F722" t="s">
        <v>120</v>
      </c>
      <c r="G722" t="s">
        <v>33</v>
      </c>
      <c r="H722" t="s">
        <v>34</v>
      </c>
      <c r="I722" t="s">
        <v>45</v>
      </c>
      <c r="J722" s="6" t="s">
        <v>39</v>
      </c>
      <c r="K722" t="s">
        <v>56</v>
      </c>
      <c r="L722" t="s">
        <v>41</v>
      </c>
      <c r="M722">
        <v>0</v>
      </c>
      <c r="N722">
        <v>0</v>
      </c>
      <c r="O722" s="7" t="s">
        <v>307</v>
      </c>
      <c r="P722" s="7" t="s">
        <v>308</v>
      </c>
      <c r="Q722">
        <f>29.5-14</f>
        <v>15.5</v>
      </c>
      <c r="R722" t="s">
        <v>43</v>
      </c>
      <c r="S722" t="s">
        <v>44</v>
      </c>
      <c r="AB722" t="s">
        <v>153</v>
      </c>
      <c r="AC722" t="s">
        <v>295</v>
      </c>
    </row>
    <row r="723" spans="1:30" ht="15.5" x14ac:dyDescent="0.35">
      <c r="A723" s="5" t="s">
        <v>211</v>
      </c>
      <c r="B723" t="s">
        <v>31</v>
      </c>
      <c r="C723">
        <v>401</v>
      </c>
      <c r="D723">
        <v>2</v>
      </c>
      <c r="E723">
        <v>1</v>
      </c>
      <c r="F723" t="s">
        <v>120</v>
      </c>
      <c r="G723" t="s">
        <v>33</v>
      </c>
      <c r="H723" t="s">
        <v>34</v>
      </c>
      <c r="I723" s="6" t="s">
        <v>35</v>
      </c>
      <c r="O723" s="7"/>
      <c r="P723" s="7"/>
      <c r="AB723" t="s">
        <v>153</v>
      </c>
      <c r="AC723" t="s">
        <v>295</v>
      </c>
    </row>
    <row r="724" spans="1:30" ht="15.5" x14ac:dyDescent="0.35">
      <c r="A724" s="5" t="s">
        <v>211</v>
      </c>
      <c r="B724" t="s">
        <v>31</v>
      </c>
      <c r="C724">
        <v>401</v>
      </c>
      <c r="D724">
        <v>2</v>
      </c>
      <c r="E724">
        <v>2</v>
      </c>
      <c r="F724" t="s">
        <v>120</v>
      </c>
      <c r="G724" t="s">
        <v>33</v>
      </c>
      <c r="H724" t="s">
        <v>34</v>
      </c>
      <c r="I724" t="s">
        <v>45</v>
      </c>
      <c r="J724" s="6" t="s">
        <v>39</v>
      </c>
      <c r="K724" t="s">
        <v>56</v>
      </c>
      <c r="L724" t="s">
        <v>41</v>
      </c>
      <c r="M724">
        <v>0</v>
      </c>
      <c r="N724">
        <v>0</v>
      </c>
      <c r="O724" s="7" t="s">
        <v>309</v>
      </c>
      <c r="P724" s="7" t="s">
        <v>310</v>
      </c>
      <c r="Q724">
        <f>28.5-13.5</f>
        <v>15</v>
      </c>
      <c r="R724" t="s">
        <v>100</v>
      </c>
      <c r="S724" t="s">
        <v>44</v>
      </c>
      <c r="AB724" t="s">
        <v>153</v>
      </c>
      <c r="AC724" t="s">
        <v>295</v>
      </c>
    </row>
    <row r="725" spans="1:30" ht="15.5" x14ac:dyDescent="0.35">
      <c r="A725" s="5" t="s">
        <v>211</v>
      </c>
      <c r="B725" t="s">
        <v>31</v>
      </c>
      <c r="C725">
        <v>401</v>
      </c>
      <c r="D725">
        <v>3</v>
      </c>
      <c r="E725">
        <v>1</v>
      </c>
      <c r="F725" t="s">
        <v>120</v>
      </c>
      <c r="G725" t="s">
        <v>33</v>
      </c>
      <c r="H725" t="s">
        <v>34</v>
      </c>
      <c r="I725" t="s">
        <v>45</v>
      </c>
      <c r="J725" s="6" t="s">
        <v>39</v>
      </c>
      <c r="K725" t="s">
        <v>40</v>
      </c>
      <c r="L725" t="s">
        <v>41</v>
      </c>
      <c r="M725">
        <v>0</v>
      </c>
      <c r="N725">
        <v>0</v>
      </c>
      <c r="O725" s="7" t="s">
        <v>311</v>
      </c>
      <c r="P725" s="7" t="s">
        <v>312</v>
      </c>
      <c r="Q725">
        <f>33-14</f>
        <v>19</v>
      </c>
      <c r="R725" t="s">
        <v>100</v>
      </c>
      <c r="S725" t="s">
        <v>44</v>
      </c>
      <c r="AB725" t="s">
        <v>153</v>
      </c>
      <c r="AC725" t="s">
        <v>295</v>
      </c>
    </row>
    <row r="726" spans="1:30" ht="15.5" x14ac:dyDescent="0.35">
      <c r="A726" s="5" t="s">
        <v>211</v>
      </c>
      <c r="B726" t="s">
        <v>31</v>
      </c>
      <c r="C726">
        <v>401</v>
      </c>
      <c r="D726">
        <v>4</v>
      </c>
      <c r="E726">
        <v>1</v>
      </c>
      <c r="F726" t="s">
        <v>120</v>
      </c>
      <c r="G726" t="s">
        <v>33</v>
      </c>
      <c r="H726" t="s">
        <v>34</v>
      </c>
      <c r="I726" t="s">
        <v>45</v>
      </c>
      <c r="J726" s="6" t="s">
        <v>39</v>
      </c>
      <c r="K726" t="s">
        <v>40</v>
      </c>
      <c r="L726" t="s">
        <v>49</v>
      </c>
      <c r="M726">
        <v>0</v>
      </c>
      <c r="N726">
        <v>0</v>
      </c>
      <c r="O726" s="7" t="s">
        <v>313</v>
      </c>
      <c r="P726" s="7" t="s">
        <v>314</v>
      </c>
      <c r="Q726">
        <f>30-12.5</f>
        <v>17.5</v>
      </c>
      <c r="R726" t="s">
        <v>52</v>
      </c>
      <c r="AB726" t="s">
        <v>153</v>
      </c>
      <c r="AC726" t="s">
        <v>295</v>
      </c>
    </row>
    <row r="727" spans="1:30" ht="15.5" x14ac:dyDescent="0.35">
      <c r="A727" s="5" t="s">
        <v>211</v>
      </c>
      <c r="B727" t="s">
        <v>31</v>
      </c>
      <c r="C727">
        <v>401</v>
      </c>
      <c r="D727">
        <v>4</v>
      </c>
      <c r="E727">
        <v>2</v>
      </c>
      <c r="F727" t="s">
        <v>120</v>
      </c>
      <c r="G727" t="s">
        <v>33</v>
      </c>
      <c r="H727" t="s">
        <v>34</v>
      </c>
      <c r="I727" t="s">
        <v>45</v>
      </c>
      <c r="J727" s="6" t="s">
        <v>74</v>
      </c>
      <c r="K727" t="s">
        <v>56</v>
      </c>
      <c r="L727" t="s">
        <v>41</v>
      </c>
      <c r="M727">
        <v>0</v>
      </c>
      <c r="N727">
        <v>1</v>
      </c>
      <c r="O727" s="7" t="s">
        <v>315</v>
      </c>
      <c r="P727" s="7" t="s">
        <v>316</v>
      </c>
      <c r="Q727">
        <f>30-14</f>
        <v>16</v>
      </c>
      <c r="R727" t="s">
        <v>43</v>
      </c>
      <c r="S727" t="s">
        <v>44</v>
      </c>
      <c r="AB727" t="s">
        <v>153</v>
      </c>
      <c r="AC727" t="s">
        <v>295</v>
      </c>
    </row>
    <row r="728" spans="1:30" ht="15.5" x14ac:dyDescent="0.35">
      <c r="A728" s="5" t="s">
        <v>211</v>
      </c>
      <c r="B728" t="s">
        <v>31</v>
      </c>
      <c r="C728">
        <v>401</v>
      </c>
      <c r="D728">
        <v>5</v>
      </c>
      <c r="E728">
        <v>1</v>
      </c>
      <c r="F728" t="s">
        <v>120</v>
      </c>
      <c r="G728" t="s">
        <v>33</v>
      </c>
      <c r="H728" t="s">
        <v>34</v>
      </c>
      <c r="I728" t="s">
        <v>38</v>
      </c>
      <c r="J728" s="6" t="s">
        <v>74</v>
      </c>
      <c r="K728" t="s">
        <v>40</v>
      </c>
      <c r="L728" t="s">
        <v>41</v>
      </c>
      <c r="M728">
        <v>0</v>
      </c>
      <c r="N728">
        <v>1</v>
      </c>
      <c r="O728" s="7" t="s">
        <v>317</v>
      </c>
      <c r="P728" s="7"/>
      <c r="Q728">
        <f>230-140</f>
        <v>90</v>
      </c>
      <c r="R728" t="s">
        <v>43</v>
      </c>
      <c r="S728" t="s">
        <v>44</v>
      </c>
      <c r="AB728" t="s">
        <v>153</v>
      </c>
      <c r="AC728" t="s">
        <v>295</v>
      </c>
      <c r="AD728" t="s">
        <v>201</v>
      </c>
    </row>
    <row r="729" spans="1:30" ht="15.5" x14ac:dyDescent="0.35">
      <c r="A729" s="5" t="s">
        <v>211</v>
      </c>
      <c r="B729" t="s">
        <v>31</v>
      </c>
      <c r="C729">
        <v>401</v>
      </c>
      <c r="D729">
        <v>5</v>
      </c>
      <c r="E729">
        <v>2</v>
      </c>
      <c r="F729" t="s">
        <v>120</v>
      </c>
      <c r="G729" t="s">
        <v>33</v>
      </c>
      <c r="H729" t="s">
        <v>34</v>
      </c>
      <c r="I729" t="s">
        <v>45</v>
      </c>
      <c r="J729" s="6" t="s">
        <v>39</v>
      </c>
      <c r="K729" t="s">
        <v>56</v>
      </c>
      <c r="L729" t="s">
        <v>41</v>
      </c>
      <c r="M729">
        <v>0</v>
      </c>
      <c r="N729">
        <v>0</v>
      </c>
      <c r="O729" s="7" t="s">
        <v>318</v>
      </c>
      <c r="P729" s="7" t="s">
        <v>319</v>
      </c>
      <c r="Q729">
        <f>28-13</f>
        <v>15</v>
      </c>
      <c r="R729" t="s">
        <v>43</v>
      </c>
      <c r="S729" t="s">
        <v>44</v>
      </c>
      <c r="AB729" t="s">
        <v>153</v>
      </c>
      <c r="AC729" t="s">
        <v>295</v>
      </c>
    </row>
    <row r="730" spans="1:30" ht="15.5" x14ac:dyDescent="0.35">
      <c r="A730" s="5" t="s">
        <v>211</v>
      </c>
      <c r="B730" t="s">
        <v>31</v>
      </c>
      <c r="C730">
        <v>401</v>
      </c>
      <c r="D730">
        <v>6</v>
      </c>
      <c r="E730">
        <v>1</v>
      </c>
      <c r="F730" t="s">
        <v>120</v>
      </c>
      <c r="G730" t="s">
        <v>33</v>
      </c>
      <c r="H730" t="s">
        <v>34</v>
      </c>
      <c r="I730" s="6" t="s">
        <v>35</v>
      </c>
      <c r="O730" s="7"/>
      <c r="P730" s="7"/>
      <c r="AB730" t="s">
        <v>153</v>
      </c>
      <c r="AC730" t="s">
        <v>295</v>
      </c>
    </row>
    <row r="731" spans="1:30" ht="15.5" x14ac:dyDescent="0.35">
      <c r="A731" s="5" t="s">
        <v>211</v>
      </c>
      <c r="B731" t="s">
        <v>31</v>
      </c>
      <c r="C731">
        <v>401</v>
      </c>
      <c r="D731">
        <v>6</v>
      </c>
      <c r="E731">
        <v>2</v>
      </c>
      <c r="F731" t="s">
        <v>120</v>
      </c>
      <c r="G731" t="s">
        <v>33</v>
      </c>
      <c r="H731" t="s">
        <v>34</v>
      </c>
      <c r="I731" t="s">
        <v>45</v>
      </c>
      <c r="J731" s="6" t="s">
        <v>39</v>
      </c>
      <c r="K731" t="s">
        <v>56</v>
      </c>
      <c r="L731" t="s">
        <v>41</v>
      </c>
      <c r="M731">
        <v>0</v>
      </c>
      <c r="N731">
        <v>0</v>
      </c>
      <c r="O731" s="7" t="s">
        <v>320</v>
      </c>
      <c r="P731" s="7" t="s">
        <v>321</v>
      </c>
      <c r="Q731">
        <f>28.5-13</f>
        <v>15.5</v>
      </c>
      <c r="R731" t="s">
        <v>100</v>
      </c>
      <c r="S731" t="s">
        <v>44</v>
      </c>
      <c r="AB731" t="s">
        <v>153</v>
      </c>
      <c r="AC731" t="s">
        <v>295</v>
      </c>
    </row>
    <row r="732" spans="1:30" ht="15.5" x14ac:dyDescent="0.35">
      <c r="A732" s="5" t="s">
        <v>211</v>
      </c>
      <c r="B732" t="s">
        <v>31</v>
      </c>
      <c r="C732">
        <v>401</v>
      </c>
      <c r="D732">
        <v>7</v>
      </c>
      <c r="E732">
        <v>1</v>
      </c>
      <c r="F732" t="s">
        <v>120</v>
      </c>
      <c r="G732" t="s">
        <v>33</v>
      </c>
      <c r="H732" t="s">
        <v>34</v>
      </c>
      <c r="I732" s="6" t="s">
        <v>35</v>
      </c>
      <c r="O732" s="7"/>
      <c r="P732" s="7"/>
      <c r="AB732" t="s">
        <v>153</v>
      </c>
      <c r="AC732" t="s">
        <v>295</v>
      </c>
    </row>
    <row r="733" spans="1:30" ht="15.5" x14ac:dyDescent="0.35">
      <c r="A733" s="5" t="s">
        <v>211</v>
      </c>
      <c r="B733" t="s">
        <v>31</v>
      </c>
      <c r="C733">
        <v>401</v>
      </c>
      <c r="D733">
        <v>7</v>
      </c>
      <c r="E733">
        <v>2</v>
      </c>
      <c r="F733" t="s">
        <v>120</v>
      </c>
      <c r="G733" t="s">
        <v>33</v>
      </c>
      <c r="H733" t="s">
        <v>34</v>
      </c>
      <c r="I733" s="6" t="s">
        <v>35</v>
      </c>
      <c r="O733" s="7"/>
      <c r="P733" s="7"/>
      <c r="AB733" t="s">
        <v>153</v>
      </c>
      <c r="AC733" t="s">
        <v>295</v>
      </c>
    </row>
    <row r="734" spans="1:30" ht="15.5" x14ac:dyDescent="0.35">
      <c r="A734" s="5" t="s">
        <v>211</v>
      </c>
      <c r="B734" t="s">
        <v>31</v>
      </c>
      <c r="C734">
        <v>401</v>
      </c>
      <c r="D734">
        <v>8</v>
      </c>
      <c r="E734">
        <v>1</v>
      </c>
      <c r="F734" t="s">
        <v>120</v>
      </c>
      <c r="G734" t="s">
        <v>33</v>
      </c>
      <c r="H734" t="s">
        <v>34</v>
      </c>
      <c r="I734" t="s">
        <v>69</v>
      </c>
      <c r="J734" s="6" t="s">
        <v>142</v>
      </c>
      <c r="O734" s="7"/>
      <c r="P734" s="7"/>
      <c r="AB734" t="s">
        <v>153</v>
      </c>
      <c r="AC734" t="s">
        <v>295</v>
      </c>
    </row>
    <row r="735" spans="1:30" ht="15.5" x14ac:dyDescent="0.35">
      <c r="A735" s="5" t="s">
        <v>211</v>
      </c>
      <c r="B735" t="s">
        <v>31</v>
      </c>
      <c r="C735">
        <v>401</v>
      </c>
      <c r="D735">
        <v>8</v>
      </c>
      <c r="E735">
        <v>2</v>
      </c>
      <c r="F735" t="s">
        <v>120</v>
      </c>
      <c r="G735" t="s">
        <v>33</v>
      </c>
      <c r="H735" t="s">
        <v>34</v>
      </c>
      <c r="I735" t="s">
        <v>38</v>
      </c>
      <c r="J735" s="6" t="s">
        <v>74</v>
      </c>
      <c r="K735" t="s">
        <v>40</v>
      </c>
      <c r="L735" t="s">
        <v>49</v>
      </c>
      <c r="M735">
        <v>0</v>
      </c>
      <c r="N735">
        <v>1</v>
      </c>
      <c r="O735" s="7" t="s">
        <v>322</v>
      </c>
      <c r="P735" s="7"/>
      <c r="Q735">
        <f>210-140</f>
        <v>70</v>
      </c>
      <c r="R735" t="s">
        <v>52</v>
      </c>
      <c r="AB735" t="s">
        <v>153</v>
      </c>
      <c r="AC735" t="s">
        <v>295</v>
      </c>
    </row>
    <row r="736" spans="1:30" ht="15.5" x14ac:dyDescent="0.35">
      <c r="A736" s="5" t="s">
        <v>211</v>
      </c>
      <c r="B736" t="s">
        <v>31</v>
      </c>
      <c r="C736">
        <v>401</v>
      </c>
      <c r="D736">
        <v>9</v>
      </c>
      <c r="E736">
        <v>1</v>
      </c>
      <c r="F736" t="s">
        <v>120</v>
      </c>
      <c r="G736" t="s">
        <v>33</v>
      </c>
      <c r="H736" t="s">
        <v>34</v>
      </c>
      <c r="I736" s="6" t="s">
        <v>35</v>
      </c>
      <c r="O736" s="7"/>
      <c r="P736" s="7"/>
      <c r="AB736" t="s">
        <v>153</v>
      </c>
      <c r="AC736" t="s">
        <v>295</v>
      </c>
    </row>
    <row r="737" spans="1:30" ht="15.5" x14ac:dyDescent="0.35">
      <c r="A737" s="5" t="s">
        <v>211</v>
      </c>
      <c r="B737" t="s">
        <v>31</v>
      </c>
      <c r="C737">
        <v>401</v>
      </c>
      <c r="D737">
        <v>9</v>
      </c>
      <c r="E737">
        <v>2</v>
      </c>
      <c r="F737" t="s">
        <v>120</v>
      </c>
      <c r="G737" t="s">
        <v>33</v>
      </c>
      <c r="H737" t="s">
        <v>34</v>
      </c>
      <c r="I737" s="6" t="s">
        <v>35</v>
      </c>
      <c r="O737" s="7"/>
      <c r="P737" s="7"/>
      <c r="AB737" t="s">
        <v>153</v>
      </c>
      <c r="AC737" t="s">
        <v>295</v>
      </c>
    </row>
    <row r="738" spans="1:30" ht="15.5" x14ac:dyDescent="0.35">
      <c r="A738" s="5" t="s">
        <v>211</v>
      </c>
      <c r="B738" t="s">
        <v>31</v>
      </c>
      <c r="C738">
        <v>401</v>
      </c>
      <c r="D738">
        <v>10</v>
      </c>
      <c r="E738">
        <v>1</v>
      </c>
      <c r="F738" t="s">
        <v>120</v>
      </c>
      <c r="G738" t="s">
        <v>33</v>
      </c>
      <c r="H738" t="s">
        <v>34</v>
      </c>
      <c r="I738" s="6" t="s">
        <v>35</v>
      </c>
      <c r="O738" s="7"/>
      <c r="P738" s="7"/>
      <c r="AB738" t="s">
        <v>153</v>
      </c>
      <c r="AC738" t="s">
        <v>295</v>
      </c>
    </row>
    <row r="739" spans="1:30" ht="15.5" x14ac:dyDescent="0.35">
      <c r="A739" s="5" t="s">
        <v>211</v>
      </c>
      <c r="B739" t="s">
        <v>31</v>
      </c>
      <c r="C739">
        <v>401</v>
      </c>
      <c r="D739">
        <v>10</v>
      </c>
      <c r="E739">
        <v>2</v>
      </c>
      <c r="F739" t="s">
        <v>120</v>
      </c>
      <c r="G739" t="s">
        <v>33</v>
      </c>
      <c r="H739" t="s">
        <v>34</v>
      </c>
      <c r="I739" t="s">
        <v>45</v>
      </c>
      <c r="J739" s="6" t="s">
        <v>39</v>
      </c>
      <c r="K739" t="s">
        <v>56</v>
      </c>
      <c r="L739" t="s">
        <v>41</v>
      </c>
      <c r="M739">
        <v>0</v>
      </c>
      <c r="N739">
        <v>0</v>
      </c>
      <c r="O739" s="7" t="s">
        <v>323</v>
      </c>
      <c r="P739" s="7" t="s">
        <v>324</v>
      </c>
      <c r="Q739">
        <f>27-13</f>
        <v>14</v>
      </c>
      <c r="R739" t="s">
        <v>43</v>
      </c>
      <c r="S739" t="s">
        <v>44</v>
      </c>
      <c r="AB739" t="s">
        <v>153</v>
      </c>
      <c r="AC739" t="s">
        <v>295</v>
      </c>
    </row>
    <row r="740" spans="1:30" ht="15.5" x14ac:dyDescent="0.35">
      <c r="A740" s="5" t="s">
        <v>211</v>
      </c>
      <c r="B740" t="s">
        <v>31</v>
      </c>
      <c r="C740">
        <v>501</v>
      </c>
      <c r="D740">
        <v>1</v>
      </c>
      <c r="E740">
        <v>1</v>
      </c>
      <c r="F740" t="s">
        <v>120</v>
      </c>
      <c r="G740" t="s">
        <v>33</v>
      </c>
      <c r="H740" t="s">
        <v>34</v>
      </c>
      <c r="I740" s="6" t="s">
        <v>35</v>
      </c>
      <c r="O740" s="7"/>
      <c r="P740" s="7"/>
      <c r="AB740" t="s">
        <v>153</v>
      </c>
      <c r="AC740" t="s">
        <v>295</v>
      </c>
    </row>
    <row r="741" spans="1:30" ht="15.5" x14ac:dyDescent="0.35">
      <c r="A741" s="5" t="s">
        <v>211</v>
      </c>
      <c r="B741" t="s">
        <v>31</v>
      </c>
      <c r="C741">
        <v>501</v>
      </c>
      <c r="D741">
        <v>1</v>
      </c>
      <c r="E741">
        <v>2</v>
      </c>
      <c r="F741" t="s">
        <v>120</v>
      </c>
      <c r="G741" t="s">
        <v>33</v>
      </c>
      <c r="H741" t="s">
        <v>34</v>
      </c>
      <c r="I741" s="6" t="s">
        <v>35</v>
      </c>
      <c r="O741" s="7"/>
      <c r="P741" s="7"/>
      <c r="AB741" t="s">
        <v>153</v>
      </c>
      <c r="AC741" t="s">
        <v>295</v>
      </c>
    </row>
    <row r="742" spans="1:30" ht="15.5" x14ac:dyDescent="0.35">
      <c r="A742" s="5" t="s">
        <v>211</v>
      </c>
      <c r="B742" t="s">
        <v>31</v>
      </c>
      <c r="C742">
        <v>501</v>
      </c>
      <c r="D742">
        <v>2</v>
      </c>
      <c r="E742">
        <v>1</v>
      </c>
      <c r="F742" t="s">
        <v>120</v>
      </c>
      <c r="G742" t="s">
        <v>33</v>
      </c>
      <c r="H742" t="s">
        <v>34</v>
      </c>
      <c r="I742" t="s">
        <v>45</v>
      </c>
      <c r="J742" s="6" t="s">
        <v>39</v>
      </c>
      <c r="K742" t="s">
        <v>56</v>
      </c>
      <c r="L742" t="s">
        <v>41</v>
      </c>
      <c r="M742">
        <v>0</v>
      </c>
      <c r="N742">
        <v>0</v>
      </c>
      <c r="O742" s="7" t="s">
        <v>325</v>
      </c>
      <c r="P742" s="7" t="s">
        <v>326</v>
      </c>
      <c r="Q742">
        <f>28.5-12.5</f>
        <v>16</v>
      </c>
      <c r="R742" t="s">
        <v>43</v>
      </c>
      <c r="S742" t="s">
        <v>44</v>
      </c>
      <c r="AB742" t="s">
        <v>153</v>
      </c>
      <c r="AC742" t="s">
        <v>295</v>
      </c>
    </row>
    <row r="743" spans="1:30" ht="15.5" x14ac:dyDescent="0.35">
      <c r="A743" s="5" t="s">
        <v>211</v>
      </c>
      <c r="B743" t="s">
        <v>31</v>
      </c>
      <c r="C743">
        <v>501</v>
      </c>
      <c r="D743">
        <v>2</v>
      </c>
      <c r="E743">
        <v>2</v>
      </c>
      <c r="F743" t="s">
        <v>120</v>
      </c>
      <c r="G743" t="s">
        <v>33</v>
      </c>
      <c r="H743" t="s">
        <v>34</v>
      </c>
      <c r="I743" t="s">
        <v>69</v>
      </c>
      <c r="J743" s="6" t="s">
        <v>142</v>
      </c>
      <c r="O743" s="7"/>
      <c r="P743" s="7"/>
      <c r="AB743" t="s">
        <v>153</v>
      </c>
      <c r="AC743" t="s">
        <v>295</v>
      </c>
    </row>
    <row r="744" spans="1:30" ht="15.5" x14ac:dyDescent="0.35">
      <c r="A744" s="5" t="s">
        <v>211</v>
      </c>
      <c r="B744" t="s">
        <v>31</v>
      </c>
      <c r="C744">
        <v>501</v>
      </c>
      <c r="D744">
        <v>3</v>
      </c>
      <c r="E744">
        <v>1</v>
      </c>
      <c r="F744" t="s">
        <v>120</v>
      </c>
      <c r="G744" t="s">
        <v>33</v>
      </c>
      <c r="H744" t="s">
        <v>34</v>
      </c>
      <c r="I744" s="6" t="s">
        <v>35</v>
      </c>
      <c r="O744" s="7"/>
      <c r="P744" s="7"/>
      <c r="AB744" t="s">
        <v>153</v>
      </c>
      <c r="AC744" t="s">
        <v>295</v>
      </c>
    </row>
    <row r="745" spans="1:30" ht="15.5" x14ac:dyDescent="0.35">
      <c r="A745" s="5" t="s">
        <v>211</v>
      </c>
      <c r="B745" t="s">
        <v>31</v>
      </c>
      <c r="C745">
        <v>501</v>
      </c>
      <c r="D745">
        <v>3</v>
      </c>
      <c r="E745">
        <v>2</v>
      </c>
      <c r="F745" t="s">
        <v>120</v>
      </c>
      <c r="G745" t="s">
        <v>33</v>
      </c>
      <c r="H745" t="s">
        <v>34</v>
      </c>
      <c r="I745" s="6" t="s">
        <v>35</v>
      </c>
      <c r="O745" s="7"/>
      <c r="P745" s="7"/>
      <c r="AB745" t="s">
        <v>153</v>
      </c>
      <c r="AC745" t="s">
        <v>295</v>
      </c>
    </row>
    <row r="746" spans="1:30" ht="15.5" x14ac:dyDescent="0.35">
      <c r="A746" s="5" t="s">
        <v>211</v>
      </c>
      <c r="B746" t="s">
        <v>31</v>
      </c>
      <c r="C746">
        <v>501</v>
      </c>
      <c r="D746">
        <v>4</v>
      </c>
      <c r="E746">
        <v>1</v>
      </c>
      <c r="F746" t="s">
        <v>120</v>
      </c>
      <c r="G746" t="s">
        <v>33</v>
      </c>
      <c r="H746" t="s">
        <v>34</v>
      </c>
      <c r="I746" t="s">
        <v>38</v>
      </c>
      <c r="J746" s="6" t="s">
        <v>74</v>
      </c>
      <c r="K746" t="s">
        <v>40</v>
      </c>
      <c r="L746" t="s">
        <v>49</v>
      </c>
      <c r="M746">
        <v>0</v>
      </c>
      <c r="N746">
        <v>1</v>
      </c>
      <c r="O746" s="7" t="s">
        <v>327</v>
      </c>
      <c r="P746" s="7"/>
      <c r="Q746">
        <f>220-135</f>
        <v>85</v>
      </c>
      <c r="R746" t="s">
        <v>52</v>
      </c>
      <c r="AB746" t="s">
        <v>153</v>
      </c>
      <c r="AC746" t="s">
        <v>295</v>
      </c>
    </row>
    <row r="747" spans="1:30" ht="15.5" x14ac:dyDescent="0.35">
      <c r="A747" s="5" t="s">
        <v>211</v>
      </c>
      <c r="B747" t="s">
        <v>31</v>
      </c>
      <c r="C747">
        <v>501</v>
      </c>
      <c r="D747">
        <v>4</v>
      </c>
      <c r="E747">
        <v>2</v>
      </c>
      <c r="F747" t="s">
        <v>120</v>
      </c>
      <c r="G747" t="s">
        <v>33</v>
      </c>
      <c r="H747" t="s">
        <v>34</v>
      </c>
      <c r="I747" t="s">
        <v>69</v>
      </c>
      <c r="J747" s="6" t="s">
        <v>142</v>
      </c>
      <c r="O747" s="7"/>
      <c r="P747" s="7"/>
      <c r="AB747" t="s">
        <v>153</v>
      </c>
      <c r="AC747" t="s">
        <v>295</v>
      </c>
    </row>
    <row r="748" spans="1:30" ht="15.5" x14ac:dyDescent="0.35">
      <c r="A748" s="5" t="s">
        <v>211</v>
      </c>
      <c r="B748" t="s">
        <v>31</v>
      </c>
      <c r="C748">
        <v>501</v>
      </c>
      <c r="D748">
        <v>5</v>
      </c>
      <c r="E748">
        <v>1</v>
      </c>
      <c r="F748" t="s">
        <v>120</v>
      </c>
      <c r="G748" t="s">
        <v>33</v>
      </c>
      <c r="H748" t="s">
        <v>34</v>
      </c>
      <c r="I748" s="6" t="s">
        <v>35</v>
      </c>
      <c r="O748" s="7"/>
      <c r="P748" s="7"/>
      <c r="AB748" t="s">
        <v>153</v>
      </c>
      <c r="AC748" t="s">
        <v>295</v>
      </c>
    </row>
    <row r="749" spans="1:30" ht="15.5" x14ac:dyDescent="0.35">
      <c r="A749" s="5" t="s">
        <v>211</v>
      </c>
      <c r="B749" t="s">
        <v>31</v>
      </c>
      <c r="C749">
        <v>501</v>
      </c>
      <c r="D749">
        <v>5</v>
      </c>
      <c r="E749">
        <v>2</v>
      </c>
      <c r="F749" t="s">
        <v>120</v>
      </c>
      <c r="G749" t="s">
        <v>33</v>
      </c>
      <c r="H749" t="s">
        <v>34</v>
      </c>
      <c r="I749" t="s">
        <v>45</v>
      </c>
      <c r="J749" s="6" t="s">
        <v>39</v>
      </c>
      <c r="K749" t="s">
        <v>40</v>
      </c>
      <c r="L749" t="s">
        <v>41</v>
      </c>
      <c r="M749">
        <v>0</v>
      </c>
      <c r="N749">
        <v>0</v>
      </c>
      <c r="O749" s="7" t="s">
        <v>328</v>
      </c>
      <c r="P749" s="7" t="s">
        <v>329</v>
      </c>
      <c r="Q749">
        <f>35-13</f>
        <v>22</v>
      </c>
      <c r="R749" t="s">
        <v>185</v>
      </c>
      <c r="S749" t="s">
        <v>44</v>
      </c>
      <c r="AB749" t="s">
        <v>153</v>
      </c>
      <c r="AC749" t="s">
        <v>295</v>
      </c>
      <c r="AD749" t="s">
        <v>330</v>
      </c>
    </row>
    <row r="750" spans="1:30" ht="15.5" x14ac:dyDescent="0.35">
      <c r="A750" s="5" t="s">
        <v>211</v>
      </c>
      <c r="B750" t="s">
        <v>31</v>
      </c>
      <c r="C750">
        <v>501</v>
      </c>
      <c r="D750">
        <v>6</v>
      </c>
      <c r="E750">
        <v>1</v>
      </c>
      <c r="F750" t="s">
        <v>120</v>
      </c>
      <c r="G750" t="s">
        <v>33</v>
      </c>
      <c r="H750" t="s">
        <v>34</v>
      </c>
      <c r="I750" s="6" t="s">
        <v>35</v>
      </c>
      <c r="O750" s="7"/>
      <c r="P750" s="7"/>
      <c r="AB750" t="s">
        <v>153</v>
      </c>
      <c r="AC750" t="s">
        <v>295</v>
      </c>
    </row>
    <row r="751" spans="1:30" ht="15.5" x14ac:dyDescent="0.35">
      <c r="A751" s="5" t="s">
        <v>211</v>
      </c>
      <c r="B751" t="s">
        <v>31</v>
      </c>
      <c r="C751">
        <v>501</v>
      </c>
      <c r="D751">
        <v>6</v>
      </c>
      <c r="E751">
        <v>2</v>
      </c>
      <c r="F751" t="s">
        <v>120</v>
      </c>
      <c r="G751" t="s">
        <v>33</v>
      </c>
      <c r="H751" t="s">
        <v>34</v>
      </c>
      <c r="I751" t="s">
        <v>45</v>
      </c>
      <c r="J751" s="6" t="s">
        <v>39</v>
      </c>
      <c r="K751" t="s">
        <v>40</v>
      </c>
      <c r="L751" t="s">
        <v>41</v>
      </c>
      <c r="M751">
        <v>0</v>
      </c>
      <c r="N751">
        <v>0</v>
      </c>
      <c r="O751" s="7" t="s">
        <v>331</v>
      </c>
      <c r="P751" s="7" t="s">
        <v>332</v>
      </c>
      <c r="Q751">
        <f>38.5-13</f>
        <v>25.5</v>
      </c>
      <c r="R751" t="s">
        <v>166</v>
      </c>
      <c r="S751" t="s">
        <v>108</v>
      </c>
      <c r="AB751" t="s">
        <v>153</v>
      </c>
      <c r="AC751" t="s">
        <v>295</v>
      </c>
    </row>
    <row r="752" spans="1:30" ht="15.5" x14ac:dyDescent="0.35">
      <c r="A752" s="5" t="s">
        <v>211</v>
      </c>
      <c r="B752" t="s">
        <v>31</v>
      </c>
      <c r="C752">
        <v>501</v>
      </c>
      <c r="D752">
        <v>7</v>
      </c>
      <c r="E752">
        <v>1</v>
      </c>
      <c r="F752" t="s">
        <v>120</v>
      </c>
      <c r="G752" t="s">
        <v>33</v>
      </c>
      <c r="H752" t="s">
        <v>34</v>
      </c>
      <c r="I752" t="s">
        <v>69</v>
      </c>
      <c r="J752" s="6" t="s">
        <v>142</v>
      </c>
      <c r="O752" s="7"/>
      <c r="P752" s="7"/>
      <c r="AB752" t="s">
        <v>153</v>
      </c>
      <c r="AC752" t="s">
        <v>295</v>
      </c>
    </row>
    <row r="753" spans="1:29" ht="15.5" x14ac:dyDescent="0.35">
      <c r="A753" s="5" t="s">
        <v>211</v>
      </c>
      <c r="B753" t="s">
        <v>31</v>
      </c>
      <c r="C753">
        <v>501</v>
      </c>
      <c r="D753">
        <v>7</v>
      </c>
      <c r="E753">
        <v>2</v>
      </c>
      <c r="F753" t="s">
        <v>120</v>
      </c>
      <c r="G753" t="s">
        <v>33</v>
      </c>
      <c r="H753" t="s">
        <v>34</v>
      </c>
      <c r="I753" t="s">
        <v>69</v>
      </c>
      <c r="J753" s="6" t="s">
        <v>142</v>
      </c>
      <c r="O753" s="7"/>
      <c r="P753" s="7"/>
      <c r="AB753" t="s">
        <v>153</v>
      </c>
      <c r="AC753" t="s">
        <v>295</v>
      </c>
    </row>
    <row r="754" spans="1:29" ht="15.5" x14ac:dyDescent="0.35">
      <c r="A754" s="5" t="s">
        <v>211</v>
      </c>
      <c r="B754" t="s">
        <v>31</v>
      </c>
      <c r="C754">
        <v>501</v>
      </c>
      <c r="D754">
        <v>8</v>
      </c>
      <c r="E754">
        <v>1</v>
      </c>
      <c r="F754" t="s">
        <v>120</v>
      </c>
      <c r="G754" t="s">
        <v>33</v>
      </c>
      <c r="H754" t="s">
        <v>34</v>
      </c>
      <c r="I754" s="6" t="s">
        <v>35</v>
      </c>
      <c r="O754" s="7"/>
      <c r="P754" s="7"/>
      <c r="AB754" t="s">
        <v>153</v>
      </c>
      <c r="AC754" t="s">
        <v>295</v>
      </c>
    </row>
    <row r="755" spans="1:29" ht="15.5" x14ac:dyDescent="0.35">
      <c r="A755" s="5" t="s">
        <v>211</v>
      </c>
      <c r="B755" t="s">
        <v>31</v>
      </c>
      <c r="C755">
        <v>501</v>
      </c>
      <c r="D755">
        <v>8</v>
      </c>
      <c r="E755">
        <v>2</v>
      </c>
      <c r="F755" t="s">
        <v>120</v>
      </c>
      <c r="G755" t="s">
        <v>33</v>
      </c>
      <c r="H755" t="s">
        <v>34</v>
      </c>
      <c r="I755" t="s">
        <v>69</v>
      </c>
      <c r="J755" s="6" t="s">
        <v>142</v>
      </c>
      <c r="O755" s="7"/>
      <c r="P755" s="7"/>
      <c r="AB755" t="s">
        <v>153</v>
      </c>
      <c r="AC755" t="s">
        <v>295</v>
      </c>
    </row>
    <row r="756" spans="1:29" ht="15.5" x14ac:dyDescent="0.35">
      <c r="A756" s="5" t="s">
        <v>211</v>
      </c>
      <c r="B756" t="s">
        <v>31</v>
      </c>
      <c r="C756">
        <v>501</v>
      </c>
      <c r="D756">
        <v>9</v>
      </c>
      <c r="E756">
        <v>1</v>
      </c>
      <c r="F756" t="s">
        <v>120</v>
      </c>
      <c r="G756" t="s">
        <v>33</v>
      </c>
      <c r="H756" t="s">
        <v>34</v>
      </c>
      <c r="I756" s="6" t="s">
        <v>35</v>
      </c>
      <c r="O756" s="7"/>
      <c r="P756" s="7"/>
      <c r="AB756" t="s">
        <v>153</v>
      </c>
      <c r="AC756" t="s">
        <v>295</v>
      </c>
    </row>
    <row r="757" spans="1:29" ht="15.5" x14ac:dyDescent="0.35">
      <c r="A757" s="5" t="s">
        <v>211</v>
      </c>
      <c r="B757" t="s">
        <v>31</v>
      </c>
      <c r="C757">
        <v>501</v>
      </c>
      <c r="D757">
        <v>10</v>
      </c>
      <c r="E757">
        <v>1</v>
      </c>
      <c r="F757" t="s">
        <v>120</v>
      </c>
      <c r="G757" t="s">
        <v>33</v>
      </c>
      <c r="H757" t="s">
        <v>34</v>
      </c>
      <c r="I757" t="s">
        <v>45</v>
      </c>
      <c r="J757" s="6" t="s">
        <v>39</v>
      </c>
      <c r="K757" t="s">
        <v>56</v>
      </c>
      <c r="L757" t="s">
        <v>41</v>
      </c>
      <c r="M757">
        <v>0</v>
      </c>
      <c r="N757">
        <v>0</v>
      </c>
      <c r="O757" s="7" t="s">
        <v>333</v>
      </c>
      <c r="P757" s="7" t="s">
        <v>334</v>
      </c>
      <c r="Q757">
        <f>31-13</f>
        <v>18</v>
      </c>
      <c r="R757" t="s">
        <v>43</v>
      </c>
      <c r="S757" t="s">
        <v>44</v>
      </c>
      <c r="AB757" t="s">
        <v>153</v>
      </c>
      <c r="AC757" t="s">
        <v>295</v>
      </c>
    </row>
    <row r="758" spans="1:29" ht="15.5" x14ac:dyDescent="0.35">
      <c r="A758" s="5" t="s">
        <v>211</v>
      </c>
      <c r="B758" t="s">
        <v>31</v>
      </c>
      <c r="C758">
        <v>501</v>
      </c>
      <c r="D758">
        <v>10</v>
      </c>
      <c r="E758">
        <v>2</v>
      </c>
      <c r="F758" t="s">
        <v>120</v>
      </c>
      <c r="G758" t="s">
        <v>33</v>
      </c>
      <c r="H758" t="s">
        <v>34</v>
      </c>
      <c r="I758" t="s">
        <v>45</v>
      </c>
      <c r="J758" s="6" t="s">
        <v>74</v>
      </c>
      <c r="K758" t="s">
        <v>46</v>
      </c>
      <c r="L758" t="s">
        <v>41</v>
      </c>
      <c r="M758">
        <v>0</v>
      </c>
      <c r="N758">
        <v>1</v>
      </c>
      <c r="O758" s="7" t="s">
        <v>335</v>
      </c>
      <c r="P758" s="7" t="s">
        <v>336</v>
      </c>
      <c r="Q758">
        <f>27-13</f>
        <v>14</v>
      </c>
      <c r="R758" t="s">
        <v>43</v>
      </c>
      <c r="S758" t="s">
        <v>44</v>
      </c>
      <c r="AB758" t="s">
        <v>153</v>
      </c>
      <c r="AC758" t="s">
        <v>295</v>
      </c>
    </row>
    <row r="759" spans="1:29" ht="15.5" x14ac:dyDescent="0.35">
      <c r="A759" s="5" t="s">
        <v>211</v>
      </c>
      <c r="B759" t="s">
        <v>31</v>
      </c>
      <c r="C759">
        <v>503</v>
      </c>
      <c r="D759">
        <v>1</v>
      </c>
      <c r="E759">
        <v>1</v>
      </c>
      <c r="F759" t="s">
        <v>120</v>
      </c>
      <c r="G759" t="s">
        <v>33</v>
      </c>
      <c r="H759" t="s">
        <v>34</v>
      </c>
      <c r="I759" s="6" t="s">
        <v>35</v>
      </c>
      <c r="O759" s="7"/>
      <c r="P759" s="7"/>
      <c r="AB759" t="s">
        <v>153</v>
      </c>
      <c r="AC759" t="s">
        <v>295</v>
      </c>
    </row>
    <row r="760" spans="1:29" ht="15.5" x14ac:dyDescent="0.35">
      <c r="A760" s="5" t="s">
        <v>211</v>
      </c>
      <c r="B760" t="s">
        <v>31</v>
      </c>
      <c r="C760">
        <v>503</v>
      </c>
      <c r="D760">
        <v>1</v>
      </c>
      <c r="E760">
        <v>2</v>
      </c>
      <c r="F760" t="s">
        <v>120</v>
      </c>
      <c r="G760" t="s">
        <v>33</v>
      </c>
      <c r="H760" t="s">
        <v>34</v>
      </c>
      <c r="I760" t="s">
        <v>45</v>
      </c>
      <c r="J760" s="6" t="s">
        <v>39</v>
      </c>
      <c r="K760" t="s">
        <v>56</v>
      </c>
      <c r="L760" t="s">
        <v>41</v>
      </c>
      <c r="M760">
        <v>0</v>
      </c>
      <c r="N760">
        <v>0</v>
      </c>
      <c r="O760" s="7" t="s">
        <v>337</v>
      </c>
      <c r="P760" s="7" t="s">
        <v>338</v>
      </c>
      <c r="Q760">
        <f>31-15</f>
        <v>16</v>
      </c>
      <c r="R760" t="s">
        <v>43</v>
      </c>
      <c r="S760" t="s">
        <v>44</v>
      </c>
      <c r="AB760" t="s">
        <v>153</v>
      </c>
      <c r="AC760" t="s">
        <v>295</v>
      </c>
    </row>
    <row r="761" spans="1:29" ht="15.5" x14ac:dyDescent="0.35">
      <c r="A761" s="5" t="s">
        <v>211</v>
      </c>
      <c r="B761" t="s">
        <v>31</v>
      </c>
      <c r="C761">
        <v>503</v>
      </c>
      <c r="D761">
        <v>2</v>
      </c>
      <c r="E761">
        <v>1</v>
      </c>
      <c r="F761" t="s">
        <v>120</v>
      </c>
      <c r="G761" t="s">
        <v>33</v>
      </c>
      <c r="H761" t="s">
        <v>34</v>
      </c>
      <c r="I761" s="6" t="s">
        <v>35</v>
      </c>
      <c r="O761" s="7"/>
      <c r="P761" s="7"/>
      <c r="AB761" t="s">
        <v>153</v>
      </c>
      <c r="AC761" t="s">
        <v>295</v>
      </c>
    </row>
    <row r="762" spans="1:29" ht="15.5" x14ac:dyDescent="0.35">
      <c r="A762" s="5" t="s">
        <v>211</v>
      </c>
      <c r="B762" t="s">
        <v>31</v>
      </c>
      <c r="C762">
        <v>503</v>
      </c>
      <c r="D762">
        <v>2</v>
      </c>
      <c r="E762">
        <v>2</v>
      </c>
      <c r="F762" t="s">
        <v>120</v>
      </c>
      <c r="G762" t="s">
        <v>33</v>
      </c>
      <c r="H762" t="s">
        <v>34</v>
      </c>
      <c r="I762" t="s">
        <v>69</v>
      </c>
      <c r="J762" s="6" t="s">
        <v>70</v>
      </c>
      <c r="O762" s="7"/>
      <c r="P762" s="7"/>
      <c r="AB762" t="s">
        <v>153</v>
      </c>
      <c r="AC762" t="s">
        <v>295</v>
      </c>
    </row>
    <row r="763" spans="1:29" ht="15.5" x14ac:dyDescent="0.35">
      <c r="A763" s="5" t="s">
        <v>211</v>
      </c>
      <c r="B763" t="s">
        <v>31</v>
      </c>
      <c r="C763">
        <v>503</v>
      </c>
      <c r="D763">
        <v>3</v>
      </c>
      <c r="E763">
        <v>1</v>
      </c>
      <c r="F763" t="s">
        <v>120</v>
      </c>
      <c r="G763" t="s">
        <v>33</v>
      </c>
      <c r="H763" t="s">
        <v>34</v>
      </c>
      <c r="I763" t="s">
        <v>69</v>
      </c>
      <c r="J763" s="6" t="s">
        <v>70</v>
      </c>
      <c r="O763" s="7"/>
      <c r="P763" s="7"/>
      <c r="AB763" t="s">
        <v>153</v>
      </c>
      <c r="AC763" t="s">
        <v>295</v>
      </c>
    </row>
    <row r="764" spans="1:29" ht="15.5" x14ac:dyDescent="0.35">
      <c r="A764" s="5" t="s">
        <v>211</v>
      </c>
      <c r="B764" t="s">
        <v>31</v>
      </c>
      <c r="C764">
        <v>503</v>
      </c>
      <c r="D764">
        <v>3</v>
      </c>
      <c r="E764">
        <v>2</v>
      </c>
      <c r="F764" t="s">
        <v>120</v>
      </c>
      <c r="G764" t="s">
        <v>33</v>
      </c>
      <c r="H764" t="s">
        <v>34</v>
      </c>
      <c r="I764" s="6" t="s">
        <v>35</v>
      </c>
      <c r="O764" s="7"/>
      <c r="P764" s="7"/>
      <c r="AB764" t="s">
        <v>153</v>
      </c>
      <c r="AC764" t="s">
        <v>295</v>
      </c>
    </row>
    <row r="765" spans="1:29" ht="15.5" x14ac:dyDescent="0.35">
      <c r="A765" s="5" t="s">
        <v>211</v>
      </c>
      <c r="B765" t="s">
        <v>31</v>
      </c>
      <c r="C765">
        <v>503</v>
      </c>
      <c r="D765">
        <v>4</v>
      </c>
      <c r="E765">
        <v>1</v>
      </c>
      <c r="F765" t="s">
        <v>120</v>
      </c>
      <c r="G765" t="s">
        <v>33</v>
      </c>
      <c r="H765" t="s">
        <v>34</v>
      </c>
      <c r="I765" s="6" t="s">
        <v>35</v>
      </c>
      <c r="O765" s="7"/>
      <c r="P765" s="7"/>
      <c r="AB765" t="s">
        <v>153</v>
      </c>
      <c r="AC765" t="s">
        <v>295</v>
      </c>
    </row>
    <row r="766" spans="1:29" ht="15.5" x14ac:dyDescent="0.35">
      <c r="A766" s="5" t="s">
        <v>211</v>
      </c>
      <c r="B766" t="s">
        <v>31</v>
      </c>
      <c r="C766">
        <v>503</v>
      </c>
      <c r="D766">
        <v>4</v>
      </c>
      <c r="E766">
        <v>2</v>
      </c>
      <c r="F766" t="s">
        <v>120</v>
      </c>
      <c r="G766" t="s">
        <v>33</v>
      </c>
      <c r="H766" t="s">
        <v>34</v>
      </c>
      <c r="I766" s="6" t="s">
        <v>35</v>
      </c>
      <c r="O766" s="7"/>
      <c r="P766" s="7"/>
      <c r="AB766" t="s">
        <v>153</v>
      </c>
      <c r="AC766" t="s">
        <v>295</v>
      </c>
    </row>
    <row r="767" spans="1:29" ht="15.5" x14ac:dyDescent="0.35">
      <c r="A767" s="5" t="s">
        <v>211</v>
      </c>
      <c r="B767" t="s">
        <v>31</v>
      </c>
      <c r="C767">
        <v>503</v>
      </c>
      <c r="D767">
        <v>5</v>
      </c>
      <c r="E767">
        <v>1</v>
      </c>
      <c r="F767" t="s">
        <v>120</v>
      </c>
      <c r="G767" t="s">
        <v>33</v>
      </c>
      <c r="H767" t="s">
        <v>34</v>
      </c>
      <c r="I767" t="s">
        <v>69</v>
      </c>
      <c r="J767" s="6" t="s">
        <v>142</v>
      </c>
      <c r="O767" s="7"/>
      <c r="P767" s="7"/>
      <c r="AB767" t="s">
        <v>153</v>
      </c>
      <c r="AC767" t="s">
        <v>295</v>
      </c>
    </row>
    <row r="768" spans="1:29" ht="15.5" x14ac:dyDescent="0.35">
      <c r="A768" s="5" t="s">
        <v>211</v>
      </c>
      <c r="B768" t="s">
        <v>31</v>
      </c>
      <c r="C768">
        <v>503</v>
      </c>
      <c r="D768">
        <v>5</v>
      </c>
      <c r="E768">
        <v>2</v>
      </c>
      <c r="F768" t="s">
        <v>120</v>
      </c>
      <c r="G768" t="s">
        <v>33</v>
      </c>
      <c r="H768" t="s">
        <v>34</v>
      </c>
      <c r="I768" t="s">
        <v>45</v>
      </c>
      <c r="J768" s="6" t="s">
        <v>39</v>
      </c>
      <c r="K768" t="s">
        <v>56</v>
      </c>
      <c r="L768" t="s">
        <v>41</v>
      </c>
      <c r="M768">
        <v>0</v>
      </c>
      <c r="N768">
        <v>0</v>
      </c>
      <c r="O768" s="7" t="s">
        <v>339</v>
      </c>
      <c r="P768" s="7" t="s">
        <v>340</v>
      </c>
      <c r="Q768">
        <f>28-13</f>
        <v>15</v>
      </c>
      <c r="R768" t="s">
        <v>43</v>
      </c>
      <c r="S768" t="s">
        <v>44</v>
      </c>
      <c r="AB768" t="s">
        <v>153</v>
      </c>
      <c r="AC768" t="s">
        <v>295</v>
      </c>
    </row>
    <row r="769" spans="1:29" ht="15.5" x14ac:dyDescent="0.35">
      <c r="A769" s="5" t="s">
        <v>211</v>
      </c>
      <c r="B769" t="s">
        <v>31</v>
      </c>
      <c r="C769">
        <v>503</v>
      </c>
      <c r="D769">
        <v>6</v>
      </c>
      <c r="E769">
        <v>1</v>
      </c>
      <c r="F769" t="s">
        <v>120</v>
      </c>
      <c r="G769" t="s">
        <v>33</v>
      </c>
      <c r="H769" t="s">
        <v>34</v>
      </c>
      <c r="I769" s="6" t="s">
        <v>35</v>
      </c>
      <c r="O769" s="7"/>
      <c r="P769" s="7"/>
      <c r="AB769" t="s">
        <v>153</v>
      </c>
      <c r="AC769" t="s">
        <v>295</v>
      </c>
    </row>
    <row r="770" spans="1:29" ht="15.5" x14ac:dyDescent="0.35">
      <c r="A770" s="5" t="s">
        <v>211</v>
      </c>
      <c r="B770" t="s">
        <v>31</v>
      </c>
      <c r="C770">
        <v>503</v>
      </c>
      <c r="D770">
        <v>6</v>
      </c>
      <c r="E770">
        <v>2</v>
      </c>
      <c r="F770" t="s">
        <v>120</v>
      </c>
      <c r="G770" t="s">
        <v>33</v>
      </c>
      <c r="H770" t="s">
        <v>34</v>
      </c>
      <c r="I770" t="s">
        <v>69</v>
      </c>
      <c r="J770" s="6" t="s">
        <v>142</v>
      </c>
      <c r="O770" s="7"/>
      <c r="P770" s="7"/>
      <c r="AB770" t="s">
        <v>153</v>
      </c>
      <c r="AC770" t="s">
        <v>295</v>
      </c>
    </row>
    <row r="771" spans="1:29" ht="15.5" x14ac:dyDescent="0.35">
      <c r="A771" s="5" t="s">
        <v>211</v>
      </c>
      <c r="B771" t="s">
        <v>31</v>
      </c>
      <c r="C771">
        <v>503</v>
      </c>
      <c r="D771">
        <v>7</v>
      </c>
      <c r="E771">
        <v>1</v>
      </c>
      <c r="F771" t="s">
        <v>120</v>
      </c>
      <c r="G771" t="s">
        <v>33</v>
      </c>
      <c r="H771" t="s">
        <v>34</v>
      </c>
      <c r="I771" s="6" t="s">
        <v>35</v>
      </c>
      <c r="O771" s="7"/>
      <c r="P771" s="7"/>
      <c r="AB771" t="s">
        <v>153</v>
      </c>
      <c r="AC771" t="s">
        <v>295</v>
      </c>
    </row>
    <row r="772" spans="1:29" ht="15.5" x14ac:dyDescent="0.35">
      <c r="A772" s="5" t="s">
        <v>211</v>
      </c>
      <c r="B772" t="s">
        <v>31</v>
      </c>
      <c r="C772">
        <v>503</v>
      </c>
      <c r="D772">
        <v>7</v>
      </c>
      <c r="E772">
        <v>2</v>
      </c>
      <c r="F772" t="s">
        <v>120</v>
      </c>
      <c r="G772" t="s">
        <v>33</v>
      </c>
      <c r="H772" t="s">
        <v>34</v>
      </c>
      <c r="I772" t="s">
        <v>69</v>
      </c>
      <c r="J772" s="6" t="s">
        <v>70</v>
      </c>
      <c r="O772" s="7"/>
      <c r="P772" s="7"/>
      <c r="AB772" t="s">
        <v>153</v>
      </c>
      <c r="AC772" t="s">
        <v>295</v>
      </c>
    </row>
    <row r="773" spans="1:29" ht="15.5" x14ac:dyDescent="0.35">
      <c r="A773" s="5" t="s">
        <v>211</v>
      </c>
      <c r="B773" t="s">
        <v>31</v>
      </c>
      <c r="C773">
        <v>503</v>
      </c>
      <c r="D773">
        <v>8</v>
      </c>
      <c r="E773">
        <v>1</v>
      </c>
      <c r="F773" t="s">
        <v>120</v>
      </c>
      <c r="G773" t="s">
        <v>33</v>
      </c>
      <c r="H773" t="s">
        <v>34</v>
      </c>
      <c r="I773" s="6" t="s">
        <v>35</v>
      </c>
      <c r="O773" s="7"/>
      <c r="P773" s="7"/>
      <c r="AB773" t="s">
        <v>153</v>
      </c>
      <c r="AC773" t="s">
        <v>295</v>
      </c>
    </row>
    <row r="774" spans="1:29" ht="15.5" x14ac:dyDescent="0.35">
      <c r="A774" s="5" t="s">
        <v>211</v>
      </c>
      <c r="B774" t="s">
        <v>31</v>
      </c>
      <c r="C774">
        <v>503</v>
      </c>
      <c r="D774">
        <v>8</v>
      </c>
      <c r="E774">
        <v>2</v>
      </c>
      <c r="F774" t="s">
        <v>120</v>
      </c>
      <c r="G774" t="s">
        <v>33</v>
      </c>
      <c r="H774" t="s">
        <v>34</v>
      </c>
      <c r="I774" s="6" t="s">
        <v>35</v>
      </c>
      <c r="O774" s="7"/>
      <c r="P774" s="7"/>
      <c r="AB774" t="s">
        <v>153</v>
      </c>
      <c r="AC774" t="s">
        <v>295</v>
      </c>
    </row>
    <row r="775" spans="1:29" ht="15.5" x14ac:dyDescent="0.35">
      <c r="A775" s="5" t="s">
        <v>211</v>
      </c>
      <c r="B775" t="s">
        <v>31</v>
      </c>
      <c r="C775">
        <v>503</v>
      </c>
      <c r="D775">
        <v>9</v>
      </c>
      <c r="E775">
        <v>1</v>
      </c>
      <c r="F775" t="s">
        <v>120</v>
      </c>
      <c r="G775" t="s">
        <v>33</v>
      </c>
      <c r="H775" t="s">
        <v>34</v>
      </c>
      <c r="I775" t="s">
        <v>69</v>
      </c>
      <c r="J775" s="6" t="s">
        <v>142</v>
      </c>
      <c r="O775" s="7"/>
      <c r="P775" s="7"/>
      <c r="AB775" t="s">
        <v>153</v>
      </c>
      <c r="AC775" t="s">
        <v>295</v>
      </c>
    </row>
    <row r="776" spans="1:29" ht="15.5" x14ac:dyDescent="0.35">
      <c r="A776" s="5" t="s">
        <v>211</v>
      </c>
      <c r="B776" t="s">
        <v>31</v>
      </c>
      <c r="C776">
        <v>503</v>
      </c>
      <c r="D776">
        <v>9</v>
      </c>
      <c r="E776">
        <v>2</v>
      </c>
      <c r="F776" t="s">
        <v>120</v>
      </c>
      <c r="G776" t="s">
        <v>33</v>
      </c>
      <c r="H776" t="s">
        <v>34</v>
      </c>
      <c r="I776" t="s">
        <v>136</v>
      </c>
      <c r="J776" s="6" t="s">
        <v>39</v>
      </c>
      <c r="K776" t="s">
        <v>40</v>
      </c>
      <c r="L776" t="s">
        <v>41</v>
      </c>
      <c r="M776">
        <v>0</v>
      </c>
      <c r="N776">
        <v>0</v>
      </c>
      <c r="O776" s="7" t="s">
        <v>341</v>
      </c>
      <c r="P776" s="7"/>
      <c r="Q776">
        <f>40.5-15</f>
        <v>25.5</v>
      </c>
      <c r="R776" t="s">
        <v>100</v>
      </c>
      <c r="S776" t="s">
        <v>44</v>
      </c>
      <c r="AB776" t="s">
        <v>153</v>
      </c>
      <c r="AC776" t="s">
        <v>295</v>
      </c>
    </row>
    <row r="777" spans="1:29" ht="15.5" x14ac:dyDescent="0.35">
      <c r="A777" s="5" t="s">
        <v>211</v>
      </c>
      <c r="B777" t="s">
        <v>31</v>
      </c>
      <c r="C777">
        <v>503</v>
      </c>
      <c r="D777">
        <v>10</v>
      </c>
      <c r="E777">
        <v>1</v>
      </c>
      <c r="F777" t="s">
        <v>120</v>
      </c>
      <c r="G777" t="s">
        <v>33</v>
      </c>
      <c r="H777" t="s">
        <v>34</v>
      </c>
      <c r="I777" s="6" t="s">
        <v>35</v>
      </c>
      <c r="O777" s="7"/>
      <c r="P777" s="7"/>
      <c r="AB777" t="s">
        <v>153</v>
      </c>
      <c r="AC777" t="s">
        <v>295</v>
      </c>
    </row>
    <row r="778" spans="1:29" ht="15.5" x14ac:dyDescent="0.35">
      <c r="A778" s="5" t="s">
        <v>211</v>
      </c>
      <c r="B778" t="s">
        <v>31</v>
      </c>
      <c r="C778">
        <v>503</v>
      </c>
      <c r="D778">
        <v>10</v>
      </c>
      <c r="E778">
        <v>2</v>
      </c>
      <c r="F778" t="s">
        <v>120</v>
      </c>
      <c r="G778" t="s">
        <v>33</v>
      </c>
      <c r="H778" t="s">
        <v>34</v>
      </c>
      <c r="I778" t="s">
        <v>45</v>
      </c>
      <c r="J778" s="6" t="s">
        <v>74</v>
      </c>
      <c r="K778" t="s">
        <v>56</v>
      </c>
      <c r="L778" t="s">
        <v>49</v>
      </c>
      <c r="M778">
        <v>0</v>
      </c>
      <c r="N778">
        <v>1</v>
      </c>
      <c r="O778" s="7" t="s">
        <v>342</v>
      </c>
      <c r="P778" s="7" t="s">
        <v>343</v>
      </c>
      <c r="Q778">
        <f>32.5-14</f>
        <v>18.5</v>
      </c>
      <c r="R778" t="s">
        <v>52</v>
      </c>
      <c r="AB778" t="s">
        <v>153</v>
      </c>
      <c r="AC778" t="s">
        <v>295</v>
      </c>
    </row>
    <row r="779" spans="1:29" ht="15.5" x14ac:dyDescent="0.35">
      <c r="A779" s="5" t="s">
        <v>344</v>
      </c>
      <c r="B779" t="s">
        <v>31</v>
      </c>
      <c r="C779">
        <v>701</v>
      </c>
      <c r="D779">
        <v>7</v>
      </c>
      <c r="E779">
        <v>1</v>
      </c>
      <c r="F779" t="s">
        <v>32</v>
      </c>
      <c r="G779" t="s">
        <v>33</v>
      </c>
      <c r="H779" t="s">
        <v>34</v>
      </c>
      <c r="I779" s="6" t="s">
        <v>35</v>
      </c>
      <c r="O779" s="7"/>
      <c r="P779" s="7"/>
      <c r="AB779" t="s">
        <v>214</v>
      </c>
      <c r="AC779" t="s">
        <v>37</v>
      </c>
    </row>
    <row r="780" spans="1:29" ht="15.5" x14ac:dyDescent="0.35">
      <c r="A780" s="5" t="s">
        <v>344</v>
      </c>
      <c r="B780" t="s">
        <v>31</v>
      </c>
      <c r="C780">
        <v>701</v>
      </c>
      <c r="D780">
        <v>8</v>
      </c>
      <c r="E780">
        <v>1</v>
      </c>
      <c r="F780" t="s">
        <v>32</v>
      </c>
      <c r="G780" t="s">
        <v>33</v>
      </c>
      <c r="H780" t="s">
        <v>34</v>
      </c>
      <c r="I780" t="s">
        <v>159</v>
      </c>
      <c r="J780" s="6" t="s">
        <v>39</v>
      </c>
      <c r="K780" t="s">
        <v>40</v>
      </c>
      <c r="L780" t="s">
        <v>41</v>
      </c>
      <c r="M780">
        <v>0</v>
      </c>
      <c r="N780">
        <v>0</v>
      </c>
      <c r="O780" s="7">
        <v>1013</v>
      </c>
      <c r="P780" s="7"/>
      <c r="Q780">
        <f>34.5-12</f>
        <v>22.5</v>
      </c>
      <c r="R780" t="s">
        <v>165</v>
      </c>
      <c r="S780" t="s">
        <v>108</v>
      </c>
      <c r="AB780" t="s">
        <v>214</v>
      </c>
      <c r="AC780" t="s">
        <v>37</v>
      </c>
    </row>
    <row r="781" spans="1:29" ht="15.5" x14ac:dyDescent="0.35">
      <c r="A781" s="5" t="s">
        <v>344</v>
      </c>
      <c r="B781" t="s">
        <v>31</v>
      </c>
      <c r="C781">
        <v>701</v>
      </c>
      <c r="D781">
        <v>10</v>
      </c>
      <c r="E781">
        <v>1</v>
      </c>
      <c r="F781" t="s">
        <v>32</v>
      </c>
      <c r="G781" t="s">
        <v>33</v>
      </c>
      <c r="H781" t="s">
        <v>34</v>
      </c>
      <c r="I781" s="6" t="s">
        <v>35</v>
      </c>
      <c r="O781" s="7"/>
      <c r="P781" s="7"/>
      <c r="AB781" t="s">
        <v>214</v>
      </c>
      <c r="AC781" t="s">
        <v>37</v>
      </c>
    </row>
    <row r="782" spans="1:29" ht="15.5" x14ac:dyDescent="0.35">
      <c r="A782" s="5" t="s">
        <v>344</v>
      </c>
      <c r="B782" t="s">
        <v>31</v>
      </c>
      <c r="C782">
        <v>703</v>
      </c>
      <c r="D782">
        <v>1</v>
      </c>
      <c r="E782">
        <v>1</v>
      </c>
      <c r="F782" t="s">
        <v>32</v>
      </c>
      <c r="G782" t="s">
        <v>33</v>
      </c>
      <c r="H782" t="s">
        <v>34</v>
      </c>
      <c r="I782" s="6" t="s">
        <v>35</v>
      </c>
      <c r="O782" s="7"/>
      <c r="P782" s="7"/>
      <c r="AB782" t="s">
        <v>214</v>
      </c>
      <c r="AC782" t="s">
        <v>37</v>
      </c>
    </row>
    <row r="783" spans="1:29" ht="15.5" x14ac:dyDescent="0.35">
      <c r="A783" s="5" t="s">
        <v>344</v>
      </c>
      <c r="B783" t="s">
        <v>31</v>
      </c>
      <c r="C783">
        <v>703</v>
      </c>
      <c r="D783">
        <v>2</v>
      </c>
      <c r="E783">
        <v>1</v>
      </c>
      <c r="F783" t="s">
        <v>32</v>
      </c>
      <c r="G783" t="s">
        <v>33</v>
      </c>
      <c r="H783" t="s">
        <v>34</v>
      </c>
      <c r="I783" t="s">
        <v>159</v>
      </c>
      <c r="J783" s="6" t="s">
        <v>74</v>
      </c>
      <c r="K783" t="s">
        <v>40</v>
      </c>
      <c r="L783" t="s">
        <v>41</v>
      </c>
      <c r="M783">
        <v>0</v>
      </c>
      <c r="N783">
        <v>1</v>
      </c>
      <c r="O783" s="7">
        <v>1540</v>
      </c>
      <c r="P783" s="7"/>
      <c r="Q783">
        <f>33-10</f>
        <v>23</v>
      </c>
      <c r="R783" t="s">
        <v>165</v>
      </c>
      <c r="S783" t="s">
        <v>108</v>
      </c>
      <c r="AB783" t="s">
        <v>214</v>
      </c>
      <c r="AC783" t="s">
        <v>37</v>
      </c>
    </row>
    <row r="784" spans="1:29" ht="15.5" x14ac:dyDescent="0.35">
      <c r="A784" s="5" t="s">
        <v>344</v>
      </c>
      <c r="B784" t="s">
        <v>31</v>
      </c>
      <c r="C784">
        <v>703</v>
      </c>
      <c r="D784">
        <v>3</v>
      </c>
      <c r="E784">
        <v>1</v>
      </c>
      <c r="F784" t="s">
        <v>32</v>
      </c>
      <c r="G784" t="s">
        <v>33</v>
      </c>
      <c r="H784" t="s">
        <v>34</v>
      </c>
      <c r="I784" t="s">
        <v>45</v>
      </c>
      <c r="J784" s="6" t="s">
        <v>74</v>
      </c>
      <c r="K784" t="s">
        <v>56</v>
      </c>
      <c r="L784" t="s">
        <v>41</v>
      </c>
      <c r="M784">
        <v>0</v>
      </c>
      <c r="N784">
        <v>1</v>
      </c>
      <c r="O784" s="7">
        <v>1539</v>
      </c>
      <c r="P784" s="7">
        <v>1538</v>
      </c>
      <c r="Q784">
        <f>26.5-11</f>
        <v>15.5</v>
      </c>
      <c r="R784" t="s">
        <v>43</v>
      </c>
      <c r="S784" t="s">
        <v>44</v>
      </c>
      <c r="AB784" t="s">
        <v>214</v>
      </c>
      <c r="AC784" t="s">
        <v>37</v>
      </c>
    </row>
    <row r="785" spans="1:30" ht="15.5" x14ac:dyDescent="0.35">
      <c r="A785" s="5" t="s">
        <v>344</v>
      </c>
      <c r="B785" t="s">
        <v>31</v>
      </c>
      <c r="C785">
        <v>703</v>
      </c>
      <c r="D785">
        <v>4</v>
      </c>
      <c r="E785">
        <v>1</v>
      </c>
      <c r="F785" t="s">
        <v>32</v>
      </c>
      <c r="G785" t="s">
        <v>33</v>
      </c>
      <c r="H785" t="s">
        <v>34</v>
      </c>
      <c r="I785" t="s">
        <v>45</v>
      </c>
      <c r="J785" s="6" t="s">
        <v>74</v>
      </c>
      <c r="K785" t="s">
        <v>56</v>
      </c>
      <c r="L785" t="s">
        <v>49</v>
      </c>
      <c r="M785">
        <v>0</v>
      </c>
      <c r="N785">
        <v>1</v>
      </c>
      <c r="O785" s="7">
        <v>1537</v>
      </c>
      <c r="P785" s="7">
        <v>1536</v>
      </c>
      <c r="Q785">
        <f>28.5-11</f>
        <v>17.5</v>
      </c>
      <c r="R785" t="s">
        <v>52</v>
      </c>
      <c r="AB785" t="s">
        <v>214</v>
      </c>
      <c r="AC785" t="s">
        <v>37</v>
      </c>
    </row>
    <row r="786" spans="1:30" ht="15.5" x14ac:dyDescent="0.35">
      <c r="A786" s="5" t="s">
        <v>344</v>
      </c>
      <c r="B786" t="s">
        <v>31</v>
      </c>
      <c r="C786">
        <v>703</v>
      </c>
      <c r="D786">
        <v>4</v>
      </c>
      <c r="E786">
        <v>2</v>
      </c>
      <c r="F786" t="s">
        <v>32</v>
      </c>
      <c r="G786" t="s">
        <v>33</v>
      </c>
      <c r="H786" t="s">
        <v>34</v>
      </c>
      <c r="I786" s="6" t="s">
        <v>35</v>
      </c>
      <c r="O786" s="7"/>
      <c r="P786" s="7"/>
      <c r="AB786" t="s">
        <v>214</v>
      </c>
      <c r="AC786" t="s">
        <v>37</v>
      </c>
    </row>
    <row r="787" spans="1:30" ht="15.5" x14ac:dyDescent="0.35">
      <c r="A787" s="5" t="s">
        <v>344</v>
      </c>
      <c r="B787" t="s">
        <v>31</v>
      </c>
      <c r="C787">
        <v>703</v>
      </c>
      <c r="D787">
        <v>5</v>
      </c>
      <c r="E787">
        <v>1</v>
      </c>
      <c r="F787" t="s">
        <v>32</v>
      </c>
      <c r="G787" t="s">
        <v>33</v>
      </c>
      <c r="H787" t="s">
        <v>34</v>
      </c>
      <c r="I787" t="s">
        <v>45</v>
      </c>
      <c r="J787" s="6" t="s">
        <v>74</v>
      </c>
      <c r="K787" t="s">
        <v>40</v>
      </c>
      <c r="L787" t="s">
        <v>49</v>
      </c>
      <c r="M787">
        <v>0</v>
      </c>
      <c r="N787">
        <v>1</v>
      </c>
      <c r="O787" s="7">
        <v>1535</v>
      </c>
      <c r="P787" s="7">
        <v>1534</v>
      </c>
      <c r="Q787">
        <f>30.5-12</f>
        <v>18.5</v>
      </c>
      <c r="R787" t="s">
        <v>128</v>
      </c>
      <c r="AB787" t="s">
        <v>214</v>
      </c>
      <c r="AC787" t="s">
        <v>37</v>
      </c>
    </row>
    <row r="788" spans="1:30" ht="15.5" x14ac:dyDescent="0.35">
      <c r="A788" s="5" t="s">
        <v>344</v>
      </c>
      <c r="B788" t="s">
        <v>31</v>
      </c>
      <c r="C788">
        <v>703</v>
      </c>
      <c r="D788">
        <v>5</v>
      </c>
      <c r="E788">
        <v>2</v>
      </c>
      <c r="F788" t="s">
        <v>32</v>
      </c>
      <c r="G788" t="s">
        <v>33</v>
      </c>
      <c r="H788" t="s">
        <v>34</v>
      </c>
      <c r="I788" s="6" t="s">
        <v>35</v>
      </c>
      <c r="O788" s="7"/>
      <c r="P788" s="7"/>
      <c r="AB788" t="s">
        <v>214</v>
      </c>
      <c r="AC788" t="s">
        <v>37</v>
      </c>
    </row>
    <row r="789" spans="1:30" ht="15.5" x14ac:dyDescent="0.35">
      <c r="A789" s="5" t="s">
        <v>344</v>
      </c>
      <c r="B789" t="s">
        <v>31</v>
      </c>
      <c r="C789">
        <v>703</v>
      </c>
      <c r="D789">
        <v>6</v>
      </c>
      <c r="E789">
        <v>1</v>
      </c>
      <c r="F789" t="s">
        <v>32</v>
      </c>
      <c r="G789" t="s">
        <v>33</v>
      </c>
      <c r="H789" t="s">
        <v>34</v>
      </c>
      <c r="I789" t="s">
        <v>45</v>
      </c>
      <c r="J789" s="6" t="s">
        <v>74</v>
      </c>
      <c r="K789" t="s">
        <v>40</v>
      </c>
      <c r="L789" t="s">
        <v>41</v>
      </c>
      <c r="M789">
        <v>0</v>
      </c>
      <c r="N789">
        <v>1</v>
      </c>
      <c r="O789" s="7">
        <v>1533</v>
      </c>
      <c r="P789" s="7">
        <v>1532</v>
      </c>
      <c r="Q789">
        <f>32.5-12.5</f>
        <v>20</v>
      </c>
      <c r="R789" t="s">
        <v>100</v>
      </c>
      <c r="S789" t="s">
        <v>44</v>
      </c>
      <c r="AB789" t="s">
        <v>214</v>
      </c>
      <c r="AC789" t="s">
        <v>37</v>
      </c>
    </row>
    <row r="790" spans="1:30" ht="15.5" x14ac:dyDescent="0.35">
      <c r="A790" s="5" t="s">
        <v>344</v>
      </c>
      <c r="B790" t="s">
        <v>31</v>
      </c>
      <c r="C790">
        <v>801</v>
      </c>
      <c r="D790">
        <v>6</v>
      </c>
      <c r="E790">
        <v>1</v>
      </c>
      <c r="F790" t="s">
        <v>32</v>
      </c>
      <c r="G790" t="s">
        <v>33</v>
      </c>
      <c r="H790" t="s">
        <v>34</v>
      </c>
      <c r="I790" t="s">
        <v>45</v>
      </c>
      <c r="J790" s="6" t="s">
        <v>74</v>
      </c>
      <c r="K790" t="s">
        <v>46</v>
      </c>
      <c r="L790" t="s">
        <v>41</v>
      </c>
      <c r="M790">
        <v>0</v>
      </c>
      <c r="N790">
        <v>1</v>
      </c>
      <c r="O790" s="7">
        <v>1494</v>
      </c>
      <c r="P790" s="7">
        <v>1493</v>
      </c>
      <c r="Q790">
        <f>25-11.5</f>
        <v>13.5</v>
      </c>
      <c r="R790" t="s">
        <v>43</v>
      </c>
      <c r="S790" t="s">
        <v>44</v>
      </c>
      <c r="AB790" t="s">
        <v>214</v>
      </c>
      <c r="AC790" t="s">
        <v>37</v>
      </c>
    </row>
    <row r="791" spans="1:30" ht="15.5" x14ac:dyDescent="0.35">
      <c r="A791" s="5" t="s">
        <v>344</v>
      </c>
      <c r="B791" t="s">
        <v>31</v>
      </c>
      <c r="C791">
        <v>801</v>
      </c>
      <c r="D791">
        <v>10</v>
      </c>
      <c r="E791">
        <v>1</v>
      </c>
      <c r="F791" t="s">
        <v>32</v>
      </c>
      <c r="G791" t="s">
        <v>33</v>
      </c>
      <c r="H791" t="s">
        <v>34</v>
      </c>
      <c r="I791" t="s">
        <v>45</v>
      </c>
      <c r="J791" s="6" t="s">
        <v>74</v>
      </c>
      <c r="K791" t="s">
        <v>46</v>
      </c>
      <c r="L791" t="s">
        <v>41</v>
      </c>
      <c r="M791">
        <v>0</v>
      </c>
      <c r="N791">
        <v>1</v>
      </c>
      <c r="O791" s="7">
        <v>1492</v>
      </c>
      <c r="P791" s="7">
        <v>1491</v>
      </c>
      <c r="Q791">
        <f>25-12</f>
        <v>13</v>
      </c>
      <c r="R791" t="s">
        <v>43</v>
      </c>
      <c r="S791" t="s">
        <v>44</v>
      </c>
      <c r="AB791" t="s">
        <v>214</v>
      </c>
      <c r="AC791" t="s">
        <v>37</v>
      </c>
      <c r="AD791" t="s">
        <v>345</v>
      </c>
    </row>
    <row r="792" spans="1:30" ht="15.5" x14ac:dyDescent="0.35">
      <c r="A792" s="5" t="s">
        <v>344</v>
      </c>
      <c r="B792" t="s">
        <v>31</v>
      </c>
      <c r="C792">
        <v>803</v>
      </c>
      <c r="D792">
        <v>1</v>
      </c>
      <c r="E792">
        <v>1</v>
      </c>
      <c r="F792" t="s">
        <v>32</v>
      </c>
      <c r="G792" t="s">
        <v>33</v>
      </c>
      <c r="H792" t="s">
        <v>34</v>
      </c>
      <c r="I792" s="6" t="s">
        <v>35</v>
      </c>
      <c r="O792" s="7"/>
      <c r="P792" s="7"/>
      <c r="AB792" t="s">
        <v>214</v>
      </c>
      <c r="AC792" t="s">
        <v>37</v>
      </c>
    </row>
    <row r="793" spans="1:30" ht="15.5" x14ac:dyDescent="0.35">
      <c r="A793" s="5" t="s">
        <v>344</v>
      </c>
      <c r="B793" t="s">
        <v>31</v>
      </c>
      <c r="C793">
        <v>803</v>
      </c>
      <c r="D793">
        <v>3</v>
      </c>
      <c r="E793">
        <v>1</v>
      </c>
      <c r="F793" t="s">
        <v>32</v>
      </c>
      <c r="G793" t="s">
        <v>33</v>
      </c>
      <c r="H793" t="s">
        <v>34</v>
      </c>
      <c r="I793" t="s">
        <v>45</v>
      </c>
      <c r="J793" s="6" t="s">
        <v>74</v>
      </c>
      <c r="K793" t="s">
        <v>56</v>
      </c>
      <c r="L793" t="s">
        <v>49</v>
      </c>
      <c r="M793">
        <v>0</v>
      </c>
      <c r="N793">
        <v>1</v>
      </c>
      <c r="O793" s="7">
        <v>1487</v>
      </c>
      <c r="P793" s="7">
        <v>1486</v>
      </c>
      <c r="Q793">
        <f>26.5-11.5</f>
        <v>15</v>
      </c>
      <c r="R793" t="s">
        <v>52</v>
      </c>
      <c r="Z793" t="s">
        <v>108</v>
      </c>
      <c r="AB793" t="s">
        <v>214</v>
      </c>
      <c r="AC793" t="s">
        <v>37</v>
      </c>
      <c r="AD793" t="s">
        <v>346</v>
      </c>
    </row>
    <row r="794" spans="1:30" ht="15.5" x14ac:dyDescent="0.35">
      <c r="A794" s="5" t="s">
        <v>344</v>
      </c>
      <c r="B794" t="s">
        <v>31</v>
      </c>
      <c r="C794">
        <v>803</v>
      </c>
      <c r="D794">
        <v>7</v>
      </c>
      <c r="E794">
        <v>1</v>
      </c>
      <c r="F794" t="s">
        <v>32</v>
      </c>
      <c r="G794" t="s">
        <v>33</v>
      </c>
      <c r="H794" t="s">
        <v>34</v>
      </c>
      <c r="I794" t="s">
        <v>194</v>
      </c>
      <c r="J794" s="6" t="s">
        <v>74</v>
      </c>
      <c r="K794" t="s">
        <v>40</v>
      </c>
      <c r="L794" t="s">
        <v>41</v>
      </c>
      <c r="M794">
        <v>0</v>
      </c>
      <c r="N794">
        <v>1</v>
      </c>
      <c r="O794" s="7">
        <v>1531</v>
      </c>
      <c r="P794" s="7"/>
      <c r="Q794">
        <f>235-90</f>
        <v>145</v>
      </c>
      <c r="R794" t="s">
        <v>43</v>
      </c>
      <c r="S794" t="s">
        <v>44</v>
      </c>
      <c r="AB794" t="s">
        <v>214</v>
      </c>
      <c r="AC794" t="s">
        <v>37</v>
      </c>
    </row>
    <row r="795" spans="1:30" ht="15.5" x14ac:dyDescent="0.35">
      <c r="A795" s="5" t="s">
        <v>344</v>
      </c>
      <c r="B795" t="s">
        <v>31</v>
      </c>
      <c r="C795">
        <v>803</v>
      </c>
      <c r="D795">
        <v>7</v>
      </c>
      <c r="E795">
        <v>2</v>
      </c>
      <c r="F795" t="s">
        <v>32</v>
      </c>
      <c r="G795" t="s">
        <v>33</v>
      </c>
      <c r="H795" t="s">
        <v>34</v>
      </c>
      <c r="I795" t="s">
        <v>194</v>
      </c>
      <c r="J795" s="6" t="s">
        <v>74</v>
      </c>
      <c r="K795" t="s">
        <v>40</v>
      </c>
      <c r="L795" t="s">
        <v>49</v>
      </c>
      <c r="M795">
        <v>0</v>
      </c>
      <c r="N795">
        <v>1</v>
      </c>
      <c r="O795" s="7">
        <v>1488</v>
      </c>
      <c r="P795" s="7"/>
      <c r="Q795">
        <f>245-90</f>
        <v>155</v>
      </c>
      <c r="R795" t="s">
        <v>52</v>
      </c>
      <c r="AB795" t="s">
        <v>214</v>
      </c>
      <c r="AC795" t="s">
        <v>37</v>
      </c>
    </row>
    <row r="796" spans="1:30" ht="15.5" x14ac:dyDescent="0.35">
      <c r="A796" s="5" t="s">
        <v>344</v>
      </c>
      <c r="B796" t="s">
        <v>31</v>
      </c>
      <c r="C796">
        <v>803</v>
      </c>
      <c r="D796">
        <v>9</v>
      </c>
      <c r="E796">
        <v>1</v>
      </c>
      <c r="F796" t="s">
        <v>32</v>
      </c>
      <c r="G796" t="s">
        <v>33</v>
      </c>
      <c r="H796" t="s">
        <v>34</v>
      </c>
      <c r="I796" t="s">
        <v>194</v>
      </c>
      <c r="J796" s="6" t="s">
        <v>74</v>
      </c>
      <c r="K796" t="s">
        <v>40</v>
      </c>
      <c r="L796" t="s">
        <v>49</v>
      </c>
      <c r="M796">
        <v>0</v>
      </c>
      <c r="N796">
        <v>1</v>
      </c>
      <c r="O796" s="7">
        <v>1497</v>
      </c>
      <c r="P796" s="7"/>
      <c r="Q796">
        <f>250-90</f>
        <v>160</v>
      </c>
      <c r="R796" t="s">
        <v>52</v>
      </c>
      <c r="AB796" t="s">
        <v>214</v>
      </c>
      <c r="AC796" t="s">
        <v>37</v>
      </c>
      <c r="AD796" t="s">
        <v>347</v>
      </c>
    </row>
    <row r="797" spans="1:30" ht="15.5" x14ac:dyDescent="0.35">
      <c r="A797" s="5" t="s">
        <v>344</v>
      </c>
      <c r="B797" t="s">
        <v>31</v>
      </c>
      <c r="C797">
        <v>803</v>
      </c>
      <c r="D797">
        <v>10</v>
      </c>
      <c r="E797">
        <v>1</v>
      </c>
      <c r="F797" t="s">
        <v>32</v>
      </c>
      <c r="G797" t="s">
        <v>33</v>
      </c>
      <c r="H797" t="s">
        <v>34</v>
      </c>
      <c r="I797" t="s">
        <v>45</v>
      </c>
      <c r="J797" s="6" t="s">
        <v>74</v>
      </c>
      <c r="K797" t="s">
        <v>46</v>
      </c>
      <c r="L797" t="s">
        <v>41</v>
      </c>
      <c r="M797">
        <v>0</v>
      </c>
      <c r="N797">
        <v>1</v>
      </c>
      <c r="O797" s="7">
        <v>1490</v>
      </c>
      <c r="P797" s="7">
        <v>1489</v>
      </c>
      <c r="Q797">
        <f>26.5-12.5</f>
        <v>14</v>
      </c>
      <c r="R797" t="s">
        <v>43</v>
      </c>
      <c r="S797" t="s">
        <v>44</v>
      </c>
      <c r="AB797" t="s">
        <v>214</v>
      </c>
      <c r="AC797" t="s">
        <v>37</v>
      </c>
      <c r="AD797" t="s">
        <v>348</v>
      </c>
    </row>
    <row r="798" spans="1:30" ht="15.5" x14ac:dyDescent="0.35">
      <c r="A798" s="5" t="s">
        <v>344</v>
      </c>
      <c r="B798" t="s">
        <v>31</v>
      </c>
      <c r="C798">
        <v>901</v>
      </c>
      <c r="D798">
        <v>1</v>
      </c>
      <c r="E798">
        <v>1</v>
      </c>
      <c r="F798" t="s">
        <v>32</v>
      </c>
      <c r="G798" t="s">
        <v>33</v>
      </c>
      <c r="H798" t="s">
        <v>34</v>
      </c>
      <c r="I798" t="s">
        <v>194</v>
      </c>
      <c r="J798" s="6" t="s">
        <v>74</v>
      </c>
      <c r="K798" t="s">
        <v>40</v>
      </c>
      <c r="L798" t="s">
        <v>41</v>
      </c>
      <c r="M798">
        <v>0</v>
      </c>
      <c r="N798">
        <v>1</v>
      </c>
      <c r="O798" s="7">
        <v>1485</v>
      </c>
      <c r="P798" s="7"/>
      <c r="Q798">
        <f>215-90</f>
        <v>125</v>
      </c>
      <c r="R798" t="s">
        <v>43</v>
      </c>
      <c r="AB798" t="s">
        <v>214</v>
      </c>
      <c r="AC798" t="s">
        <v>37</v>
      </c>
      <c r="AD798" t="s">
        <v>349</v>
      </c>
    </row>
    <row r="799" spans="1:30" ht="15.5" x14ac:dyDescent="0.35">
      <c r="A799" s="5" t="s">
        <v>344</v>
      </c>
      <c r="B799" t="s">
        <v>31</v>
      </c>
      <c r="C799">
        <v>901</v>
      </c>
      <c r="D799">
        <v>6</v>
      </c>
      <c r="E799">
        <v>1</v>
      </c>
      <c r="F799" t="s">
        <v>32</v>
      </c>
      <c r="G799" t="s">
        <v>33</v>
      </c>
      <c r="H799" t="s">
        <v>34</v>
      </c>
      <c r="I799" s="6" t="s">
        <v>35</v>
      </c>
      <c r="O799" s="7"/>
      <c r="P799" s="7"/>
      <c r="AB799" t="s">
        <v>214</v>
      </c>
      <c r="AC799" t="s">
        <v>37</v>
      </c>
    </row>
    <row r="800" spans="1:30" ht="15.5" x14ac:dyDescent="0.35">
      <c r="A800" s="5" t="s">
        <v>344</v>
      </c>
      <c r="B800" t="s">
        <v>31</v>
      </c>
      <c r="C800">
        <v>303</v>
      </c>
      <c r="D800">
        <v>1</v>
      </c>
      <c r="E800">
        <v>1</v>
      </c>
      <c r="F800" t="s">
        <v>120</v>
      </c>
      <c r="G800" t="s">
        <v>33</v>
      </c>
      <c r="H800" t="s">
        <v>34</v>
      </c>
      <c r="I800" t="s">
        <v>45</v>
      </c>
      <c r="J800" s="6" t="s">
        <v>74</v>
      </c>
      <c r="K800" t="s">
        <v>40</v>
      </c>
      <c r="L800" t="s">
        <v>41</v>
      </c>
      <c r="M800">
        <v>0</v>
      </c>
      <c r="N800">
        <v>1</v>
      </c>
      <c r="O800" s="7">
        <v>1885</v>
      </c>
      <c r="P800" s="7">
        <v>1884</v>
      </c>
      <c r="Q800">
        <f>29-10.5</f>
        <v>18.5</v>
      </c>
      <c r="R800" t="s">
        <v>165</v>
      </c>
      <c r="S800" t="s">
        <v>108</v>
      </c>
      <c r="Z800" t="s">
        <v>108</v>
      </c>
      <c r="AB800" t="s">
        <v>214</v>
      </c>
      <c r="AC800" t="s">
        <v>37</v>
      </c>
      <c r="AD800" t="s">
        <v>350</v>
      </c>
    </row>
    <row r="801" spans="1:30" ht="15.5" x14ac:dyDescent="0.35">
      <c r="A801" s="5" t="s">
        <v>344</v>
      </c>
      <c r="B801" t="s">
        <v>31</v>
      </c>
      <c r="C801">
        <v>303</v>
      </c>
      <c r="D801">
        <v>4</v>
      </c>
      <c r="E801">
        <v>1</v>
      </c>
      <c r="F801" t="s">
        <v>120</v>
      </c>
      <c r="G801" t="s">
        <v>33</v>
      </c>
      <c r="H801" t="s">
        <v>34</v>
      </c>
      <c r="I801" s="6" t="s">
        <v>35</v>
      </c>
      <c r="O801" s="7"/>
      <c r="P801" s="7"/>
      <c r="AB801" t="s">
        <v>214</v>
      </c>
      <c r="AC801" t="s">
        <v>37</v>
      </c>
    </row>
    <row r="802" spans="1:30" ht="15.5" x14ac:dyDescent="0.35">
      <c r="A802" s="5" t="s">
        <v>344</v>
      </c>
      <c r="B802" t="s">
        <v>31</v>
      </c>
      <c r="C802">
        <v>303</v>
      </c>
      <c r="D802">
        <v>4</v>
      </c>
      <c r="E802">
        <v>2</v>
      </c>
      <c r="F802" t="s">
        <v>120</v>
      </c>
      <c r="G802" t="s">
        <v>33</v>
      </c>
      <c r="H802" t="s">
        <v>34</v>
      </c>
      <c r="I802" t="s">
        <v>45</v>
      </c>
      <c r="J802" s="6" t="s">
        <v>74</v>
      </c>
      <c r="K802" t="s">
        <v>56</v>
      </c>
      <c r="L802" t="s">
        <v>49</v>
      </c>
      <c r="M802">
        <v>0</v>
      </c>
      <c r="N802">
        <v>1</v>
      </c>
      <c r="O802" s="7">
        <v>1883</v>
      </c>
      <c r="P802" s="7">
        <v>1882</v>
      </c>
      <c r="Q802">
        <f>29-14</f>
        <v>15</v>
      </c>
      <c r="R802" t="s">
        <v>52</v>
      </c>
      <c r="AB802" t="s">
        <v>214</v>
      </c>
      <c r="AC802" t="s">
        <v>37</v>
      </c>
    </row>
    <row r="803" spans="1:30" ht="15.5" x14ac:dyDescent="0.35">
      <c r="A803" s="5" t="s">
        <v>344</v>
      </c>
      <c r="B803" t="s">
        <v>31</v>
      </c>
      <c r="C803">
        <v>303</v>
      </c>
      <c r="D803">
        <v>5</v>
      </c>
      <c r="E803">
        <v>1</v>
      </c>
      <c r="F803" t="s">
        <v>120</v>
      </c>
      <c r="G803" t="s">
        <v>33</v>
      </c>
      <c r="H803" t="s">
        <v>34</v>
      </c>
      <c r="I803" t="s">
        <v>69</v>
      </c>
      <c r="J803" s="6" t="s">
        <v>142</v>
      </c>
      <c r="O803" s="7"/>
      <c r="P803" s="7"/>
      <c r="AB803" t="s">
        <v>214</v>
      </c>
      <c r="AC803" t="s">
        <v>37</v>
      </c>
    </row>
    <row r="804" spans="1:30" ht="15.5" x14ac:dyDescent="0.35">
      <c r="A804" s="5" t="s">
        <v>344</v>
      </c>
      <c r="B804" t="s">
        <v>31</v>
      </c>
      <c r="C804">
        <v>303</v>
      </c>
      <c r="D804">
        <v>9</v>
      </c>
      <c r="E804">
        <v>1</v>
      </c>
      <c r="F804" t="s">
        <v>120</v>
      </c>
      <c r="G804" t="s">
        <v>33</v>
      </c>
      <c r="H804" t="s">
        <v>34</v>
      </c>
      <c r="I804" t="s">
        <v>45</v>
      </c>
      <c r="J804" s="6" t="s">
        <v>74</v>
      </c>
      <c r="K804" t="s">
        <v>46</v>
      </c>
      <c r="L804" t="s">
        <v>41</v>
      </c>
      <c r="M804">
        <v>0</v>
      </c>
      <c r="N804">
        <v>1</v>
      </c>
      <c r="O804" s="7">
        <v>1881</v>
      </c>
      <c r="P804" s="7">
        <v>1880</v>
      </c>
      <c r="Q804">
        <f>22.5-10.5</f>
        <v>12</v>
      </c>
      <c r="R804" t="s">
        <v>43</v>
      </c>
      <c r="S804" t="s">
        <v>44</v>
      </c>
      <c r="AB804" t="s">
        <v>214</v>
      </c>
      <c r="AC804" t="s">
        <v>37</v>
      </c>
    </row>
    <row r="805" spans="1:30" ht="15.5" x14ac:dyDescent="0.35">
      <c r="A805" s="5" t="s">
        <v>344</v>
      </c>
      <c r="B805" t="s">
        <v>31</v>
      </c>
      <c r="C805">
        <v>401</v>
      </c>
      <c r="D805">
        <v>3</v>
      </c>
      <c r="E805">
        <v>1</v>
      </c>
      <c r="F805" t="s">
        <v>120</v>
      </c>
      <c r="G805" t="s">
        <v>33</v>
      </c>
      <c r="H805" t="s">
        <v>34</v>
      </c>
      <c r="I805" t="s">
        <v>45</v>
      </c>
      <c r="J805" s="6" t="s">
        <v>74</v>
      </c>
      <c r="K805" t="s">
        <v>56</v>
      </c>
      <c r="L805" t="s">
        <v>41</v>
      </c>
      <c r="M805">
        <v>0</v>
      </c>
      <c r="N805">
        <v>1</v>
      </c>
      <c r="O805" s="7">
        <v>1925</v>
      </c>
      <c r="P805" s="7">
        <v>1924</v>
      </c>
      <c r="Q805">
        <f>24.5-11</f>
        <v>13.5</v>
      </c>
      <c r="R805" t="s">
        <v>100</v>
      </c>
      <c r="S805" t="s">
        <v>44</v>
      </c>
      <c r="AB805" t="s">
        <v>214</v>
      </c>
      <c r="AC805" t="s">
        <v>37</v>
      </c>
    </row>
    <row r="806" spans="1:30" ht="15.5" x14ac:dyDescent="0.35">
      <c r="A806" s="5" t="s">
        <v>344</v>
      </c>
      <c r="B806" t="s">
        <v>31</v>
      </c>
      <c r="C806">
        <v>401</v>
      </c>
      <c r="D806">
        <v>4</v>
      </c>
      <c r="E806">
        <v>1</v>
      </c>
      <c r="F806" t="s">
        <v>120</v>
      </c>
      <c r="G806" t="s">
        <v>33</v>
      </c>
      <c r="H806" t="s">
        <v>34</v>
      </c>
      <c r="I806" s="6" t="s">
        <v>35</v>
      </c>
      <c r="O806" s="7"/>
      <c r="P806" s="7"/>
      <c r="AB806" t="s">
        <v>214</v>
      </c>
      <c r="AC806" t="s">
        <v>37</v>
      </c>
    </row>
    <row r="807" spans="1:30" ht="15.5" x14ac:dyDescent="0.35">
      <c r="A807" s="5" t="s">
        <v>344</v>
      </c>
      <c r="B807" t="s">
        <v>31</v>
      </c>
      <c r="C807">
        <v>401</v>
      </c>
      <c r="D807">
        <v>5</v>
      </c>
      <c r="E807">
        <v>1</v>
      </c>
      <c r="F807" t="s">
        <v>120</v>
      </c>
      <c r="G807" t="s">
        <v>33</v>
      </c>
      <c r="H807" t="s">
        <v>34</v>
      </c>
      <c r="I807" s="6" t="s">
        <v>35</v>
      </c>
      <c r="O807" s="7"/>
      <c r="P807" s="7"/>
      <c r="AB807" t="s">
        <v>214</v>
      </c>
      <c r="AC807" t="s">
        <v>37</v>
      </c>
    </row>
    <row r="808" spans="1:30" ht="15.5" x14ac:dyDescent="0.35">
      <c r="A808" s="5" t="s">
        <v>344</v>
      </c>
      <c r="B808" t="s">
        <v>31</v>
      </c>
      <c r="C808">
        <v>501</v>
      </c>
      <c r="D808">
        <v>1</v>
      </c>
      <c r="E808">
        <v>1</v>
      </c>
      <c r="F808" t="s">
        <v>120</v>
      </c>
      <c r="G808" t="s">
        <v>33</v>
      </c>
      <c r="H808" t="s">
        <v>34</v>
      </c>
      <c r="I808" t="s">
        <v>45</v>
      </c>
      <c r="J808" s="6" t="s">
        <v>74</v>
      </c>
      <c r="K808" t="s">
        <v>56</v>
      </c>
      <c r="L808" t="s">
        <v>41</v>
      </c>
      <c r="M808">
        <v>0</v>
      </c>
      <c r="N808">
        <v>1</v>
      </c>
      <c r="O808" s="7">
        <v>1897</v>
      </c>
      <c r="P808" s="7">
        <v>1896</v>
      </c>
      <c r="Q808">
        <f>29-12.5</f>
        <v>16.5</v>
      </c>
      <c r="R808" t="s">
        <v>43</v>
      </c>
      <c r="S808" t="s">
        <v>44</v>
      </c>
      <c r="AB808" t="s">
        <v>214</v>
      </c>
      <c r="AC808" t="s">
        <v>37</v>
      </c>
    </row>
    <row r="809" spans="1:30" ht="15.5" x14ac:dyDescent="0.35">
      <c r="A809" s="5" t="s">
        <v>344</v>
      </c>
      <c r="B809" t="s">
        <v>31</v>
      </c>
      <c r="C809">
        <v>501</v>
      </c>
      <c r="D809">
        <v>2</v>
      </c>
      <c r="E809">
        <v>1</v>
      </c>
      <c r="F809" t="s">
        <v>120</v>
      </c>
      <c r="G809" t="s">
        <v>33</v>
      </c>
      <c r="H809" t="s">
        <v>34</v>
      </c>
      <c r="I809" s="6" t="s">
        <v>35</v>
      </c>
      <c r="O809" s="7"/>
      <c r="P809" s="7"/>
      <c r="AB809" t="s">
        <v>214</v>
      </c>
      <c r="AC809" t="s">
        <v>37</v>
      </c>
    </row>
    <row r="810" spans="1:30" ht="15.5" x14ac:dyDescent="0.35">
      <c r="A810" s="5" t="s">
        <v>344</v>
      </c>
      <c r="B810" t="s">
        <v>31</v>
      </c>
      <c r="C810">
        <v>501</v>
      </c>
      <c r="D810">
        <v>2</v>
      </c>
      <c r="E810">
        <v>2</v>
      </c>
      <c r="F810" t="s">
        <v>120</v>
      </c>
      <c r="G810" t="s">
        <v>33</v>
      </c>
      <c r="H810" t="s">
        <v>34</v>
      </c>
      <c r="I810" t="s">
        <v>45</v>
      </c>
      <c r="J810" s="6" t="s">
        <v>74</v>
      </c>
      <c r="K810" t="s">
        <v>40</v>
      </c>
      <c r="L810" t="s">
        <v>49</v>
      </c>
      <c r="M810">
        <v>0</v>
      </c>
      <c r="N810">
        <v>1</v>
      </c>
      <c r="O810" s="7">
        <v>1895</v>
      </c>
      <c r="P810" s="7">
        <v>1894</v>
      </c>
      <c r="Q810">
        <f>35.5-11</f>
        <v>24.5</v>
      </c>
      <c r="R810" t="s">
        <v>128</v>
      </c>
      <c r="Z810" t="s">
        <v>108</v>
      </c>
      <c r="AB810" t="s">
        <v>214</v>
      </c>
      <c r="AC810" t="s">
        <v>37</v>
      </c>
      <c r="AD810" t="s">
        <v>351</v>
      </c>
    </row>
    <row r="811" spans="1:30" ht="15.5" x14ac:dyDescent="0.35">
      <c r="A811" s="5" t="s">
        <v>344</v>
      </c>
      <c r="B811" t="s">
        <v>31</v>
      </c>
      <c r="C811">
        <v>501</v>
      </c>
      <c r="D811">
        <v>3</v>
      </c>
      <c r="E811">
        <v>1</v>
      </c>
      <c r="F811" t="s">
        <v>120</v>
      </c>
      <c r="G811" t="s">
        <v>33</v>
      </c>
      <c r="H811" t="s">
        <v>34</v>
      </c>
      <c r="I811" s="6" t="s">
        <v>35</v>
      </c>
      <c r="O811" s="7"/>
      <c r="P811" s="7"/>
      <c r="AB811" t="s">
        <v>214</v>
      </c>
      <c r="AC811" t="s">
        <v>37</v>
      </c>
    </row>
    <row r="812" spans="1:30" ht="15.5" x14ac:dyDescent="0.35">
      <c r="A812" s="5" t="s">
        <v>344</v>
      </c>
      <c r="B812" t="s">
        <v>31</v>
      </c>
      <c r="C812">
        <v>501</v>
      </c>
      <c r="D812">
        <v>3</v>
      </c>
      <c r="E812">
        <v>2</v>
      </c>
      <c r="F812" t="s">
        <v>120</v>
      </c>
      <c r="G812" t="s">
        <v>33</v>
      </c>
      <c r="H812" t="s">
        <v>34</v>
      </c>
      <c r="I812" s="6" t="s">
        <v>35</v>
      </c>
      <c r="O812" s="7"/>
      <c r="P812" s="7"/>
      <c r="AB812" t="s">
        <v>214</v>
      </c>
      <c r="AC812" t="s">
        <v>37</v>
      </c>
    </row>
    <row r="813" spans="1:30" ht="15.5" x14ac:dyDescent="0.35">
      <c r="A813" s="5" t="s">
        <v>344</v>
      </c>
      <c r="B813" t="s">
        <v>31</v>
      </c>
      <c r="C813">
        <v>501</v>
      </c>
      <c r="D813">
        <v>4</v>
      </c>
      <c r="E813">
        <v>1</v>
      </c>
      <c r="F813" t="s">
        <v>120</v>
      </c>
      <c r="G813" t="s">
        <v>33</v>
      </c>
      <c r="H813" t="s">
        <v>34</v>
      </c>
      <c r="I813" t="s">
        <v>45</v>
      </c>
      <c r="J813" s="6" t="s">
        <v>74</v>
      </c>
      <c r="K813" t="s">
        <v>40</v>
      </c>
      <c r="L813" t="s">
        <v>49</v>
      </c>
      <c r="M813">
        <v>0</v>
      </c>
      <c r="N813">
        <v>1</v>
      </c>
      <c r="O813" s="7">
        <v>1893</v>
      </c>
      <c r="P813" s="7">
        <v>1892</v>
      </c>
      <c r="Q813">
        <f>33.5-12.5</f>
        <v>21</v>
      </c>
      <c r="R813" t="s">
        <v>128</v>
      </c>
      <c r="AB813" t="s">
        <v>214</v>
      </c>
      <c r="AC813" t="s">
        <v>37</v>
      </c>
      <c r="AD813" t="s">
        <v>352</v>
      </c>
    </row>
    <row r="814" spans="1:30" ht="15.5" x14ac:dyDescent="0.35">
      <c r="A814" s="5" t="s">
        <v>344</v>
      </c>
      <c r="B814" t="s">
        <v>31</v>
      </c>
      <c r="C814">
        <v>501</v>
      </c>
      <c r="D814">
        <v>7</v>
      </c>
      <c r="E814">
        <v>1</v>
      </c>
      <c r="F814" t="s">
        <v>120</v>
      </c>
      <c r="G814" t="s">
        <v>33</v>
      </c>
      <c r="H814" t="s">
        <v>34</v>
      </c>
      <c r="I814" s="6" t="s">
        <v>35</v>
      </c>
      <c r="O814" s="7"/>
      <c r="P814" s="7"/>
      <c r="AB814" t="s">
        <v>214</v>
      </c>
      <c r="AC814" t="s">
        <v>37</v>
      </c>
    </row>
    <row r="815" spans="1:30" ht="15.5" x14ac:dyDescent="0.35">
      <c r="A815" s="5" t="s">
        <v>344</v>
      </c>
      <c r="B815" t="s">
        <v>31</v>
      </c>
      <c r="C815">
        <v>501</v>
      </c>
      <c r="D815">
        <v>7</v>
      </c>
      <c r="E815">
        <v>2</v>
      </c>
      <c r="F815" t="s">
        <v>120</v>
      </c>
      <c r="G815" t="s">
        <v>33</v>
      </c>
      <c r="H815" t="s">
        <v>34</v>
      </c>
      <c r="I815" t="s">
        <v>194</v>
      </c>
      <c r="J815" s="6" t="s">
        <v>74</v>
      </c>
      <c r="K815" t="s">
        <v>40</v>
      </c>
      <c r="L815" t="s">
        <v>49</v>
      </c>
      <c r="M815">
        <v>0</v>
      </c>
      <c r="N815">
        <v>1</v>
      </c>
      <c r="O815" s="7">
        <v>1876</v>
      </c>
      <c r="P815" s="7"/>
      <c r="Q815">
        <f>315-145</f>
        <v>170</v>
      </c>
      <c r="R815" t="s">
        <v>52</v>
      </c>
      <c r="AB815" t="s">
        <v>214</v>
      </c>
      <c r="AC815" t="s">
        <v>37</v>
      </c>
    </row>
    <row r="816" spans="1:30" ht="15.5" x14ac:dyDescent="0.35">
      <c r="A816" s="5" t="s">
        <v>344</v>
      </c>
      <c r="B816" t="s">
        <v>31</v>
      </c>
      <c r="C816">
        <v>501</v>
      </c>
      <c r="D816">
        <v>8</v>
      </c>
      <c r="E816">
        <v>1</v>
      </c>
      <c r="F816" t="s">
        <v>120</v>
      </c>
      <c r="G816" t="s">
        <v>33</v>
      </c>
      <c r="H816" t="s">
        <v>34</v>
      </c>
      <c r="I816" s="6" t="s">
        <v>35</v>
      </c>
      <c r="O816" s="7"/>
      <c r="P816" s="7"/>
      <c r="AB816" t="s">
        <v>214</v>
      </c>
      <c r="AC816" t="s">
        <v>37</v>
      </c>
    </row>
    <row r="817" spans="1:30" ht="15.5" x14ac:dyDescent="0.35">
      <c r="A817" s="5" t="s">
        <v>344</v>
      </c>
      <c r="B817" t="s">
        <v>31</v>
      </c>
      <c r="C817">
        <v>501</v>
      </c>
      <c r="D817">
        <v>8</v>
      </c>
      <c r="E817">
        <v>2</v>
      </c>
      <c r="F817" t="s">
        <v>120</v>
      </c>
      <c r="G817" t="s">
        <v>33</v>
      </c>
      <c r="H817" t="s">
        <v>34</v>
      </c>
      <c r="I817" t="s">
        <v>45</v>
      </c>
      <c r="J817" s="6" t="s">
        <v>74</v>
      </c>
      <c r="K817" t="s">
        <v>56</v>
      </c>
      <c r="L817" t="s">
        <v>41</v>
      </c>
      <c r="M817">
        <v>0</v>
      </c>
      <c r="N817">
        <v>1</v>
      </c>
      <c r="O817" s="7">
        <v>1891</v>
      </c>
      <c r="P817" s="7">
        <v>1890</v>
      </c>
      <c r="Q817">
        <f>28.5-11.5</f>
        <v>17</v>
      </c>
      <c r="R817" t="s">
        <v>43</v>
      </c>
      <c r="S817" t="s">
        <v>44</v>
      </c>
      <c r="AB817" t="s">
        <v>214</v>
      </c>
      <c r="AC817" t="s">
        <v>37</v>
      </c>
    </row>
    <row r="818" spans="1:30" ht="15.5" x14ac:dyDescent="0.35">
      <c r="A818" s="5" t="s">
        <v>344</v>
      </c>
      <c r="B818" t="s">
        <v>31</v>
      </c>
      <c r="C818">
        <v>501</v>
      </c>
      <c r="D818">
        <v>9</v>
      </c>
      <c r="E818">
        <v>1</v>
      </c>
      <c r="F818" t="s">
        <v>120</v>
      </c>
      <c r="G818" t="s">
        <v>33</v>
      </c>
      <c r="H818" t="s">
        <v>34</v>
      </c>
      <c r="I818" s="6" t="s">
        <v>35</v>
      </c>
      <c r="O818" s="7"/>
      <c r="P818" s="7"/>
      <c r="AB818" t="s">
        <v>214</v>
      </c>
      <c r="AC818" t="s">
        <v>37</v>
      </c>
    </row>
    <row r="819" spans="1:30" ht="15.5" x14ac:dyDescent="0.35">
      <c r="A819" s="5" t="s">
        <v>344</v>
      </c>
      <c r="B819" t="s">
        <v>31</v>
      </c>
      <c r="C819">
        <v>503</v>
      </c>
      <c r="D819">
        <v>1</v>
      </c>
      <c r="E819">
        <v>1</v>
      </c>
      <c r="F819" t="s">
        <v>120</v>
      </c>
      <c r="G819" t="s">
        <v>33</v>
      </c>
      <c r="H819" t="s">
        <v>34</v>
      </c>
      <c r="I819" t="s">
        <v>45</v>
      </c>
      <c r="J819" s="6" t="s">
        <v>74</v>
      </c>
      <c r="K819" t="s">
        <v>56</v>
      </c>
      <c r="L819" t="s">
        <v>41</v>
      </c>
      <c r="M819">
        <v>0</v>
      </c>
      <c r="N819">
        <v>1</v>
      </c>
      <c r="O819" s="7">
        <v>1889</v>
      </c>
      <c r="P819" s="7">
        <v>1888</v>
      </c>
      <c r="Q819">
        <f>28.5-12</f>
        <v>16.5</v>
      </c>
      <c r="R819" t="s">
        <v>43</v>
      </c>
      <c r="S819" t="s">
        <v>44</v>
      </c>
      <c r="AB819" t="s">
        <v>214</v>
      </c>
      <c r="AC819" t="s">
        <v>37</v>
      </c>
    </row>
    <row r="820" spans="1:30" ht="15.5" x14ac:dyDescent="0.35">
      <c r="A820" s="5" t="s">
        <v>344</v>
      </c>
      <c r="B820" t="s">
        <v>31</v>
      </c>
      <c r="C820">
        <v>503</v>
      </c>
      <c r="D820">
        <v>3</v>
      </c>
      <c r="E820">
        <v>1</v>
      </c>
      <c r="F820" t="s">
        <v>120</v>
      </c>
      <c r="G820" t="s">
        <v>33</v>
      </c>
      <c r="H820" t="s">
        <v>34</v>
      </c>
      <c r="I820" s="6" t="s">
        <v>35</v>
      </c>
      <c r="O820" s="7"/>
      <c r="P820" s="7"/>
      <c r="AB820" t="s">
        <v>214</v>
      </c>
      <c r="AC820" t="s">
        <v>37</v>
      </c>
    </row>
    <row r="821" spans="1:30" ht="15.5" x14ac:dyDescent="0.35">
      <c r="A821" s="5" t="s">
        <v>344</v>
      </c>
      <c r="B821" t="s">
        <v>31</v>
      </c>
      <c r="C821">
        <v>503</v>
      </c>
      <c r="D821">
        <v>5</v>
      </c>
      <c r="E821">
        <v>1</v>
      </c>
      <c r="F821" t="s">
        <v>120</v>
      </c>
      <c r="G821" t="s">
        <v>33</v>
      </c>
      <c r="H821" t="s">
        <v>34</v>
      </c>
      <c r="I821" s="6" t="s">
        <v>35</v>
      </c>
      <c r="O821" s="7"/>
      <c r="P821" s="7"/>
      <c r="AB821" t="s">
        <v>214</v>
      </c>
      <c r="AC821" t="s">
        <v>37</v>
      </c>
    </row>
    <row r="822" spans="1:30" ht="15.5" x14ac:dyDescent="0.35">
      <c r="A822" s="5" t="s">
        <v>344</v>
      </c>
      <c r="B822" t="s">
        <v>31</v>
      </c>
      <c r="C822">
        <v>503</v>
      </c>
      <c r="D822">
        <v>6</v>
      </c>
      <c r="E822">
        <v>1</v>
      </c>
      <c r="F822" t="s">
        <v>120</v>
      </c>
      <c r="G822" t="s">
        <v>33</v>
      </c>
      <c r="H822" t="s">
        <v>34</v>
      </c>
      <c r="I822" t="s">
        <v>136</v>
      </c>
      <c r="J822" s="6" t="s">
        <v>143</v>
      </c>
      <c r="O822" s="7"/>
      <c r="P822" s="7"/>
      <c r="Q822">
        <f>39-11</f>
        <v>28</v>
      </c>
      <c r="AB822" t="s">
        <v>214</v>
      </c>
      <c r="AC822" t="s">
        <v>37</v>
      </c>
      <c r="AD822" t="s">
        <v>353</v>
      </c>
    </row>
    <row r="823" spans="1:30" ht="15.5" x14ac:dyDescent="0.35">
      <c r="A823" s="5" t="s">
        <v>344</v>
      </c>
      <c r="B823" t="s">
        <v>31</v>
      </c>
      <c r="C823">
        <v>503</v>
      </c>
      <c r="D823">
        <v>8</v>
      </c>
      <c r="E823">
        <v>1</v>
      </c>
      <c r="F823" t="s">
        <v>120</v>
      </c>
      <c r="G823" t="s">
        <v>33</v>
      </c>
      <c r="H823" t="s">
        <v>34</v>
      </c>
      <c r="I823" s="6" t="s">
        <v>35</v>
      </c>
      <c r="O823" s="7"/>
      <c r="P823" s="7"/>
      <c r="AB823" t="s">
        <v>214</v>
      </c>
      <c r="AC823" t="s">
        <v>37</v>
      </c>
    </row>
    <row r="824" spans="1:30" ht="15.5" x14ac:dyDescent="0.35">
      <c r="A824" s="5" t="s">
        <v>344</v>
      </c>
      <c r="B824" t="s">
        <v>31</v>
      </c>
      <c r="C824">
        <v>503</v>
      </c>
      <c r="D824">
        <v>9</v>
      </c>
      <c r="E824">
        <v>1</v>
      </c>
      <c r="F824" t="s">
        <v>120</v>
      </c>
      <c r="G824" t="s">
        <v>33</v>
      </c>
      <c r="H824" t="s">
        <v>34</v>
      </c>
      <c r="I824" t="s">
        <v>45</v>
      </c>
      <c r="J824" s="6" t="s">
        <v>74</v>
      </c>
      <c r="K824" t="s">
        <v>46</v>
      </c>
      <c r="L824" t="s">
        <v>41</v>
      </c>
      <c r="M824">
        <v>0</v>
      </c>
      <c r="N824">
        <v>1</v>
      </c>
      <c r="O824" s="7">
        <v>1887</v>
      </c>
      <c r="P824" s="7">
        <v>1886</v>
      </c>
      <c r="Q824">
        <f>25-10.5</f>
        <v>14.5</v>
      </c>
      <c r="R824" t="s">
        <v>43</v>
      </c>
      <c r="S824" t="s">
        <v>44</v>
      </c>
      <c r="AB824" t="s">
        <v>214</v>
      </c>
      <c r="AC824" t="s">
        <v>37</v>
      </c>
      <c r="AD824" t="s">
        <v>354</v>
      </c>
    </row>
    <row r="825" spans="1:30" ht="15.5" x14ac:dyDescent="0.35">
      <c r="A825" s="5" t="s">
        <v>344</v>
      </c>
      <c r="B825" t="s">
        <v>31</v>
      </c>
      <c r="C825">
        <v>503</v>
      </c>
      <c r="D825">
        <v>9</v>
      </c>
      <c r="E825">
        <v>2</v>
      </c>
      <c r="F825" t="s">
        <v>120</v>
      </c>
      <c r="G825" t="s">
        <v>33</v>
      </c>
      <c r="H825" t="s">
        <v>34</v>
      </c>
      <c r="I825" s="6" t="s">
        <v>35</v>
      </c>
      <c r="O825" s="7"/>
      <c r="P825" s="7"/>
      <c r="AB825" t="s">
        <v>214</v>
      </c>
      <c r="AC825" t="s">
        <v>37</v>
      </c>
    </row>
    <row r="826" spans="1:30" ht="15.5" x14ac:dyDescent="0.35">
      <c r="A826" s="5" t="s">
        <v>344</v>
      </c>
      <c r="B826" t="s">
        <v>31</v>
      </c>
      <c r="C826">
        <v>503</v>
      </c>
      <c r="D826">
        <v>10</v>
      </c>
      <c r="E826">
        <v>1</v>
      </c>
      <c r="F826" t="s">
        <v>120</v>
      </c>
      <c r="G826" t="s">
        <v>33</v>
      </c>
      <c r="H826" t="s">
        <v>34</v>
      </c>
      <c r="I826" t="s">
        <v>194</v>
      </c>
      <c r="J826" s="6" t="s">
        <v>39</v>
      </c>
      <c r="K826" t="s">
        <v>40</v>
      </c>
      <c r="L826" t="s">
        <v>41</v>
      </c>
      <c r="M826">
        <v>0</v>
      </c>
      <c r="N826">
        <v>0</v>
      </c>
      <c r="O826" s="7">
        <v>1107</v>
      </c>
      <c r="P826" s="7"/>
      <c r="Q826">
        <f>330-145</f>
        <v>185</v>
      </c>
      <c r="R826" t="s">
        <v>100</v>
      </c>
      <c r="S826" t="s">
        <v>44</v>
      </c>
      <c r="AB826" t="s">
        <v>214</v>
      </c>
      <c r="AC826" t="s">
        <v>37</v>
      </c>
    </row>
    <row r="827" spans="1:30" ht="15.5" x14ac:dyDescent="0.35">
      <c r="A827" s="5" t="s">
        <v>355</v>
      </c>
      <c r="B827" t="s">
        <v>31</v>
      </c>
      <c r="C827">
        <v>701</v>
      </c>
      <c r="D827">
        <v>1</v>
      </c>
      <c r="E827">
        <v>1</v>
      </c>
      <c r="F827" t="s">
        <v>32</v>
      </c>
      <c r="G827" t="s">
        <v>33</v>
      </c>
      <c r="H827" t="s">
        <v>34</v>
      </c>
      <c r="I827" s="6" t="s">
        <v>35</v>
      </c>
      <c r="O827" s="7"/>
      <c r="P827" s="7"/>
      <c r="AB827" t="s">
        <v>36</v>
      </c>
      <c r="AC827" t="s">
        <v>37</v>
      </c>
    </row>
    <row r="828" spans="1:30" ht="15.5" x14ac:dyDescent="0.35">
      <c r="A828" s="5" t="s">
        <v>355</v>
      </c>
      <c r="B828" t="s">
        <v>31</v>
      </c>
      <c r="C828">
        <v>701</v>
      </c>
      <c r="D828">
        <v>1</v>
      </c>
      <c r="E828">
        <v>2</v>
      </c>
      <c r="F828" t="s">
        <v>32</v>
      </c>
      <c r="G828" t="s">
        <v>33</v>
      </c>
      <c r="H828" t="s">
        <v>34</v>
      </c>
      <c r="I828" t="s">
        <v>159</v>
      </c>
      <c r="J828" s="6" t="s">
        <v>39</v>
      </c>
      <c r="K828" t="s">
        <v>40</v>
      </c>
      <c r="L828" t="s">
        <v>41</v>
      </c>
      <c r="M828">
        <v>0</v>
      </c>
      <c r="N828">
        <v>0</v>
      </c>
      <c r="O828" s="7" t="s">
        <v>356</v>
      </c>
      <c r="P828" s="7"/>
      <c r="Q828">
        <f>30.5-13</f>
        <v>17.5</v>
      </c>
      <c r="R828" t="s">
        <v>43</v>
      </c>
      <c r="S828" t="s">
        <v>44</v>
      </c>
      <c r="AB828" t="s">
        <v>36</v>
      </c>
      <c r="AC828" t="s">
        <v>37</v>
      </c>
    </row>
    <row r="829" spans="1:30" ht="15.5" x14ac:dyDescent="0.35">
      <c r="A829" s="5" t="s">
        <v>355</v>
      </c>
      <c r="B829" t="s">
        <v>31</v>
      </c>
      <c r="C829">
        <v>701</v>
      </c>
      <c r="D829">
        <v>2</v>
      </c>
      <c r="E829">
        <v>1</v>
      </c>
      <c r="F829" t="s">
        <v>32</v>
      </c>
      <c r="G829" t="s">
        <v>33</v>
      </c>
      <c r="H829" t="s">
        <v>34</v>
      </c>
      <c r="I829" s="6" t="s">
        <v>35</v>
      </c>
      <c r="O829" s="7"/>
      <c r="P829" s="7"/>
      <c r="AB829" t="s">
        <v>36</v>
      </c>
      <c r="AC829" t="s">
        <v>37</v>
      </c>
    </row>
    <row r="830" spans="1:30" ht="15.5" x14ac:dyDescent="0.35">
      <c r="A830" s="5" t="s">
        <v>355</v>
      </c>
      <c r="B830" t="s">
        <v>31</v>
      </c>
      <c r="C830">
        <v>701</v>
      </c>
      <c r="D830">
        <v>2</v>
      </c>
      <c r="E830">
        <v>2</v>
      </c>
      <c r="F830" t="s">
        <v>32</v>
      </c>
      <c r="G830" t="s">
        <v>33</v>
      </c>
      <c r="H830" t="s">
        <v>34</v>
      </c>
      <c r="I830" s="6" t="s">
        <v>35</v>
      </c>
      <c r="O830" s="7"/>
      <c r="P830" s="7"/>
      <c r="AB830" t="s">
        <v>36</v>
      </c>
      <c r="AC830" t="s">
        <v>37</v>
      </c>
    </row>
    <row r="831" spans="1:30" ht="15.5" x14ac:dyDescent="0.35">
      <c r="A831" s="5" t="s">
        <v>355</v>
      </c>
      <c r="B831" t="s">
        <v>31</v>
      </c>
      <c r="C831">
        <v>701</v>
      </c>
      <c r="D831">
        <v>3</v>
      </c>
      <c r="E831">
        <v>1</v>
      </c>
      <c r="F831" t="s">
        <v>32</v>
      </c>
      <c r="G831" t="s">
        <v>33</v>
      </c>
      <c r="H831" t="s">
        <v>34</v>
      </c>
      <c r="I831" s="6" t="s">
        <v>130</v>
      </c>
      <c r="O831" s="7"/>
      <c r="P831" s="7"/>
      <c r="AB831" t="s">
        <v>36</v>
      </c>
      <c r="AC831" t="s">
        <v>37</v>
      </c>
    </row>
    <row r="832" spans="1:30" ht="15.5" x14ac:dyDescent="0.35">
      <c r="A832" s="5" t="s">
        <v>355</v>
      </c>
      <c r="B832" t="s">
        <v>31</v>
      </c>
      <c r="C832">
        <v>701</v>
      </c>
      <c r="D832">
        <v>3</v>
      </c>
      <c r="E832">
        <v>2</v>
      </c>
      <c r="F832" t="s">
        <v>32</v>
      </c>
      <c r="G832" t="s">
        <v>33</v>
      </c>
      <c r="H832" t="s">
        <v>34</v>
      </c>
      <c r="I832" s="6" t="s">
        <v>35</v>
      </c>
      <c r="O832" s="7"/>
      <c r="P832" s="7"/>
      <c r="AB832" t="s">
        <v>36</v>
      </c>
      <c r="AC832" t="s">
        <v>37</v>
      </c>
    </row>
    <row r="833" spans="1:30" ht="15.5" x14ac:dyDescent="0.35">
      <c r="A833" s="5" t="s">
        <v>355</v>
      </c>
      <c r="B833" t="s">
        <v>31</v>
      </c>
      <c r="C833">
        <v>701</v>
      </c>
      <c r="D833">
        <v>4</v>
      </c>
      <c r="E833">
        <v>1</v>
      </c>
      <c r="F833" t="s">
        <v>32</v>
      </c>
      <c r="G833" t="s">
        <v>33</v>
      </c>
      <c r="H833" t="s">
        <v>34</v>
      </c>
      <c r="I833" s="6" t="s">
        <v>35</v>
      </c>
      <c r="O833" s="7"/>
      <c r="P833" s="7"/>
      <c r="AB833" t="s">
        <v>36</v>
      </c>
      <c r="AC833" t="s">
        <v>37</v>
      </c>
    </row>
    <row r="834" spans="1:30" ht="15.5" x14ac:dyDescent="0.35">
      <c r="A834" s="5" t="s">
        <v>355</v>
      </c>
      <c r="B834" t="s">
        <v>31</v>
      </c>
      <c r="C834">
        <v>701</v>
      </c>
      <c r="D834">
        <v>4</v>
      </c>
      <c r="E834">
        <v>2</v>
      </c>
      <c r="F834" t="s">
        <v>32</v>
      </c>
      <c r="G834" t="s">
        <v>33</v>
      </c>
      <c r="H834" t="s">
        <v>34</v>
      </c>
      <c r="I834" t="s">
        <v>38</v>
      </c>
      <c r="J834" s="6" t="s">
        <v>74</v>
      </c>
      <c r="K834" t="s">
        <v>40</v>
      </c>
      <c r="L834" t="s">
        <v>49</v>
      </c>
      <c r="M834">
        <v>0</v>
      </c>
      <c r="N834">
        <v>1</v>
      </c>
      <c r="O834" s="7" t="s">
        <v>357</v>
      </c>
      <c r="P834" s="7"/>
      <c r="Q834">
        <f>185-95</f>
        <v>90</v>
      </c>
      <c r="R834" t="s">
        <v>52</v>
      </c>
      <c r="AB834" t="s">
        <v>36</v>
      </c>
      <c r="AC834" t="s">
        <v>37</v>
      </c>
    </row>
    <row r="835" spans="1:30" ht="15.5" x14ac:dyDescent="0.35">
      <c r="A835" s="5" t="s">
        <v>355</v>
      </c>
      <c r="B835" t="s">
        <v>31</v>
      </c>
      <c r="C835">
        <v>701</v>
      </c>
      <c r="D835">
        <v>5</v>
      </c>
      <c r="E835">
        <v>1</v>
      </c>
      <c r="F835" t="s">
        <v>32</v>
      </c>
      <c r="G835" t="s">
        <v>33</v>
      </c>
      <c r="H835" t="s">
        <v>34</v>
      </c>
      <c r="I835" s="6" t="s">
        <v>35</v>
      </c>
      <c r="O835" s="7"/>
      <c r="P835" s="7"/>
      <c r="AB835" t="s">
        <v>36</v>
      </c>
      <c r="AC835" t="s">
        <v>37</v>
      </c>
    </row>
    <row r="836" spans="1:30" ht="15.5" x14ac:dyDescent="0.35">
      <c r="A836" s="5" t="s">
        <v>355</v>
      </c>
      <c r="B836" t="s">
        <v>31</v>
      </c>
      <c r="C836">
        <v>701</v>
      </c>
      <c r="D836">
        <v>5</v>
      </c>
      <c r="E836">
        <v>2</v>
      </c>
      <c r="F836" t="s">
        <v>32</v>
      </c>
      <c r="G836" t="s">
        <v>33</v>
      </c>
      <c r="H836" t="s">
        <v>34</v>
      </c>
      <c r="I836" t="s">
        <v>45</v>
      </c>
      <c r="J836" s="6" t="s">
        <v>39</v>
      </c>
      <c r="K836" t="s">
        <v>56</v>
      </c>
      <c r="L836" t="s">
        <v>49</v>
      </c>
      <c r="M836">
        <v>0</v>
      </c>
      <c r="N836">
        <v>0</v>
      </c>
      <c r="O836" s="7" t="s">
        <v>221</v>
      </c>
      <c r="P836" s="7" t="s">
        <v>222</v>
      </c>
      <c r="Q836">
        <f>28-13</f>
        <v>15</v>
      </c>
      <c r="R836" t="s">
        <v>52</v>
      </c>
      <c r="AB836" t="s">
        <v>36</v>
      </c>
      <c r="AC836" t="s">
        <v>37</v>
      </c>
    </row>
    <row r="837" spans="1:30" ht="15.5" x14ac:dyDescent="0.35">
      <c r="A837" s="5" t="s">
        <v>355</v>
      </c>
      <c r="B837" t="s">
        <v>31</v>
      </c>
      <c r="C837">
        <v>701</v>
      </c>
      <c r="D837">
        <v>6</v>
      </c>
      <c r="E837">
        <v>1</v>
      </c>
      <c r="F837" t="s">
        <v>32</v>
      </c>
      <c r="G837" t="s">
        <v>33</v>
      </c>
      <c r="H837" t="s">
        <v>34</v>
      </c>
      <c r="I837" s="6" t="s">
        <v>35</v>
      </c>
      <c r="O837" s="7"/>
      <c r="P837" s="7"/>
      <c r="AB837" t="s">
        <v>36</v>
      </c>
      <c r="AC837" t="s">
        <v>37</v>
      </c>
    </row>
    <row r="838" spans="1:30" ht="15.5" x14ac:dyDescent="0.35">
      <c r="A838" s="5" t="s">
        <v>355</v>
      </c>
      <c r="B838" t="s">
        <v>31</v>
      </c>
      <c r="C838">
        <v>701</v>
      </c>
      <c r="D838">
        <v>6</v>
      </c>
      <c r="E838">
        <v>2</v>
      </c>
      <c r="F838" t="s">
        <v>32</v>
      </c>
      <c r="G838" t="s">
        <v>33</v>
      </c>
      <c r="H838" t="s">
        <v>34</v>
      </c>
      <c r="I838" t="s">
        <v>191</v>
      </c>
      <c r="J838" s="6" t="s">
        <v>70</v>
      </c>
      <c r="O838" s="7"/>
      <c r="P838" s="7"/>
      <c r="AB838" t="s">
        <v>36</v>
      </c>
      <c r="AC838" t="s">
        <v>37</v>
      </c>
    </row>
    <row r="839" spans="1:30" ht="15.5" x14ac:dyDescent="0.35">
      <c r="A839" s="5" t="s">
        <v>355</v>
      </c>
      <c r="B839" t="s">
        <v>31</v>
      </c>
      <c r="C839">
        <v>701</v>
      </c>
      <c r="D839">
        <v>7</v>
      </c>
      <c r="E839">
        <v>1</v>
      </c>
      <c r="F839" t="s">
        <v>32</v>
      </c>
      <c r="G839" t="s">
        <v>33</v>
      </c>
      <c r="H839" t="s">
        <v>34</v>
      </c>
      <c r="I839" s="6" t="s">
        <v>35</v>
      </c>
      <c r="O839" s="7"/>
      <c r="P839" s="7"/>
      <c r="AB839" t="s">
        <v>36</v>
      </c>
      <c r="AC839" t="s">
        <v>37</v>
      </c>
    </row>
    <row r="840" spans="1:30" ht="15.5" x14ac:dyDescent="0.35">
      <c r="A840" s="5" t="s">
        <v>355</v>
      </c>
      <c r="B840" t="s">
        <v>31</v>
      </c>
      <c r="C840">
        <v>701</v>
      </c>
      <c r="D840">
        <v>7</v>
      </c>
      <c r="E840">
        <v>2</v>
      </c>
      <c r="F840" t="s">
        <v>32</v>
      </c>
      <c r="G840" t="s">
        <v>33</v>
      </c>
      <c r="H840" t="s">
        <v>34</v>
      </c>
      <c r="I840" t="s">
        <v>45</v>
      </c>
      <c r="J840" s="6" t="s">
        <v>39</v>
      </c>
      <c r="K840" t="s">
        <v>56</v>
      </c>
      <c r="L840" t="s">
        <v>41</v>
      </c>
      <c r="M840">
        <v>0</v>
      </c>
      <c r="N840">
        <v>0</v>
      </c>
      <c r="O840" s="7" t="s">
        <v>358</v>
      </c>
      <c r="P840" s="7" t="s">
        <v>359</v>
      </c>
      <c r="Q840">
        <f>29-13.5</f>
        <v>15.5</v>
      </c>
      <c r="R840" t="s">
        <v>43</v>
      </c>
      <c r="S840" t="s">
        <v>44</v>
      </c>
      <c r="AB840" t="s">
        <v>36</v>
      </c>
      <c r="AC840" t="s">
        <v>37</v>
      </c>
    </row>
    <row r="841" spans="1:30" ht="15.5" x14ac:dyDescent="0.35">
      <c r="A841" s="5" t="s">
        <v>355</v>
      </c>
      <c r="B841" t="s">
        <v>31</v>
      </c>
      <c r="C841">
        <v>701</v>
      </c>
      <c r="D841">
        <v>8</v>
      </c>
      <c r="E841">
        <v>1</v>
      </c>
      <c r="F841" t="s">
        <v>32</v>
      </c>
      <c r="G841" t="s">
        <v>33</v>
      </c>
      <c r="H841" t="s">
        <v>34</v>
      </c>
      <c r="I841" t="s">
        <v>45</v>
      </c>
      <c r="J841" s="6" t="s">
        <v>39</v>
      </c>
      <c r="K841" t="s">
        <v>40</v>
      </c>
      <c r="L841" t="s">
        <v>41</v>
      </c>
      <c r="M841">
        <v>0</v>
      </c>
      <c r="N841">
        <v>0</v>
      </c>
      <c r="O841" s="7" t="s">
        <v>360</v>
      </c>
      <c r="P841" s="7" t="s">
        <v>361</v>
      </c>
      <c r="Q841">
        <f>35-13</f>
        <v>22</v>
      </c>
      <c r="R841" t="s">
        <v>43</v>
      </c>
      <c r="S841" t="s">
        <v>44</v>
      </c>
      <c r="AB841" t="s">
        <v>36</v>
      </c>
      <c r="AC841" t="s">
        <v>37</v>
      </c>
    </row>
    <row r="842" spans="1:30" ht="15.5" x14ac:dyDescent="0.35">
      <c r="A842" s="5" t="s">
        <v>355</v>
      </c>
      <c r="B842" t="s">
        <v>31</v>
      </c>
      <c r="C842">
        <v>701</v>
      </c>
      <c r="D842">
        <v>8</v>
      </c>
      <c r="E842">
        <v>2</v>
      </c>
      <c r="F842" t="s">
        <v>32</v>
      </c>
      <c r="G842" t="s">
        <v>33</v>
      </c>
      <c r="H842" t="s">
        <v>34</v>
      </c>
      <c r="I842" t="s">
        <v>159</v>
      </c>
      <c r="J842" s="6" t="s">
        <v>39</v>
      </c>
      <c r="K842" t="s">
        <v>46</v>
      </c>
      <c r="L842" t="s">
        <v>41</v>
      </c>
      <c r="M842">
        <v>0</v>
      </c>
      <c r="N842">
        <v>0</v>
      </c>
      <c r="O842" s="7" t="s">
        <v>226</v>
      </c>
      <c r="P842" s="7"/>
      <c r="Q842">
        <f>30-12.5</f>
        <v>17.5</v>
      </c>
      <c r="R842" t="s">
        <v>43</v>
      </c>
      <c r="S842" t="s">
        <v>44</v>
      </c>
      <c r="AB842" t="s">
        <v>36</v>
      </c>
      <c r="AC842" t="s">
        <v>37</v>
      </c>
    </row>
    <row r="843" spans="1:30" ht="15.5" x14ac:dyDescent="0.35">
      <c r="A843" s="5" t="s">
        <v>355</v>
      </c>
      <c r="B843" t="s">
        <v>31</v>
      </c>
      <c r="C843">
        <v>701</v>
      </c>
      <c r="D843">
        <v>9</v>
      </c>
      <c r="E843">
        <v>1</v>
      </c>
      <c r="F843" t="s">
        <v>32</v>
      </c>
      <c r="G843" t="s">
        <v>33</v>
      </c>
      <c r="H843" t="s">
        <v>34</v>
      </c>
      <c r="I843" t="s">
        <v>136</v>
      </c>
      <c r="J843" s="6" t="s">
        <v>39</v>
      </c>
      <c r="K843" t="s">
        <v>40</v>
      </c>
      <c r="L843" t="s">
        <v>41</v>
      </c>
      <c r="M843">
        <v>0</v>
      </c>
      <c r="N843">
        <v>0</v>
      </c>
      <c r="O843" s="7" t="s">
        <v>362</v>
      </c>
      <c r="P843" s="7"/>
      <c r="Q843">
        <f>37-13</f>
        <v>24</v>
      </c>
      <c r="R843" t="s">
        <v>165</v>
      </c>
      <c r="S843" t="s">
        <v>108</v>
      </c>
      <c r="Z843" t="s">
        <v>108</v>
      </c>
      <c r="AB843" t="s">
        <v>36</v>
      </c>
      <c r="AC843" t="s">
        <v>37</v>
      </c>
      <c r="AD843" t="s">
        <v>363</v>
      </c>
    </row>
    <row r="844" spans="1:30" ht="15.5" x14ac:dyDescent="0.35">
      <c r="A844" s="5" t="s">
        <v>355</v>
      </c>
      <c r="B844" t="s">
        <v>31</v>
      </c>
      <c r="C844">
        <v>701</v>
      </c>
      <c r="D844">
        <v>9</v>
      </c>
      <c r="E844">
        <v>2</v>
      </c>
      <c r="F844" t="s">
        <v>32</v>
      </c>
      <c r="G844" t="s">
        <v>33</v>
      </c>
      <c r="H844" t="s">
        <v>34</v>
      </c>
      <c r="I844" t="s">
        <v>159</v>
      </c>
      <c r="J844" s="6" t="s">
        <v>39</v>
      </c>
      <c r="K844" t="s">
        <v>40</v>
      </c>
      <c r="L844" t="s">
        <v>41</v>
      </c>
      <c r="M844">
        <v>0</v>
      </c>
      <c r="N844">
        <v>0</v>
      </c>
      <c r="O844" s="7" t="s">
        <v>364</v>
      </c>
      <c r="P844" s="7"/>
      <c r="Q844">
        <f>40-12.5</f>
        <v>27.5</v>
      </c>
      <c r="R844" t="s">
        <v>185</v>
      </c>
      <c r="S844" t="s">
        <v>44</v>
      </c>
      <c r="AB844" t="s">
        <v>36</v>
      </c>
      <c r="AC844" t="s">
        <v>37</v>
      </c>
    </row>
    <row r="845" spans="1:30" ht="15.5" x14ac:dyDescent="0.35">
      <c r="A845" s="5" t="s">
        <v>355</v>
      </c>
      <c r="B845" t="s">
        <v>31</v>
      </c>
      <c r="C845">
        <v>701</v>
      </c>
      <c r="D845">
        <v>10</v>
      </c>
      <c r="E845">
        <v>1</v>
      </c>
      <c r="F845" t="s">
        <v>32</v>
      </c>
      <c r="G845" t="s">
        <v>33</v>
      </c>
      <c r="H845" t="s">
        <v>34</v>
      </c>
      <c r="I845" t="s">
        <v>45</v>
      </c>
      <c r="J845" s="6" t="s">
        <v>39</v>
      </c>
      <c r="K845" t="s">
        <v>56</v>
      </c>
      <c r="L845" t="s">
        <v>41</v>
      </c>
      <c r="M845">
        <v>0</v>
      </c>
      <c r="N845">
        <v>0</v>
      </c>
      <c r="O845" s="7" t="s">
        <v>230</v>
      </c>
      <c r="P845" s="7" t="s">
        <v>231</v>
      </c>
      <c r="Q845">
        <f>28.5-13.5</f>
        <v>15</v>
      </c>
      <c r="R845" t="s">
        <v>43</v>
      </c>
      <c r="S845" t="s">
        <v>44</v>
      </c>
      <c r="AB845" t="s">
        <v>36</v>
      </c>
      <c r="AC845" t="s">
        <v>37</v>
      </c>
    </row>
    <row r="846" spans="1:30" ht="15.5" x14ac:dyDescent="0.35">
      <c r="A846" s="5" t="s">
        <v>355</v>
      </c>
      <c r="B846" t="s">
        <v>31</v>
      </c>
      <c r="C846">
        <v>701</v>
      </c>
      <c r="D846">
        <v>10</v>
      </c>
      <c r="E846">
        <v>2</v>
      </c>
      <c r="F846" t="s">
        <v>32</v>
      </c>
      <c r="G846" t="s">
        <v>33</v>
      </c>
      <c r="H846" t="s">
        <v>34</v>
      </c>
      <c r="I846" t="s">
        <v>45</v>
      </c>
      <c r="J846" s="6" t="s">
        <v>39</v>
      </c>
      <c r="K846" t="s">
        <v>40</v>
      </c>
      <c r="L846" t="s">
        <v>41</v>
      </c>
      <c r="M846">
        <v>0</v>
      </c>
      <c r="N846">
        <v>0</v>
      </c>
      <c r="O846" s="7" t="s">
        <v>227</v>
      </c>
      <c r="P846" s="7" t="s">
        <v>228</v>
      </c>
      <c r="Q846">
        <f>32-12.5</f>
        <v>19.5</v>
      </c>
      <c r="R846" t="s">
        <v>43</v>
      </c>
      <c r="S846" t="s">
        <v>44</v>
      </c>
      <c r="AB846" t="s">
        <v>36</v>
      </c>
      <c r="AC846" t="s">
        <v>37</v>
      </c>
    </row>
    <row r="847" spans="1:30" ht="15.5" x14ac:dyDescent="0.35">
      <c r="A847" s="5" t="s">
        <v>355</v>
      </c>
      <c r="B847" t="s">
        <v>31</v>
      </c>
      <c r="C847">
        <v>703</v>
      </c>
      <c r="D847">
        <v>1</v>
      </c>
      <c r="E847">
        <v>1</v>
      </c>
      <c r="F847" t="s">
        <v>32</v>
      </c>
      <c r="G847" t="s">
        <v>33</v>
      </c>
      <c r="H847" t="s">
        <v>34</v>
      </c>
      <c r="I847" s="6" t="s">
        <v>35</v>
      </c>
      <c r="O847" s="7"/>
      <c r="P847" s="7"/>
      <c r="AB847" t="s">
        <v>36</v>
      </c>
      <c r="AC847" t="s">
        <v>37</v>
      </c>
    </row>
    <row r="848" spans="1:30" ht="15.5" x14ac:dyDescent="0.35">
      <c r="A848" s="5" t="s">
        <v>355</v>
      </c>
      <c r="B848" t="s">
        <v>31</v>
      </c>
      <c r="C848">
        <v>703</v>
      </c>
      <c r="D848">
        <v>1</v>
      </c>
      <c r="E848">
        <v>2</v>
      </c>
      <c r="F848" t="s">
        <v>32</v>
      </c>
      <c r="G848" t="s">
        <v>33</v>
      </c>
      <c r="H848" t="s">
        <v>34</v>
      </c>
      <c r="I848" t="s">
        <v>45</v>
      </c>
      <c r="J848" s="6" t="s">
        <v>39</v>
      </c>
      <c r="K848" t="s">
        <v>40</v>
      </c>
      <c r="L848" t="s">
        <v>49</v>
      </c>
      <c r="M848">
        <v>0</v>
      </c>
      <c r="N848">
        <v>0</v>
      </c>
      <c r="O848" s="7" t="s">
        <v>365</v>
      </c>
      <c r="P848" s="7" t="s">
        <v>366</v>
      </c>
      <c r="Q848">
        <f>29.5-12.5</f>
        <v>17</v>
      </c>
      <c r="R848" t="s">
        <v>128</v>
      </c>
      <c r="AB848" t="s">
        <v>36</v>
      </c>
      <c r="AC848" t="s">
        <v>37</v>
      </c>
    </row>
    <row r="849" spans="1:30" ht="15.5" x14ac:dyDescent="0.35">
      <c r="A849" s="5" t="s">
        <v>355</v>
      </c>
      <c r="B849" t="s">
        <v>31</v>
      </c>
      <c r="C849">
        <v>703</v>
      </c>
      <c r="D849">
        <v>2</v>
      </c>
      <c r="E849">
        <v>1</v>
      </c>
      <c r="F849" t="s">
        <v>32</v>
      </c>
      <c r="G849" t="s">
        <v>33</v>
      </c>
      <c r="H849" t="s">
        <v>34</v>
      </c>
      <c r="I849" s="6" t="s">
        <v>35</v>
      </c>
      <c r="O849" s="7"/>
      <c r="P849" s="7"/>
      <c r="AB849" t="s">
        <v>36</v>
      </c>
      <c r="AC849" t="s">
        <v>37</v>
      </c>
    </row>
    <row r="850" spans="1:30" ht="15.5" x14ac:dyDescent="0.35">
      <c r="A850" s="5" t="s">
        <v>355</v>
      </c>
      <c r="B850" t="s">
        <v>31</v>
      </c>
      <c r="C850">
        <v>703</v>
      </c>
      <c r="D850">
        <v>2</v>
      </c>
      <c r="E850">
        <v>2</v>
      </c>
      <c r="F850" t="s">
        <v>32</v>
      </c>
      <c r="G850" t="s">
        <v>33</v>
      </c>
      <c r="H850" t="s">
        <v>34</v>
      </c>
      <c r="I850" t="s">
        <v>136</v>
      </c>
      <c r="J850" s="6" t="s">
        <v>39</v>
      </c>
      <c r="K850" t="s">
        <v>40</v>
      </c>
      <c r="L850" t="s">
        <v>41</v>
      </c>
      <c r="M850">
        <v>0</v>
      </c>
      <c r="N850">
        <v>0</v>
      </c>
      <c r="O850" s="7" t="s">
        <v>367</v>
      </c>
      <c r="P850" s="7"/>
      <c r="Q850">
        <f>39-13</f>
        <v>26</v>
      </c>
      <c r="R850" t="s">
        <v>165</v>
      </c>
      <c r="S850" t="s">
        <v>108</v>
      </c>
      <c r="AB850" t="s">
        <v>36</v>
      </c>
      <c r="AC850" t="s">
        <v>37</v>
      </c>
    </row>
    <row r="851" spans="1:30" ht="15.5" x14ac:dyDescent="0.35">
      <c r="A851" s="5" t="s">
        <v>355</v>
      </c>
      <c r="B851" t="s">
        <v>31</v>
      </c>
      <c r="C851">
        <v>703</v>
      </c>
      <c r="D851">
        <v>3</v>
      </c>
      <c r="E851">
        <v>1</v>
      </c>
      <c r="F851" t="s">
        <v>32</v>
      </c>
      <c r="G851" t="s">
        <v>33</v>
      </c>
      <c r="H851" t="s">
        <v>34</v>
      </c>
      <c r="I851" t="s">
        <v>45</v>
      </c>
      <c r="J851" s="6" t="s">
        <v>74</v>
      </c>
      <c r="K851" t="s">
        <v>46</v>
      </c>
      <c r="L851" t="s">
        <v>49</v>
      </c>
      <c r="M851">
        <v>0</v>
      </c>
      <c r="N851">
        <v>1</v>
      </c>
      <c r="O851" s="7" t="s">
        <v>368</v>
      </c>
      <c r="P851" s="7" t="s">
        <v>369</v>
      </c>
      <c r="Q851">
        <f>25.5-12</f>
        <v>13.5</v>
      </c>
      <c r="R851" t="s">
        <v>52</v>
      </c>
      <c r="AB851" t="s">
        <v>36</v>
      </c>
      <c r="AC851" t="s">
        <v>37</v>
      </c>
    </row>
    <row r="852" spans="1:30" ht="15.5" x14ac:dyDescent="0.35">
      <c r="A852" s="5" t="s">
        <v>355</v>
      </c>
      <c r="B852" t="s">
        <v>31</v>
      </c>
      <c r="C852">
        <v>703</v>
      </c>
      <c r="D852">
        <v>3</v>
      </c>
      <c r="E852">
        <v>2</v>
      </c>
      <c r="F852" t="s">
        <v>32</v>
      </c>
      <c r="G852" t="s">
        <v>33</v>
      </c>
      <c r="H852" t="s">
        <v>34</v>
      </c>
      <c r="I852" t="s">
        <v>45</v>
      </c>
      <c r="J852" s="6" t="s">
        <v>39</v>
      </c>
      <c r="K852" t="s">
        <v>40</v>
      </c>
      <c r="L852" t="s">
        <v>41</v>
      </c>
      <c r="M852">
        <v>0</v>
      </c>
      <c r="N852">
        <v>0</v>
      </c>
      <c r="O852" s="7" t="s">
        <v>232</v>
      </c>
      <c r="P852" s="7" t="s">
        <v>233</v>
      </c>
      <c r="Q852">
        <f>32.5-13</f>
        <v>19.5</v>
      </c>
      <c r="R852" t="s">
        <v>43</v>
      </c>
      <c r="S852" t="s">
        <v>44</v>
      </c>
      <c r="AB852" t="s">
        <v>36</v>
      </c>
      <c r="AC852" t="s">
        <v>37</v>
      </c>
    </row>
    <row r="853" spans="1:30" ht="15.5" x14ac:dyDescent="0.35">
      <c r="A853" s="5" t="s">
        <v>355</v>
      </c>
      <c r="B853" t="s">
        <v>31</v>
      </c>
      <c r="C853">
        <v>703</v>
      </c>
      <c r="D853">
        <v>4</v>
      </c>
      <c r="E853">
        <v>1</v>
      </c>
      <c r="F853" t="s">
        <v>32</v>
      </c>
      <c r="G853" t="s">
        <v>33</v>
      </c>
      <c r="H853" t="s">
        <v>34</v>
      </c>
      <c r="I853" s="6" t="s">
        <v>35</v>
      </c>
      <c r="O853" s="7"/>
      <c r="P853" s="7"/>
      <c r="AB853" t="s">
        <v>36</v>
      </c>
      <c r="AC853" t="s">
        <v>37</v>
      </c>
    </row>
    <row r="854" spans="1:30" ht="15.5" x14ac:dyDescent="0.35">
      <c r="A854" s="5" t="s">
        <v>355</v>
      </c>
      <c r="B854" t="s">
        <v>31</v>
      </c>
      <c r="C854">
        <v>703</v>
      </c>
      <c r="D854">
        <v>4</v>
      </c>
      <c r="E854">
        <v>2</v>
      </c>
      <c r="F854" t="s">
        <v>32</v>
      </c>
      <c r="G854" t="s">
        <v>33</v>
      </c>
      <c r="H854" t="s">
        <v>34</v>
      </c>
      <c r="I854" t="s">
        <v>45</v>
      </c>
      <c r="J854" s="6" t="s">
        <v>74</v>
      </c>
      <c r="K854" t="s">
        <v>56</v>
      </c>
      <c r="L854" t="s">
        <v>49</v>
      </c>
      <c r="M854">
        <v>0</v>
      </c>
      <c r="N854">
        <v>1</v>
      </c>
      <c r="O854" s="7" t="s">
        <v>242</v>
      </c>
      <c r="P854" s="7" t="s">
        <v>243</v>
      </c>
      <c r="Q854">
        <f>29-12</f>
        <v>17</v>
      </c>
      <c r="R854" t="s">
        <v>52</v>
      </c>
      <c r="AB854" t="s">
        <v>36</v>
      </c>
      <c r="AC854" t="s">
        <v>37</v>
      </c>
    </row>
    <row r="855" spans="1:30" ht="15.5" x14ac:dyDescent="0.35">
      <c r="A855" s="5" t="s">
        <v>355</v>
      </c>
      <c r="B855" t="s">
        <v>31</v>
      </c>
      <c r="C855">
        <v>703</v>
      </c>
      <c r="D855">
        <v>5</v>
      </c>
      <c r="E855">
        <v>1</v>
      </c>
      <c r="F855" t="s">
        <v>32</v>
      </c>
      <c r="G855" t="s">
        <v>33</v>
      </c>
      <c r="H855" t="s">
        <v>34</v>
      </c>
      <c r="I855" t="s">
        <v>45</v>
      </c>
      <c r="J855" s="6" t="s">
        <v>74</v>
      </c>
      <c r="K855" t="s">
        <v>56</v>
      </c>
      <c r="L855" t="s">
        <v>49</v>
      </c>
      <c r="M855">
        <v>0</v>
      </c>
      <c r="N855">
        <v>1</v>
      </c>
      <c r="O855" s="7" t="s">
        <v>370</v>
      </c>
      <c r="P855" s="7" t="s">
        <v>371</v>
      </c>
      <c r="Q855">
        <f>29.5-13.5</f>
        <v>16</v>
      </c>
      <c r="R855" t="s">
        <v>52</v>
      </c>
      <c r="AB855" t="s">
        <v>36</v>
      </c>
      <c r="AC855" t="s">
        <v>37</v>
      </c>
    </row>
    <row r="856" spans="1:30" ht="15.5" x14ac:dyDescent="0.35">
      <c r="A856" s="5" t="s">
        <v>355</v>
      </c>
      <c r="B856" t="s">
        <v>31</v>
      </c>
      <c r="C856">
        <v>703</v>
      </c>
      <c r="D856">
        <v>5</v>
      </c>
      <c r="E856">
        <v>2</v>
      </c>
      <c r="F856" t="s">
        <v>32</v>
      </c>
      <c r="G856" t="s">
        <v>33</v>
      </c>
      <c r="H856" t="s">
        <v>34</v>
      </c>
      <c r="I856" t="s">
        <v>45</v>
      </c>
      <c r="J856" s="6" t="s">
        <v>39</v>
      </c>
      <c r="K856" t="s">
        <v>56</v>
      </c>
      <c r="L856" t="s">
        <v>41</v>
      </c>
      <c r="M856">
        <v>0</v>
      </c>
      <c r="N856">
        <v>0</v>
      </c>
      <c r="O856" s="7" t="s">
        <v>236</v>
      </c>
      <c r="P856" s="7" t="s">
        <v>237</v>
      </c>
      <c r="Q856">
        <f>30-13.5</f>
        <v>16.5</v>
      </c>
      <c r="R856" t="s">
        <v>43</v>
      </c>
      <c r="S856" t="s">
        <v>44</v>
      </c>
      <c r="AB856" t="s">
        <v>36</v>
      </c>
      <c r="AC856" t="s">
        <v>37</v>
      </c>
    </row>
    <row r="857" spans="1:30" ht="15.5" x14ac:dyDescent="0.35">
      <c r="A857" s="5" t="s">
        <v>355</v>
      </c>
      <c r="B857" t="s">
        <v>31</v>
      </c>
      <c r="C857">
        <v>703</v>
      </c>
      <c r="D857">
        <v>6</v>
      </c>
      <c r="E857">
        <v>1</v>
      </c>
      <c r="F857" t="s">
        <v>32</v>
      </c>
      <c r="G857" t="s">
        <v>33</v>
      </c>
      <c r="H857" t="s">
        <v>34</v>
      </c>
      <c r="I857" t="s">
        <v>45</v>
      </c>
      <c r="J857" s="6" t="s">
        <v>39</v>
      </c>
      <c r="K857" t="s">
        <v>40</v>
      </c>
      <c r="L857" t="s">
        <v>41</v>
      </c>
      <c r="M857">
        <v>0</v>
      </c>
      <c r="N857">
        <v>0</v>
      </c>
      <c r="O857" s="7" t="s">
        <v>248</v>
      </c>
      <c r="P857" s="7" t="s">
        <v>249</v>
      </c>
      <c r="Q857">
        <f>33.5-13</f>
        <v>20.5</v>
      </c>
      <c r="R857" t="s">
        <v>43</v>
      </c>
      <c r="S857" t="s">
        <v>44</v>
      </c>
      <c r="AB857" t="s">
        <v>36</v>
      </c>
      <c r="AC857" t="s">
        <v>37</v>
      </c>
    </row>
    <row r="858" spans="1:30" ht="15.5" x14ac:dyDescent="0.35">
      <c r="A858" s="5" t="s">
        <v>355</v>
      </c>
      <c r="B858" t="s">
        <v>31</v>
      </c>
      <c r="C858">
        <v>703</v>
      </c>
      <c r="D858">
        <v>6</v>
      </c>
      <c r="E858">
        <v>2</v>
      </c>
      <c r="F858" t="s">
        <v>32</v>
      </c>
      <c r="G858" t="s">
        <v>33</v>
      </c>
      <c r="H858" t="s">
        <v>34</v>
      </c>
      <c r="I858" t="s">
        <v>45</v>
      </c>
      <c r="J858" s="6" t="s">
        <v>39</v>
      </c>
      <c r="K858" t="s">
        <v>40</v>
      </c>
      <c r="L858" t="s">
        <v>41</v>
      </c>
      <c r="M858">
        <v>0</v>
      </c>
      <c r="N858">
        <v>0</v>
      </c>
      <c r="O858" s="7" t="s">
        <v>372</v>
      </c>
      <c r="P858" s="7" t="s">
        <v>373</v>
      </c>
      <c r="Q858">
        <f>33-13.5</f>
        <v>19.5</v>
      </c>
      <c r="R858" t="s">
        <v>43</v>
      </c>
      <c r="S858" t="s">
        <v>44</v>
      </c>
      <c r="AB858" t="s">
        <v>36</v>
      </c>
      <c r="AC858" t="s">
        <v>37</v>
      </c>
    </row>
    <row r="859" spans="1:30" ht="15.5" x14ac:dyDescent="0.35">
      <c r="A859" s="5" t="s">
        <v>355</v>
      </c>
      <c r="B859" t="s">
        <v>31</v>
      </c>
      <c r="C859">
        <v>703</v>
      </c>
      <c r="D859">
        <v>7</v>
      </c>
      <c r="E859">
        <v>1</v>
      </c>
      <c r="F859" t="s">
        <v>32</v>
      </c>
      <c r="G859" t="s">
        <v>33</v>
      </c>
      <c r="H859" t="s">
        <v>34</v>
      </c>
      <c r="I859" s="6" t="s">
        <v>35</v>
      </c>
      <c r="O859" s="7"/>
      <c r="P859" s="7"/>
      <c r="AB859" t="s">
        <v>36</v>
      </c>
      <c r="AC859" t="s">
        <v>37</v>
      </c>
    </row>
    <row r="860" spans="1:30" ht="15.5" x14ac:dyDescent="0.35">
      <c r="A860" s="5" t="s">
        <v>355</v>
      </c>
      <c r="B860" t="s">
        <v>31</v>
      </c>
      <c r="C860">
        <v>703</v>
      </c>
      <c r="D860">
        <v>7</v>
      </c>
      <c r="E860">
        <v>2</v>
      </c>
      <c r="F860" t="s">
        <v>32</v>
      </c>
      <c r="G860" t="s">
        <v>33</v>
      </c>
      <c r="H860" t="s">
        <v>34</v>
      </c>
      <c r="I860" t="s">
        <v>45</v>
      </c>
      <c r="J860" s="6" t="s">
        <v>39</v>
      </c>
      <c r="K860" t="s">
        <v>56</v>
      </c>
      <c r="L860" t="s">
        <v>41</v>
      </c>
      <c r="M860">
        <v>0</v>
      </c>
      <c r="N860">
        <v>0</v>
      </c>
      <c r="O860" s="7" t="s">
        <v>254</v>
      </c>
      <c r="P860" s="7" t="s">
        <v>255</v>
      </c>
      <c r="Q860">
        <f>29.5-13</f>
        <v>16.5</v>
      </c>
      <c r="R860" t="s">
        <v>43</v>
      </c>
      <c r="S860" t="s">
        <v>44</v>
      </c>
      <c r="AB860" t="s">
        <v>36</v>
      </c>
      <c r="AC860" t="s">
        <v>37</v>
      </c>
      <c r="AD860" t="s">
        <v>374</v>
      </c>
    </row>
    <row r="861" spans="1:30" ht="15.5" x14ac:dyDescent="0.35">
      <c r="A861" s="5" t="s">
        <v>355</v>
      </c>
      <c r="B861" t="s">
        <v>31</v>
      </c>
      <c r="C861">
        <v>703</v>
      </c>
      <c r="D861">
        <v>8</v>
      </c>
      <c r="E861">
        <v>1</v>
      </c>
      <c r="F861" t="s">
        <v>32</v>
      </c>
      <c r="G861" t="s">
        <v>33</v>
      </c>
      <c r="H861" t="s">
        <v>34</v>
      </c>
      <c r="I861" t="s">
        <v>45</v>
      </c>
      <c r="J861" s="6" t="s">
        <v>39</v>
      </c>
      <c r="K861" t="s">
        <v>56</v>
      </c>
      <c r="L861" t="s">
        <v>49</v>
      </c>
      <c r="M861">
        <v>0</v>
      </c>
      <c r="N861">
        <v>0</v>
      </c>
      <c r="O861" s="7" t="s">
        <v>238</v>
      </c>
      <c r="P861" s="7" t="s">
        <v>239</v>
      </c>
      <c r="Q861">
        <f>31-13.5</f>
        <v>17.5</v>
      </c>
      <c r="R861" t="s">
        <v>52</v>
      </c>
      <c r="AB861" t="s">
        <v>36</v>
      </c>
      <c r="AC861" t="s">
        <v>37</v>
      </c>
    </row>
    <row r="862" spans="1:30" ht="15.5" x14ac:dyDescent="0.35">
      <c r="A862" s="5" t="s">
        <v>355</v>
      </c>
      <c r="B862" t="s">
        <v>31</v>
      </c>
      <c r="C862">
        <v>703</v>
      </c>
      <c r="D862">
        <v>8</v>
      </c>
      <c r="E862">
        <v>2</v>
      </c>
      <c r="F862" t="s">
        <v>32</v>
      </c>
      <c r="G862" t="s">
        <v>33</v>
      </c>
      <c r="H862" t="s">
        <v>34</v>
      </c>
      <c r="I862" s="6" t="s">
        <v>35</v>
      </c>
      <c r="O862" s="7"/>
      <c r="P862" s="7"/>
      <c r="AB862" t="s">
        <v>36</v>
      </c>
      <c r="AC862" t="s">
        <v>37</v>
      </c>
    </row>
    <row r="863" spans="1:30" ht="15.5" x14ac:dyDescent="0.35">
      <c r="A863" s="5" t="s">
        <v>355</v>
      </c>
      <c r="B863" t="s">
        <v>31</v>
      </c>
      <c r="C863">
        <v>703</v>
      </c>
      <c r="D863">
        <v>9</v>
      </c>
      <c r="E863">
        <v>1</v>
      </c>
      <c r="F863" t="s">
        <v>32</v>
      </c>
      <c r="G863" t="s">
        <v>33</v>
      </c>
      <c r="H863" t="s">
        <v>34</v>
      </c>
      <c r="I863" t="s">
        <v>45</v>
      </c>
      <c r="J863" s="6" t="s">
        <v>39</v>
      </c>
      <c r="K863" t="s">
        <v>56</v>
      </c>
      <c r="L863" t="s">
        <v>41</v>
      </c>
      <c r="M863">
        <v>0</v>
      </c>
      <c r="N863">
        <v>0</v>
      </c>
      <c r="O863" s="7" t="s">
        <v>244</v>
      </c>
      <c r="P863" s="7" t="s">
        <v>245</v>
      </c>
      <c r="Q863">
        <f>30.5-13.5</f>
        <v>17</v>
      </c>
      <c r="R863" t="s">
        <v>43</v>
      </c>
      <c r="S863" t="s">
        <v>44</v>
      </c>
      <c r="AB863" t="s">
        <v>36</v>
      </c>
      <c r="AC863" t="s">
        <v>37</v>
      </c>
    </row>
    <row r="864" spans="1:30" ht="15.5" x14ac:dyDescent="0.35">
      <c r="A864" s="5" t="s">
        <v>355</v>
      </c>
      <c r="B864" t="s">
        <v>31</v>
      </c>
      <c r="C864">
        <v>703</v>
      </c>
      <c r="D864">
        <v>9</v>
      </c>
      <c r="E864">
        <v>2</v>
      </c>
      <c r="F864" t="s">
        <v>32</v>
      </c>
      <c r="G864" t="s">
        <v>33</v>
      </c>
      <c r="H864" t="s">
        <v>34</v>
      </c>
      <c r="I864" t="s">
        <v>159</v>
      </c>
      <c r="J864" s="6" t="s">
        <v>39</v>
      </c>
      <c r="K864" t="s">
        <v>40</v>
      </c>
      <c r="L864" t="s">
        <v>41</v>
      </c>
      <c r="M864">
        <v>0</v>
      </c>
      <c r="N864">
        <v>0</v>
      </c>
      <c r="O864" s="7" t="s">
        <v>247</v>
      </c>
      <c r="P864" s="7"/>
      <c r="Q864">
        <f>39.5-13</f>
        <v>26.5</v>
      </c>
      <c r="R864" t="s">
        <v>43</v>
      </c>
      <c r="S864" t="s">
        <v>44</v>
      </c>
      <c r="AB864" t="s">
        <v>36</v>
      </c>
      <c r="AC864" t="s">
        <v>37</v>
      </c>
    </row>
    <row r="865" spans="1:30" ht="15.5" x14ac:dyDescent="0.35">
      <c r="A865" s="5" t="s">
        <v>355</v>
      </c>
      <c r="B865" t="s">
        <v>31</v>
      </c>
      <c r="C865">
        <v>703</v>
      </c>
      <c r="D865">
        <v>10</v>
      </c>
      <c r="E865">
        <v>1</v>
      </c>
      <c r="F865" t="s">
        <v>32</v>
      </c>
      <c r="G865" t="s">
        <v>33</v>
      </c>
      <c r="H865" t="s">
        <v>34</v>
      </c>
      <c r="I865" t="s">
        <v>45</v>
      </c>
      <c r="J865" s="6" t="s">
        <v>39</v>
      </c>
      <c r="K865" t="s">
        <v>40</v>
      </c>
      <c r="L865" t="s">
        <v>49</v>
      </c>
      <c r="M865">
        <v>0</v>
      </c>
      <c r="N865">
        <v>0</v>
      </c>
      <c r="O865" s="7" t="s">
        <v>250</v>
      </c>
      <c r="P865" s="7" t="s">
        <v>251</v>
      </c>
      <c r="Q865">
        <f>32.5-12.5</f>
        <v>20</v>
      </c>
      <c r="R865" t="s">
        <v>52</v>
      </c>
      <c r="AB865" t="s">
        <v>36</v>
      </c>
      <c r="AC865" t="s">
        <v>37</v>
      </c>
    </row>
    <row r="866" spans="1:30" ht="15.5" x14ac:dyDescent="0.35">
      <c r="A866" s="5" t="s">
        <v>355</v>
      </c>
      <c r="B866" t="s">
        <v>31</v>
      </c>
      <c r="C866">
        <v>801</v>
      </c>
      <c r="D866">
        <v>3</v>
      </c>
      <c r="E866">
        <v>1</v>
      </c>
      <c r="F866" t="s">
        <v>32</v>
      </c>
      <c r="G866" t="s">
        <v>33</v>
      </c>
      <c r="H866" t="s">
        <v>34</v>
      </c>
      <c r="I866" s="6" t="s">
        <v>35</v>
      </c>
      <c r="O866" s="7"/>
      <c r="P866" s="7"/>
      <c r="AB866" t="s">
        <v>36</v>
      </c>
      <c r="AC866" t="s">
        <v>37</v>
      </c>
    </row>
    <row r="867" spans="1:30" ht="15.5" x14ac:dyDescent="0.35">
      <c r="A867" s="5" t="s">
        <v>355</v>
      </c>
      <c r="B867" t="s">
        <v>31</v>
      </c>
      <c r="C867">
        <v>801</v>
      </c>
      <c r="D867">
        <v>3</v>
      </c>
      <c r="E867">
        <v>2</v>
      </c>
      <c r="F867" t="s">
        <v>32</v>
      </c>
      <c r="G867" t="s">
        <v>33</v>
      </c>
      <c r="H867" t="s">
        <v>34</v>
      </c>
      <c r="I867" s="6" t="s">
        <v>35</v>
      </c>
      <c r="O867" s="7"/>
      <c r="P867" s="7"/>
      <c r="AB867" t="s">
        <v>36</v>
      </c>
      <c r="AC867" t="s">
        <v>37</v>
      </c>
    </row>
    <row r="868" spans="1:30" ht="15.5" x14ac:dyDescent="0.35">
      <c r="A868" s="5" t="s">
        <v>355</v>
      </c>
      <c r="B868" t="s">
        <v>31</v>
      </c>
      <c r="C868">
        <v>801</v>
      </c>
      <c r="D868">
        <v>4</v>
      </c>
      <c r="E868">
        <v>1</v>
      </c>
      <c r="F868" t="s">
        <v>32</v>
      </c>
      <c r="G868" t="s">
        <v>33</v>
      </c>
      <c r="H868" t="s">
        <v>34</v>
      </c>
      <c r="I868" t="s">
        <v>45</v>
      </c>
      <c r="J868" s="6" t="s">
        <v>39</v>
      </c>
      <c r="K868" t="s">
        <v>46</v>
      </c>
      <c r="L868" t="s">
        <v>49</v>
      </c>
      <c r="M868">
        <v>0</v>
      </c>
      <c r="N868">
        <v>0</v>
      </c>
      <c r="O868" s="7" t="s">
        <v>261</v>
      </c>
      <c r="P868" s="7" t="s">
        <v>262</v>
      </c>
      <c r="Q868">
        <f>28.5-13</f>
        <v>15.5</v>
      </c>
      <c r="R868" t="s">
        <v>52</v>
      </c>
      <c r="AB868" t="s">
        <v>36</v>
      </c>
      <c r="AC868" t="s">
        <v>37</v>
      </c>
    </row>
    <row r="869" spans="1:30" ht="15.5" x14ac:dyDescent="0.35">
      <c r="A869" s="5" t="s">
        <v>355</v>
      </c>
      <c r="B869" t="s">
        <v>31</v>
      </c>
      <c r="C869">
        <v>801</v>
      </c>
      <c r="D869">
        <v>5</v>
      </c>
      <c r="E869">
        <v>1</v>
      </c>
      <c r="F869" t="s">
        <v>32</v>
      </c>
      <c r="G869" t="s">
        <v>33</v>
      </c>
      <c r="H869" t="s">
        <v>34</v>
      </c>
      <c r="I869" t="s">
        <v>45</v>
      </c>
      <c r="J869" s="6" t="s">
        <v>39</v>
      </c>
      <c r="K869" t="s">
        <v>56</v>
      </c>
      <c r="L869" t="s">
        <v>49</v>
      </c>
      <c r="M869">
        <v>0</v>
      </c>
      <c r="N869">
        <v>0</v>
      </c>
      <c r="O869" s="7" t="s">
        <v>258</v>
      </c>
      <c r="P869" s="7" t="s">
        <v>259</v>
      </c>
      <c r="Q869">
        <f>31-13</f>
        <v>18</v>
      </c>
      <c r="R869" t="s">
        <v>52</v>
      </c>
      <c r="AB869" t="s">
        <v>36</v>
      </c>
      <c r="AC869" t="s">
        <v>37</v>
      </c>
    </row>
    <row r="870" spans="1:30" ht="15.5" x14ac:dyDescent="0.35">
      <c r="A870" s="5" t="s">
        <v>355</v>
      </c>
      <c r="B870" t="s">
        <v>31</v>
      </c>
      <c r="C870">
        <v>801</v>
      </c>
      <c r="D870">
        <v>5</v>
      </c>
      <c r="E870">
        <v>2</v>
      </c>
      <c r="F870" t="s">
        <v>32</v>
      </c>
      <c r="G870" t="s">
        <v>33</v>
      </c>
      <c r="H870" t="s">
        <v>34</v>
      </c>
      <c r="I870" s="6" t="s">
        <v>35</v>
      </c>
      <c r="O870" s="7"/>
      <c r="P870" s="7"/>
      <c r="AB870" t="s">
        <v>36</v>
      </c>
      <c r="AC870" t="s">
        <v>37</v>
      </c>
    </row>
    <row r="871" spans="1:30" ht="15.5" x14ac:dyDescent="0.35">
      <c r="A871" s="5" t="s">
        <v>355</v>
      </c>
      <c r="B871" t="s">
        <v>31</v>
      </c>
      <c r="C871">
        <v>801</v>
      </c>
      <c r="D871">
        <v>7</v>
      </c>
      <c r="E871">
        <v>1</v>
      </c>
      <c r="F871" t="s">
        <v>32</v>
      </c>
      <c r="G871" t="s">
        <v>33</v>
      </c>
      <c r="H871" t="s">
        <v>34</v>
      </c>
      <c r="I871" t="s">
        <v>45</v>
      </c>
      <c r="J871" s="6" t="s">
        <v>39</v>
      </c>
      <c r="K871" t="s">
        <v>56</v>
      </c>
      <c r="L871" t="s">
        <v>41</v>
      </c>
      <c r="M871">
        <v>0</v>
      </c>
      <c r="N871">
        <v>0</v>
      </c>
      <c r="O871" s="7" t="s">
        <v>263</v>
      </c>
      <c r="P871" s="7" t="s">
        <v>264</v>
      </c>
      <c r="Q871">
        <f>29-13.5</f>
        <v>15.5</v>
      </c>
      <c r="R871" t="s">
        <v>43</v>
      </c>
      <c r="S871" t="s">
        <v>44</v>
      </c>
      <c r="AB871" t="s">
        <v>36</v>
      </c>
      <c r="AC871" t="s">
        <v>37</v>
      </c>
    </row>
    <row r="872" spans="1:30" ht="15.5" x14ac:dyDescent="0.35">
      <c r="A872" s="5" t="s">
        <v>355</v>
      </c>
      <c r="B872" t="s">
        <v>31</v>
      </c>
      <c r="C872">
        <v>801</v>
      </c>
      <c r="D872">
        <v>7</v>
      </c>
      <c r="E872">
        <v>2</v>
      </c>
      <c r="F872" t="s">
        <v>32</v>
      </c>
      <c r="G872" t="s">
        <v>33</v>
      </c>
      <c r="H872" t="s">
        <v>34</v>
      </c>
      <c r="I872" t="s">
        <v>38</v>
      </c>
      <c r="J872" s="6" t="s">
        <v>39</v>
      </c>
      <c r="K872" t="s">
        <v>40</v>
      </c>
      <c r="L872" t="s">
        <v>49</v>
      </c>
      <c r="M872">
        <v>0</v>
      </c>
      <c r="N872">
        <v>0</v>
      </c>
      <c r="O872" s="7" t="s">
        <v>257</v>
      </c>
      <c r="P872" s="7"/>
      <c r="Q872">
        <f>190-95</f>
        <v>95</v>
      </c>
      <c r="R872" t="s">
        <v>52</v>
      </c>
      <c r="AB872" t="s">
        <v>36</v>
      </c>
      <c r="AC872" t="s">
        <v>37</v>
      </c>
      <c r="AD872" t="s">
        <v>375</v>
      </c>
    </row>
    <row r="873" spans="1:30" ht="15.5" x14ac:dyDescent="0.35">
      <c r="A873" s="5" t="s">
        <v>355</v>
      </c>
      <c r="B873" t="s">
        <v>31</v>
      </c>
      <c r="C873">
        <v>801</v>
      </c>
      <c r="D873">
        <v>8</v>
      </c>
      <c r="E873">
        <v>1</v>
      </c>
      <c r="F873" t="s">
        <v>32</v>
      </c>
      <c r="G873" t="s">
        <v>33</v>
      </c>
      <c r="H873" t="s">
        <v>34</v>
      </c>
      <c r="I873" s="6" t="s">
        <v>35</v>
      </c>
      <c r="O873" s="7"/>
      <c r="P873" s="7"/>
      <c r="AB873" t="s">
        <v>36</v>
      </c>
      <c r="AC873" t="s">
        <v>37</v>
      </c>
    </row>
    <row r="874" spans="1:30" ht="15.5" x14ac:dyDescent="0.35">
      <c r="A874" s="5" t="s">
        <v>355</v>
      </c>
      <c r="B874" t="s">
        <v>31</v>
      </c>
      <c r="C874">
        <v>801</v>
      </c>
      <c r="D874">
        <v>9</v>
      </c>
      <c r="E874">
        <v>1</v>
      </c>
      <c r="F874" t="s">
        <v>32</v>
      </c>
      <c r="G874" t="s">
        <v>33</v>
      </c>
      <c r="H874" t="s">
        <v>34</v>
      </c>
      <c r="I874" t="s">
        <v>191</v>
      </c>
      <c r="J874" s="6" t="s">
        <v>70</v>
      </c>
      <c r="O874" s="7"/>
      <c r="P874" s="7"/>
      <c r="AB874" t="s">
        <v>36</v>
      </c>
      <c r="AC874" t="s">
        <v>37</v>
      </c>
    </row>
    <row r="875" spans="1:30" ht="15.5" x14ac:dyDescent="0.35">
      <c r="A875" s="5" t="s">
        <v>355</v>
      </c>
      <c r="B875" t="s">
        <v>31</v>
      </c>
      <c r="C875">
        <v>801</v>
      </c>
      <c r="D875">
        <v>10</v>
      </c>
      <c r="E875">
        <v>1</v>
      </c>
      <c r="F875" t="s">
        <v>32</v>
      </c>
      <c r="G875" t="s">
        <v>33</v>
      </c>
      <c r="H875" t="s">
        <v>34</v>
      </c>
      <c r="I875" t="s">
        <v>45</v>
      </c>
      <c r="J875" s="6" t="s">
        <v>39</v>
      </c>
      <c r="K875" t="s">
        <v>56</v>
      </c>
      <c r="L875" t="s">
        <v>41</v>
      </c>
      <c r="M875">
        <v>0</v>
      </c>
      <c r="N875">
        <v>0</v>
      </c>
      <c r="O875" s="7" t="s">
        <v>269</v>
      </c>
      <c r="P875" s="7" t="s">
        <v>270</v>
      </c>
      <c r="Q875">
        <f>28.5-13</f>
        <v>15.5</v>
      </c>
      <c r="R875" t="s">
        <v>43</v>
      </c>
      <c r="S875" t="s">
        <v>44</v>
      </c>
      <c r="AB875" t="s">
        <v>36</v>
      </c>
      <c r="AC875" t="s">
        <v>37</v>
      </c>
    </row>
    <row r="876" spans="1:30" ht="15.5" x14ac:dyDescent="0.35">
      <c r="A876" s="5" t="s">
        <v>355</v>
      </c>
      <c r="B876" t="s">
        <v>31</v>
      </c>
      <c r="C876">
        <v>803</v>
      </c>
      <c r="D876">
        <v>1</v>
      </c>
      <c r="E876">
        <v>1</v>
      </c>
      <c r="F876" t="s">
        <v>32</v>
      </c>
      <c r="G876" t="s">
        <v>33</v>
      </c>
      <c r="H876" t="s">
        <v>34</v>
      </c>
      <c r="I876" t="s">
        <v>38</v>
      </c>
      <c r="J876" s="6" t="s">
        <v>142</v>
      </c>
      <c r="O876" s="7"/>
      <c r="P876" s="7" t="s">
        <v>280</v>
      </c>
      <c r="AB876" t="s">
        <v>36</v>
      </c>
      <c r="AC876" t="s">
        <v>37</v>
      </c>
      <c r="AD876" t="s">
        <v>376</v>
      </c>
    </row>
    <row r="877" spans="1:30" ht="15.5" x14ac:dyDescent="0.35">
      <c r="A877" s="5" t="s">
        <v>355</v>
      </c>
      <c r="B877" t="s">
        <v>31</v>
      </c>
      <c r="C877">
        <v>803</v>
      </c>
      <c r="D877">
        <v>4</v>
      </c>
      <c r="E877">
        <v>1</v>
      </c>
      <c r="F877" t="s">
        <v>32</v>
      </c>
      <c r="G877" t="s">
        <v>33</v>
      </c>
      <c r="H877" t="s">
        <v>34</v>
      </c>
      <c r="I877" t="s">
        <v>159</v>
      </c>
      <c r="J877" s="6" t="s">
        <v>39</v>
      </c>
      <c r="K877" t="s">
        <v>40</v>
      </c>
      <c r="L877" t="s">
        <v>41</v>
      </c>
      <c r="M877">
        <v>0</v>
      </c>
      <c r="N877">
        <v>0</v>
      </c>
      <c r="O877" s="7" t="s">
        <v>286</v>
      </c>
      <c r="P877" s="7"/>
      <c r="Q877">
        <f>38-13</f>
        <v>25</v>
      </c>
      <c r="R877" t="s">
        <v>165</v>
      </c>
      <c r="S877" t="s">
        <v>108</v>
      </c>
      <c r="AB877" t="s">
        <v>36</v>
      </c>
      <c r="AC877" t="s">
        <v>37</v>
      </c>
    </row>
    <row r="878" spans="1:30" ht="15.5" x14ac:dyDescent="0.35">
      <c r="A878" s="5" t="s">
        <v>355</v>
      </c>
      <c r="B878" t="s">
        <v>31</v>
      </c>
      <c r="C878">
        <v>803</v>
      </c>
      <c r="D878">
        <v>5</v>
      </c>
      <c r="E878">
        <v>1</v>
      </c>
      <c r="F878" t="s">
        <v>32</v>
      </c>
      <c r="G878" t="s">
        <v>33</v>
      </c>
      <c r="H878" t="s">
        <v>34</v>
      </c>
      <c r="I878" t="s">
        <v>38</v>
      </c>
      <c r="J878" s="6" t="s">
        <v>142</v>
      </c>
      <c r="O878" s="7" t="s">
        <v>278</v>
      </c>
      <c r="P878" s="7"/>
      <c r="AB878" t="s">
        <v>36</v>
      </c>
      <c r="AC878" t="s">
        <v>37</v>
      </c>
      <c r="AD878" t="s">
        <v>189</v>
      </c>
    </row>
    <row r="879" spans="1:30" ht="15.5" x14ac:dyDescent="0.35">
      <c r="A879" s="5" t="s">
        <v>355</v>
      </c>
      <c r="B879" t="s">
        <v>31</v>
      </c>
      <c r="C879">
        <v>803</v>
      </c>
      <c r="D879">
        <v>5</v>
      </c>
      <c r="E879">
        <v>2</v>
      </c>
      <c r="F879" t="s">
        <v>32</v>
      </c>
      <c r="G879" t="s">
        <v>33</v>
      </c>
      <c r="H879" t="s">
        <v>34</v>
      </c>
      <c r="I879" t="s">
        <v>38</v>
      </c>
      <c r="J879" s="6" t="s">
        <v>142</v>
      </c>
      <c r="O879" s="7"/>
      <c r="P879" s="7" t="s">
        <v>280</v>
      </c>
      <c r="AB879" t="s">
        <v>36</v>
      </c>
      <c r="AC879" t="s">
        <v>37</v>
      </c>
      <c r="AD879" t="s">
        <v>189</v>
      </c>
    </row>
    <row r="880" spans="1:30" ht="15.5" x14ac:dyDescent="0.35">
      <c r="A880" s="5" t="s">
        <v>355</v>
      </c>
      <c r="B880" t="s">
        <v>31</v>
      </c>
      <c r="C880">
        <v>803</v>
      </c>
      <c r="D880">
        <v>6</v>
      </c>
      <c r="E880">
        <v>1</v>
      </c>
      <c r="F880" t="s">
        <v>32</v>
      </c>
      <c r="G880" t="s">
        <v>33</v>
      </c>
      <c r="H880" t="s">
        <v>34</v>
      </c>
      <c r="I880" t="s">
        <v>45</v>
      </c>
      <c r="J880" s="6" t="s">
        <v>39</v>
      </c>
      <c r="K880" t="s">
        <v>40</v>
      </c>
      <c r="L880" t="s">
        <v>49</v>
      </c>
      <c r="M880">
        <v>0</v>
      </c>
      <c r="N880">
        <v>0</v>
      </c>
      <c r="O880" s="7" t="s">
        <v>274</v>
      </c>
      <c r="P880" s="7" t="s">
        <v>275</v>
      </c>
      <c r="Q880">
        <f>34-13.5</f>
        <v>20.5</v>
      </c>
      <c r="R880" t="s">
        <v>52</v>
      </c>
      <c r="AB880" t="s">
        <v>36</v>
      </c>
      <c r="AC880" t="s">
        <v>37</v>
      </c>
    </row>
    <row r="881" spans="1:30" ht="15.5" x14ac:dyDescent="0.35">
      <c r="A881" s="5" t="s">
        <v>355</v>
      </c>
      <c r="B881" t="s">
        <v>31</v>
      </c>
      <c r="C881">
        <v>803</v>
      </c>
      <c r="D881">
        <v>6</v>
      </c>
      <c r="E881">
        <v>2</v>
      </c>
      <c r="F881" t="s">
        <v>32</v>
      </c>
      <c r="G881" t="s">
        <v>33</v>
      </c>
      <c r="H881" t="s">
        <v>34</v>
      </c>
      <c r="I881" t="s">
        <v>38</v>
      </c>
      <c r="J881" s="6" t="s">
        <v>39</v>
      </c>
      <c r="K881" t="s">
        <v>40</v>
      </c>
      <c r="L881" t="s">
        <v>41</v>
      </c>
      <c r="M881">
        <v>0</v>
      </c>
      <c r="N881">
        <v>0</v>
      </c>
      <c r="O881" s="7" t="s">
        <v>278</v>
      </c>
      <c r="P881" s="7"/>
      <c r="Q881">
        <f>175-95</f>
        <v>80</v>
      </c>
      <c r="R881" t="s">
        <v>43</v>
      </c>
      <c r="S881" t="s">
        <v>44</v>
      </c>
      <c r="AB881" t="s">
        <v>36</v>
      </c>
      <c r="AC881" t="s">
        <v>37</v>
      </c>
      <c r="AD881" t="s">
        <v>377</v>
      </c>
    </row>
    <row r="882" spans="1:30" ht="15.5" x14ac:dyDescent="0.35">
      <c r="A882" s="5" t="s">
        <v>355</v>
      </c>
      <c r="B882" t="s">
        <v>31</v>
      </c>
      <c r="C882">
        <v>803</v>
      </c>
      <c r="D882">
        <v>7</v>
      </c>
      <c r="E882">
        <v>1</v>
      </c>
      <c r="F882" t="s">
        <v>32</v>
      </c>
      <c r="G882" t="s">
        <v>33</v>
      </c>
      <c r="H882" t="s">
        <v>34</v>
      </c>
      <c r="I882" t="s">
        <v>38</v>
      </c>
      <c r="J882" s="6" t="s">
        <v>142</v>
      </c>
      <c r="O882" s="7"/>
      <c r="P882" s="7" t="s">
        <v>280</v>
      </c>
      <c r="AB882" t="s">
        <v>36</v>
      </c>
      <c r="AC882" t="s">
        <v>37</v>
      </c>
      <c r="AD882" t="s">
        <v>189</v>
      </c>
    </row>
    <row r="883" spans="1:30" ht="15.5" x14ac:dyDescent="0.35">
      <c r="A883" s="5" t="s">
        <v>355</v>
      </c>
      <c r="B883" t="s">
        <v>31</v>
      </c>
      <c r="C883">
        <v>803</v>
      </c>
      <c r="D883">
        <v>8</v>
      </c>
      <c r="E883">
        <v>1</v>
      </c>
      <c r="F883" t="s">
        <v>32</v>
      </c>
      <c r="G883" t="s">
        <v>33</v>
      </c>
      <c r="H883" t="s">
        <v>34</v>
      </c>
      <c r="I883" t="s">
        <v>159</v>
      </c>
      <c r="J883" s="6" t="s">
        <v>74</v>
      </c>
      <c r="K883" t="s">
        <v>40</v>
      </c>
      <c r="L883" t="s">
        <v>41</v>
      </c>
      <c r="M883">
        <v>0</v>
      </c>
      <c r="N883">
        <v>1</v>
      </c>
      <c r="O883" s="7" t="s">
        <v>282</v>
      </c>
      <c r="P883" s="7"/>
      <c r="Q883">
        <f>36-14</f>
        <v>22</v>
      </c>
      <c r="R883" t="s">
        <v>43</v>
      </c>
      <c r="S883" t="s">
        <v>44</v>
      </c>
      <c r="AB883" t="s">
        <v>36</v>
      </c>
      <c r="AC883" t="s">
        <v>37</v>
      </c>
    </row>
    <row r="884" spans="1:30" ht="15.5" x14ac:dyDescent="0.35">
      <c r="A884" s="5" t="s">
        <v>355</v>
      </c>
      <c r="B884" t="s">
        <v>31</v>
      </c>
      <c r="C884">
        <v>803</v>
      </c>
      <c r="D884">
        <v>8</v>
      </c>
      <c r="E884">
        <v>2</v>
      </c>
      <c r="F884" t="s">
        <v>32</v>
      </c>
      <c r="G884" t="s">
        <v>33</v>
      </c>
      <c r="H884" t="s">
        <v>34</v>
      </c>
      <c r="I884" t="s">
        <v>45</v>
      </c>
      <c r="J884" s="6" t="s">
        <v>39</v>
      </c>
      <c r="K884" t="s">
        <v>56</v>
      </c>
      <c r="L884" t="s">
        <v>41</v>
      </c>
      <c r="M884">
        <v>0</v>
      </c>
      <c r="N884">
        <v>0</v>
      </c>
      <c r="O884" s="7" t="s">
        <v>284</v>
      </c>
      <c r="P884" s="7" t="s">
        <v>285</v>
      </c>
      <c r="Q884">
        <f>30-14</f>
        <v>16</v>
      </c>
      <c r="R884" t="s">
        <v>43</v>
      </c>
      <c r="S884" t="s">
        <v>44</v>
      </c>
      <c r="AB884" t="s">
        <v>36</v>
      </c>
      <c r="AC884" t="s">
        <v>37</v>
      </c>
    </row>
    <row r="885" spans="1:30" ht="15.5" x14ac:dyDescent="0.35">
      <c r="A885" s="5" t="s">
        <v>355</v>
      </c>
      <c r="B885" t="s">
        <v>31</v>
      </c>
      <c r="C885">
        <v>803</v>
      </c>
      <c r="D885">
        <v>9</v>
      </c>
      <c r="E885">
        <v>1</v>
      </c>
      <c r="F885" t="s">
        <v>32</v>
      </c>
      <c r="G885" t="s">
        <v>33</v>
      </c>
      <c r="H885" t="s">
        <v>34</v>
      </c>
      <c r="I885" t="s">
        <v>159</v>
      </c>
      <c r="J885" s="6" t="s">
        <v>39</v>
      </c>
      <c r="K885" t="s">
        <v>40</v>
      </c>
      <c r="L885" t="s">
        <v>41</v>
      </c>
      <c r="M885">
        <v>0</v>
      </c>
      <c r="N885">
        <v>0</v>
      </c>
      <c r="O885" s="7" t="s">
        <v>277</v>
      </c>
      <c r="P885" s="7"/>
      <c r="Q885">
        <f>35-12</f>
        <v>23</v>
      </c>
      <c r="R885" t="s">
        <v>165</v>
      </c>
      <c r="S885" t="s">
        <v>108</v>
      </c>
      <c r="AB885" t="s">
        <v>36</v>
      </c>
      <c r="AC885" t="s">
        <v>37</v>
      </c>
    </row>
    <row r="886" spans="1:30" ht="15.5" x14ac:dyDescent="0.35">
      <c r="A886" s="5" t="s">
        <v>355</v>
      </c>
      <c r="B886" t="s">
        <v>31</v>
      </c>
      <c r="C886">
        <v>803</v>
      </c>
      <c r="D886">
        <v>10</v>
      </c>
      <c r="E886">
        <v>1</v>
      </c>
      <c r="F886" t="s">
        <v>32</v>
      </c>
      <c r="G886" t="s">
        <v>33</v>
      </c>
      <c r="H886" t="s">
        <v>34</v>
      </c>
      <c r="I886" t="s">
        <v>38</v>
      </c>
      <c r="J886" s="6" t="s">
        <v>39</v>
      </c>
      <c r="K886" t="s">
        <v>40</v>
      </c>
      <c r="L886" t="s">
        <v>41</v>
      </c>
      <c r="M886">
        <v>0</v>
      </c>
      <c r="N886">
        <v>0</v>
      </c>
      <c r="O886" s="7"/>
      <c r="P886" s="7" t="s">
        <v>280</v>
      </c>
      <c r="Q886">
        <f>190-90</f>
        <v>100</v>
      </c>
      <c r="R886" t="s">
        <v>43</v>
      </c>
      <c r="S886" t="s">
        <v>44</v>
      </c>
      <c r="AB886" t="s">
        <v>36</v>
      </c>
      <c r="AC886" t="s">
        <v>37</v>
      </c>
      <c r="AD886" t="s">
        <v>176</v>
      </c>
    </row>
    <row r="887" spans="1:30" ht="15.5" x14ac:dyDescent="0.35">
      <c r="A887" s="5" t="s">
        <v>355</v>
      </c>
      <c r="B887" t="s">
        <v>31</v>
      </c>
      <c r="C887">
        <v>803</v>
      </c>
      <c r="D887">
        <v>10</v>
      </c>
      <c r="E887">
        <v>2</v>
      </c>
      <c r="F887" t="s">
        <v>32</v>
      </c>
      <c r="G887" t="s">
        <v>33</v>
      </c>
      <c r="H887" t="s">
        <v>34</v>
      </c>
      <c r="I887" s="6" t="s">
        <v>35</v>
      </c>
      <c r="O887" s="7"/>
      <c r="P887" s="7"/>
      <c r="AB887" t="s">
        <v>36</v>
      </c>
      <c r="AC887" t="s">
        <v>37</v>
      </c>
    </row>
    <row r="888" spans="1:30" ht="15.5" x14ac:dyDescent="0.35">
      <c r="A888" s="5" t="s">
        <v>355</v>
      </c>
      <c r="B888" t="s">
        <v>31</v>
      </c>
      <c r="C888">
        <v>303</v>
      </c>
      <c r="D888">
        <v>1</v>
      </c>
      <c r="E888">
        <v>1</v>
      </c>
      <c r="F888" t="s">
        <v>120</v>
      </c>
      <c r="G888" t="s">
        <v>33</v>
      </c>
      <c r="H888" t="s">
        <v>34</v>
      </c>
      <c r="I888" s="6" t="s">
        <v>35</v>
      </c>
      <c r="O888" s="7"/>
      <c r="P888" s="7"/>
      <c r="AB888" t="s">
        <v>123</v>
      </c>
      <c r="AC888" t="s">
        <v>295</v>
      </c>
    </row>
    <row r="889" spans="1:30" ht="15.5" x14ac:dyDescent="0.35">
      <c r="A889" s="5" t="s">
        <v>355</v>
      </c>
      <c r="B889" t="s">
        <v>31</v>
      </c>
      <c r="C889">
        <v>303</v>
      </c>
      <c r="D889">
        <v>1</v>
      </c>
      <c r="E889">
        <v>2</v>
      </c>
      <c r="F889" t="s">
        <v>120</v>
      </c>
      <c r="G889" t="s">
        <v>33</v>
      </c>
      <c r="H889" t="s">
        <v>34</v>
      </c>
      <c r="I889" t="s">
        <v>45</v>
      </c>
      <c r="J889" s="6" t="s">
        <v>39</v>
      </c>
      <c r="K889" t="s">
        <v>40</v>
      </c>
      <c r="L889" t="s">
        <v>41</v>
      </c>
      <c r="M889">
        <v>0</v>
      </c>
      <c r="N889">
        <v>0</v>
      </c>
      <c r="O889" s="7" t="s">
        <v>302</v>
      </c>
      <c r="P889" s="7" t="s">
        <v>303</v>
      </c>
      <c r="Q889">
        <f>36-15</f>
        <v>21</v>
      </c>
      <c r="R889" t="s">
        <v>100</v>
      </c>
      <c r="S889" t="s">
        <v>44</v>
      </c>
      <c r="AB889" t="s">
        <v>123</v>
      </c>
      <c r="AC889" t="s">
        <v>295</v>
      </c>
    </row>
    <row r="890" spans="1:30" ht="15.5" x14ac:dyDescent="0.35">
      <c r="A890" s="5" t="s">
        <v>355</v>
      </c>
      <c r="B890" t="s">
        <v>31</v>
      </c>
      <c r="C890">
        <v>303</v>
      </c>
      <c r="D890">
        <v>2</v>
      </c>
      <c r="E890">
        <v>1</v>
      </c>
      <c r="F890" t="s">
        <v>120</v>
      </c>
      <c r="G890" t="s">
        <v>33</v>
      </c>
      <c r="H890" t="s">
        <v>34</v>
      </c>
      <c r="I890" s="6" t="s">
        <v>35</v>
      </c>
      <c r="O890" s="7"/>
      <c r="P890" s="7"/>
      <c r="AB890" t="s">
        <v>123</v>
      </c>
      <c r="AC890" t="s">
        <v>295</v>
      </c>
    </row>
    <row r="891" spans="1:30" ht="15.5" x14ac:dyDescent="0.35">
      <c r="A891" s="5" t="s">
        <v>355</v>
      </c>
      <c r="B891" t="s">
        <v>31</v>
      </c>
      <c r="C891">
        <v>303</v>
      </c>
      <c r="D891">
        <v>2</v>
      </c>
      <c r="E891">
        <v>2</v>
      </c>
      <c r="F891" t="s">
        <v>120</v>
      </c>
      <c r="G891" t="s">
        <v>33</v>
      </c>
      <c r="H891" t="s">
        <v>34</v>
      </c>
      <c r="I891" t="s">
        <v>45</v>
      </c>
      <c r="J891" s="6" t="s">
        <v>39</v>
      </c>
      <c r="K891" t="s">
        <v>40</v>
      </c>
      <c r="L891" t="s">
        <v>49</v>
      </c>
      <c r="M891">
        <v>0</v>
      </c>
      <c r="N891">
        <v>0</v>
      </c>
      <c r="O891" s="7" t="s">
        <v>378</v>
      </c>
      <c r="P891" s="7" t="s">
        <v>379</v>
      </c>
      <c r="Q891">
        <f>32-13</f>
        <v>19</v>
      </c>
      <c r="R891" t="s">
        <v>128</v>
      </c>
      <c r="AB891" t="s">
        <v>123</v>
      </c>
      <c r="AC891" t="s">
        <v>295</v>
      </c>
    </row>
    <row r="892" spans="1:30" ht="15.5" x14ac:dyDescent="0.35">
      <c r="A892" s="5" t="s">
        <v>355</v>
      </c>
      <c r="B892" t="s">
        <v>31</v>
      </c>
      <c r="C892">
        <v>303</v>
      </c>
      <c r="D892">
        <v>3</v>
      </c>
      <c r="E892">
        <v>1</v>
      </c>
      <c r="F892" t="s">
        <v>120</v>
      </c>
      <c r="G892" t="s">
        <v>33</v>
      </c>
      <c r="H892" t="s">
        <v>34</v>
      </c>
      <c r="I892" t="s">
        <v>38</v>
      </c>
      <c r="J892" s="6" t="s">
        <v>74</v>
      </c>
      <c r="K892" t="s">
        <v>40</v>
      </c>
      <c r="L892" t="s">
        <v>41</v>
      </c>
      <c r="M892">
        <v>0</v>
      </c>
      <c r="N892">
        <v>1</v>
      </c>
      <c r="O892" s="7" t="s">
        <v>306</v>
      </c>
      <c r="P892" s="7"/>
      <c r="Q892">
        <f>210-125</f>
        <v>85</v>
      </c>
      <c r="R892" t="s">
        <v>43</v>
      </c>
      <c r="S892" t="s">
        <v>44</v>
      </c>
      <c r="AB892" t="s">
        <v>123</v>
      </c>
      <c r="AC892" t="s">
        <v>295</v>
      </c>
    </row>
    <row r="893" spans="1:30" ht="15.5" x14ac:dyDescent="0.35">
      <c r="A893" s="5" t="s">
        <v>355</v>
      </c>
      <c r="B893" t="s">
        <v>31</v>
      </c>
      <c r="C893">
        <v>303</v>
      </c>
      <c r="D893">
        <v>3</v>
      </c>
      <c r="E893">
        <v>2</v>
      </c>
      <c r="F893" t="s">
        <v>120</v>
      </c>
      <c r="G893" t="s">
        <v>33</v>
      </c>
      <c r="H893" t="s">
        <v>34</v>
      </c>
      <c r="I893" t="s">
        <v>45</v>
      </c>
      <c r="J893" s="6" t="s">
        <v>39</v>
      </c>
      <c r="K893" t="s">
        <v>40</v>
      </c>
      <c r="L893" t="s">
        <v>49</v>
      </c>
      <c r="M893">
        <v>0</v>
      </c>
      <c r="N893">
        <v>0</v>
      </c>
      <c r="O893" s="7" t="s">
        <v>300</v>
      </c>
      <c r="P893" s="7" t="s">
        <v>301</v>
      </c>
      <c r="Q893">
        <f>39-16.5</f>
        <v>22.5</v>
      </c>
      <c r="R893" t="s">
        <v>128</v>
      </c>
      <c r="AB893" t="s">
        <v>123</v>
      </c>
      <c r="AC893" t="s">
        <v>295</v>
      </c>
    </row>
    <row r="894" spans="1:30" ht="15.5" x14ac:dyDescent="0.35">
      <c r="A894" s="5" t="s">
        <v>355</v>
      </c>
      <c r="B894" t="s">
        <v>31</v>
      </c>
      <c r="C894">
        <v>303</v>
      </c>
      <c r="D894">
        <v>4</v>
      </c>
      <c r="E894">
        <v>1</v>
      </c>
      <c r="F894" t="s">
        <v>120</v>
      </c>
      <c r="G894" t="s">
        <v>33</v>
      </c>
      <c r="H894" t="s">
        <v>34</v>
      </c>
      <c r="I894" s="6" t="s">
        <v>35</v>
      </c>
      <c r="O894" s="7"/>
      <c r="P894" s="7"/>
      <c r="AB894" t="s">
        <v>123</v>
      </c>
      <c r="AC894" t="s">
        <v>295</v>
      </c>
    </row>
    <row r="895" spans="1:30" ht="15.5" x14ac:dyDescent="0.35">
      <c r="A895" s="5" t="s">
        <v>355</v>
      </c>
      <c r="B895" t="s">
        <v>31</v>
      </c>
      <c r="C895">
        <v>303</v>
      </c>
      <c r="D895">
        <v>4</v>
      </c>
      <c r="E895">
        <v>2</v>
      </c>
      <c r="F895" t="s">
        <v>120</v>
      </c>
      <c r="G895" t="s">
        <v>33</v>
      </c>
      <c r="H895" t="s">
        <v>34</v>
      </c>
      <c r="I895" t="s">
        <v>69</v>
      </c>
      <c r="J895" s="6" t="s">
        <v>142</v>
      </c>
      <c r="O895" s="7"/>
      <c r="P895" s="7"/>
      <c r="AB895" t="s">
        <v>123</v>
      </c>
      <c r="AC895" t="s">
        <v>295</v>
      </c>
    </row>
    <row r="896" spans="1:30" ht="15.5" x14ac:dyDescent="0.35">
      <c r="A896" s="5" t="s">
        <v>355</v>
      </c>
      <c r="B896" t="s">
        <v>31</v>
      </c>
      <c r="C896">
        <v>303</v>
      </c>
      <c r="D896">
        <v>5</v>
      </c>
      <c r="E896">
        <v>1</v>
      </c>
      <c r="F896" t="s">
        <v>120</v>
      </c>
      <c r="G896" t="s">
        <v>33</v>
      </c>
      <c r="H896" t="s">
        <v>34</v>
      </c>
      <c r="I896" t="s">
        <v>69</v>
      </c>
      <c r="J896" s="6" t="s">
        <v>142</v>
      </c>
      <c r="O896" s="7"/>
      <c r="P896" s="7"/>
      <c r="AB896" t="s">
        <v>123</v>
      </c>
      <c r="AC896" t="s">
        <v>295</v>
      </c>
    </row>
    <row r="897" spans="1:30" ht="15.5" x14ac:dyDescent="0.35">
      <c r="A897" s="5" t="s">
        <v>355</v>
      </c>
      <c r="B897" t="s">
        <v>31</v>
      </c>
      <c r="C897">
        <v>303</v>
      </c>
      <c r="D897">
        <v>6</v>
      </c>
      <c r="E897">
        <v>1</v>
      </c>
      <c r="F897" t="s">
        <v>120</v>
      </c>
      <c r="G897" t="s">
        <v>33</v>
      </c>
      <c r="H897" t="s">
        <v>34</v>
      </c>
      <c r="I897" s="6" t="s">
        <v>35</v>
      </c>
      <c r="O897" s="7"/>
      <c r="P897" s="7"/>
      <c r="AB897" t="s">
        <v>123</v>
      </c>
      <c r="AC897" t="s">
        <v>295</v>
      </c>
    </row>
    <row r="898" spans="1:30" ht="15.5" x14ac:dyDescent="0.35">
      <c r="A898" s="5" t="s">
        <v>355</v>
      </c>
      <c r="B898" t="s">
        <v>31</v>
      </c>
      <c r="C898">
        <v>303</v>
      </c>
      <c r="D898">
        <v>6</v>
      </c>
      <c r="E898">
        <v>2</v>
      </c>
      <c r="F898" t="s">
        <v>120</v>
      </c>
      <c r="G898" t="s">
        <v>33</v>
      </c>
      <c r="H898" t="s">
        <v>34</v>
      </c>
      <c r="I898" t="s">
        <v>45</v>
      </c>
      <c r="J898" s="6" t="s">
        <v>39</v>
      </c>
      <c r="K898" t="s">
        <v>56</v>
      </c>
      <c r="L898" t="s">
        <v>49</v>
      </c>
      <c r="M898">
        <v>0</v>
      </c>
      <c r="N898">
        <v>0</v>
      </c>
      <c r="O898" s="7" t="s">
        <v>304</v>
      </c>
      <c r="P898" s="7" t="s">
        <v>305</v>
      </c>
      <c r="Q898">
        <f>29-13</f>
        <v>16</v>
      </c>
      <c r="R898" t="s">
        <v>52</v>
      </c>
      <c r="AB898" t="s">
        <v>123</v>
      </c>
      <c r="AC898" t="s">
        <v>295</v>
      </c>
    </row>
    <row r="899" spans="1:30" ht="15.5" x14ac:dyDescent="0.35">
      <c r="A899" s="5" t="s">
        <v>355</v>
      </c>
      <c r="B899" t="s">
        <v>31</v>
      </c>
      <c r="C899">
        <v>303</v>
      </c>
      <c r="D899">
        <v>7</v>
      </c>
      <c r="E899">
        <v>1</v>
      </c>
      <c r="F899" t="s">
        <v>120</v>
      </c>
      <c r="G899" t="s">
        <v>33</v>
      </c>
      <c r="H899" t="s">
        <v>34</v>
      </c>
      <c r="I899" t="s">
        <v>45</v>
      </c>
      <c r="J899" s="6" t="s">
        <v>39</v>
      </c>
      <c r="K899" t="s">
        <v>56</v>
      </c>
      <c r="L899" t="s">
        <v>41</v>
      </c>
      <c r="M899">
        <v>0</v>
      </c>
      <c r="N899">
        <v>0</v>
      </c>
      <c r="O899" s="7" t="s">
        <v>380</v>
      </c>
      <c r="P899" s="7" t="s">
        <v>381</v>
      </c>
      <c r="Q899">
        <f>29.5-14</f>
        <v>15.5</v>
      </c>
      <c r="R899" t="s">
        <v>100</v>
      </c>
      <c r="S899" t="s">
        <v>44</v>
      </c>
      <c r="AB899" t="s">
        <v>123</v>
      </c>
      <c r="AC899" t="s">
        <v>295</v>
      </c>
    </row>
    <row r="900" spans="1:30" ht="15.5" x14ac:dyDescent="0.35">
      <c r="A900" s="5" t="s">
        <v>355</v>
      </c>
      <c r="B900" t="s">
        <v>31</v>
      </c>
      <c r="C900">
        <v>303</v>
      </c>
      <c r="D900">
        <v>8</v>
      </c>
      <c r="E900">
        <v>1</v>
      </c>
      <c r="F900" t="s">
        <v>120</v>
      </c>
      <c r="G900" t="s">
        <v>33</v>
      </c>
      <c r="H900" t="s">
        <v>34</v>
      </c>
      <c r="I900" t="s">
        <v>38</v>
      </c>
      <c r="J900" s="6" t="s">
        <v>39</v>
      </c>
      <c r="K900" t="s">
        <v>40</v>
      </c>
      <c r="L900" t="s">
        <v>49</v>
      </c>
      <c r="M900">
        <v>0</v>
      </c>
      <c r="N900">
        <v>0</v>
      </c>
      <c r="O900" s="7" t="s">
        <v>382</v>
      </c>
      <c r="P900" s="7"/>
      <c r="Q900">
        <f>210-130</f>
        <v>80</v>
      </c>
      <c r="R900" t="s">
        <v>52</v>
      </c>
      <c r="AB900" t="s">
        <v>123</v>
      </c>
      <c r="AC900" t="s">
        <v>295</v>
      </c>
    </row>
    <row r="901" spans="1:30" ht="15.5" x14ac:dyDescent="0.35">
      <c r="A901" s="5" t="s">
        <v>355</v>
      </c>
      <c r="B901" t="s">
        <v>31</v>
      </c>
      <c r="C901">
        <v>303</v>
      </c>
      <c r="D901">
        <v>8</v>
      </c>
      <c r="E901">
        <v>2</v>
      </c>
      <c r="F901" t="s">
        <v>120</v>
      </c>
      <c r="G901" t="s">
        <v>33</v>
      </c>
      <c r="H901" t="s">
        <v>34</v>
      </c>
      <c r="I901" t="s">
        <v>69</v>
      </c>
      <c r="J901" s="6" t="s">
        <v>142</v>
      </c>
      <c r="O901" s="7"/>
      <c r="P901" s="7"/>
      <c r="AB901" t="s">
        <v>123</v>
      </c>
      <c r="AC901" t="s">
        <v>295</v>
      </c>
      <c r="AD901" t="s">
        <v>383</v>
      </c>
    </row>
    <row r="902" spans="1:30" ht="15.5" x14ac:dyDescent="0.35">
      <c r="A902" s="5" t="s">
        <v>355</v>
      </c>
      <c r="B902" t="s">
        <v>31</v>
      </c>
      <c r="C902">
        <v>303</v>
      </c>
      <c r="D902">
        <v>9</v>
      </c>
      <c r="E902">
        <v>1</v>
      </c>
      <c r="F902" t="s">
        <v>120</v>
      </c>
      <c r="G902" t="s">
        <v>33</v>
      </c>
      <c r="H902" t="s">
        <v>34</v>
      </c>
      <c r="I902" s="6" t="s">
        <v>35</v>
      </c>
      <c r="O902" s="7"/>
      <c r="P902" s="7"/>
      <c r="AB902" t="s">
        <v>123</v>
      </c>
      <c r="AC902" t="s">
        <v>295</v>
      </c>
    </row>
    <row r="903" spans="1:30" ht="15.5" x14ac:dyDescent="0.35">
      <c r="A903" s="5" t="s">
        <v>355</v>
      </c>
      <c r="B903" t="s">
        <v>31</v>
      </c>
      <c r="C903">
        <v>303</v>
      </c>
      <c r="D903">
        <v>9</v>
      </c>
      <c r="E903">
        <v>2</v>
      </c>
      <c r="F903" t="s">
        <v>120</v>
      </c>
      <c r="G903" t="s">
        <v>33</v>
      </c>
      <c r="H903" t="s">
        <v>34</v>
      </c>
      <c r="I903" t="s">
        <v>45</v>
      </c>
      <c r="J903" s="6" t="s">
        <v>74</v>
      </c>
      <c r="K903" t="s">
        <v>56</v>
      </c>
      <c r="L903" t="s">
        <v>49</v>
      </c>
      <c r="M903">
        <v>0</v>
      </c>
      <c r="N903">
        <v>1</v>
      </c>
      <c r="O903" s="7" t="s">
        <v>384</v>
      </c>
      <c r="P903" s="7" t="s">
        <v>385</v>
      </c>
      <c r="Q903">
        <f>34-13.5</f>
        <v>20.5</v>
      </c>
      <c r="R903" t="s">
        <v>128</v>
      </c>
      <c r="AB903" t="s">
        <v>123</v>
      </c>
      <c r="AC903" t="s">
        <v>295</v>
      </c>
      <c r="AD903" t="s">
        <v>386</v>
      </c>
    </row>
    <row r="904" spans="1:30" ht="15.5" x14ac:dyDescent="0.35">
      <c r="A904" s="5" t="s">
        <v>355</v>
      </c>
      <c r="B904" t="s">
        <v>31</v>
      </c>
      <c r="C904">
        <v>303</v>
      </c>
      <c r="D904">
        <v>10</v>
      </c>
      <c r="E904">
        <v>1</v>
      </c>
      <c r="F904" t="s">
        <v>120</v>
      </c>
      <c r="G904" t="s">
        <v>33</v>
      </c>
      <c r="H904" t="s">
        <v>34</v>
      </c>
      <c r="I904" s="6" t="s">
        <v>35</v>
      </c>
      <c r="O904" s="7"/>
      <c r="P904" s="7"/>
      <c r="AB904" t="s">
        <v>123</v>
      </c>
      <c r="AC904" t="s">
        <v>295</v>
      </c>
    </row>
    <row r="905" spans="1:30" ht="15.5" x14ac:dyDescent="0.35">
      <c r="A905" s="5" t="s">
        <v>355</v>
      </c>
      <c r="B905" t="s">
        <v>31</v>
      </c>
      <c r="C905">
        <v>303</v>
      </c>
      <c r="D905">
        <v>10</v>
      </c>
      <c r="E905">
        <v>2</v>
      </c>
      <c r="F905" t="s">
        <v>120</v>
      </c>
      <c r="G905" t="s">
        <v>33</v>
      </c>
      <c r="H905" t="s">
        <v>34</v>
      </c>
      <c r="I905" s="6" t="s">
        <v>35</v>
      </c>
      <c r="O905" s="7"/>
      <c r="P905" s="7"/>
      <c r="AB905" t="s">
        <v>123</v>
      </c>
      <c r="AC905" t="s">
        <v>295</v>
      </c>
    </row>
    <row r="906" spans="1:30" ht="15.5" x14ac:dyDescent="0.35">
      <c r="A906" s="5" t="s">
        <v>355</v>
      </c>
      <c r="B906" t="s">
        <v>31</v>
      </c>
      <c r="C906">
        <v>401</v>
      </c>
      <c r="D906">
        <v>1</v>
      </c>
      <c r="E906">
        <v>1</v>
      </c>
      <c r="F906" t="s">
        <v>120</v>
      </c>
      <c r="G906" t="s">
        <v>33</v>
      </c>
      <c r="H906" t="s">
        <v>34</v>
      </c>
      <c r="I906" t="s">
        <v>45</v>
      </c>
      <c r="J906" s="6" t="s">
        <v>74</v>
      </c>
      <c r="K906" t="s">
        <v>56</v>
      </c>
      <c r="L906" t="s">
        <v>49</v>
      </c>
      <c r="M906">
        <v>0</v>
      </c>
      <c r="N906">
        <v>1</v>
      </c>
      <c r="O906" s="7" t="s">
        <v>387</v>
      </c>
      <c r="P906" s="7" t="s">
        <v>388</v>
      </c>
      <c r="Q906">
        <f>32.5-16</f>
        <v>16.5</v>
      </c>
      <c r="R906" t="s">
        <v>52</v>
      </c>
      <c r="AB906" t="s">
        <v>123</v>
      </c>
      <c r="AC906" t="s">
        <v>295</v>
      </c>
    </row>
    <row r="907" spans="1:30" ht="15.5" x14ac:dyDescent="0.35">
      <c r="A907" s="5" t="s">
        <v>355</v>
      </c>
      <c r="B907" t="s">
        <v>31</v>
      </c>
      <c r="C907">
        <v>401</v>
      </c>
      <c r="D907">
        <v>1</v>
      </c>
      <c r="E907">
        <v>2</v>
      </c>
      <c r="F907" t="s">
        <v>120</v>
      </c>
      <c r="G907" t="s">
        <v>33</v>
      </c>
      <c r="H907" t="s">
        <v>34</v>
      </c>
      <c r="I907" t="s">
        <v>45</v>
      </c>
      <c r="J907" s="6" t="s">
        <v>39</v>
      </c>
      <c r="K907" t="s">
        <v>56</v>
      </c>
      <c r="L907" t="s">
        <v>41</v>
      </c>
      <c r="M907">
        <v>0</v>
      </c>
      <c r="N907">
        <v>0</v>
      </c>
      <c r="O907" s="7" t="s">
        <v>309</v>
      </c>
      <c r="P907" s="7" t="s">
        <v>310</v>
      </c>
      <c r="Q907">
        <f>29.5-16</f>
        <v>13.5</v>
      </c>
      <c r="R907" t="s">
        <v>43</v>
      </c>
      <c r="S907" t="s">
        <v>44</v>
      </c>
      <c r="AB907" t="s">
        <v>123</v>
      </c>
      <c r="AC907" t="s">
        <v>295</v>
      </c>
    </row>
    <row r="908" spans="1:30" ht="15.5" x14ac:dyDescent="0.35">
      <c r="A908" s="5" t="s">
        <v>355</v>
      </c>
      <c r="B908" t="s">
        <v>31</v>
      </c>
      <c r="C908">
        <v>401</v>
      </c>
      <c r="D908">
        <v>2</v>
      </c>
      <c r="E908">
        <v>1</v>
      </c>
      <c r="F908" t="s">
        <v>120</v>
      </c>
      <c r="G908" t="s">
        <v>33</v>
      </c>
      <c r="H908" t="s">
        <v>34</v>
      </c>
      <c r="I908" s="6" t="s">
        <v>35</v>
      </c>
      <c r="O908" s="7"/>
      <c r="P908" s="7"/>
      <c r="AB908" t="s">
        <v>123</v>
      </c>
      <c r="AC908" t="s">
        <v>295</v>
      </c>
    </row>
    <row r="909" spans="1:30" ht="15.5" x14ac:dyDescent="0.35">
      <c r="A909" s="5" t="s">
        <v>355</v>
      </c>
      <c r="B909" t="s">
        <v>31</v>
      </c>
      <c r="C909">
        <v>401</v>
      </c>
      <c r="D909">
        <v>3</v>
      </c>
      <c r="E909">
        <v>1</v>
      </c>
      <c r="F909" t="s">
        <v>120</v>
      </c>
      <c r="G909" t="s">
        <v>33</v>
      </c>
      <c r="H909" t="s">
        <v>34</v>
      </c>
      <c r="I909" s="6" t="s">
        <v>35</v>
      </c>
      <c r="O909" s="7"/>
      <c r="P909" s="7"/>
      <c r="AB909" t="s">
        <v>123</v>
      </c>
      <c r="AC909" t="s">
        <v>295</v>
      </c>
    </row>
    <row r="910" spans="1:30" ht="15.5" x14ac:dyDescent="0.35">
      <c r="A910" s="5" t="s">
        <v>355</v>
      </c>
      <c r="B910" t="s">
        <v>31</v>
      </c>
      <c r="C910">
        <v>401</v>
      </c>
      <c r="D910">
        <v>4</v>
      </c>
      <c r="E910">
        <v>1</v>
      </c>
      <c r="F910" t="s">
        <v>120</v>
      </c>
      <c r="G910" t="s">
        <v>33</v>
      </c>
      <c r="H910" t="s">
        <v>34</v>
      </c>
      <c r="I910" s="6" t="s">
        <v>35</v>
      </c>
      <c r="O910" s="7"/>
      <c r="P910" s="7"/>
      <c r="AB910" t="s">
        <v>123</v>
      </c>
      <c r="AC910" t="s">
        <v>295</v>
      </c>
    </row>
    <row r="911" spans="1:30" ht="15.5" x14ac:dyDescent="0.35">
      <c r="A911" s="5" t="s">
        <v>355</v>
      </c>
      <c r="B911" t="s">
        <v>31</v>
      </c>
      <c r="C911">
        <v>401</v>
      </c>
      <c r="D911">
        <v>4</v>
      </c>
      <c r="E911">
        <v>2</v>
      </c>
      <c r="F911" t="s">
        <v>120</v>
      </c>
      <c r="G911" t="s">
        <v>33</v>
      </c>
      <c r="H911" t="s">
        <v>34</v>
      </c>
      <c r="I911" t="s">
        <v>45</v>
      </c>
      <c r="J911" s="6" t="s">
        <v>39</v>
      </c>
      <c r="K911" t="s">
        <v>56</v>
      </c>
      <c r="L911" t="s">
        <v>41</v>
      </c>
      <c r="M911">
        <v>0</v>
      </c>
      <c r="N911">
        <v>0</v>
      </c>
      <c r="O911" s="7" t="s">
        <v>311</v>
      </c>
      <c r="P911" s="7" t="s">
        <v>312</v>
      </c>
      <c r="Q911">
        <f>34-14.5</f>
        <v>19.5</v>
      </c>
      <c r="R911" t="s">
        <v>43</v>
      </c>
      <c r="S911" t="s">
        <v>44</v>
      </c>
      <c r="AB911" t="s">
        <v>123</v>
      </c>
      <c r="AC911" t="s">
        <v>295</v>
      </c>
    </row>
    <row r="912" spans="1:30" ht="15.5" x14ac:dyDescent="0.35">
      <c r="A912" s="5" t="s">
        <v>355</v>
      </c>
      <c r="B912" t="s">
        <v>31</v>
      </c>
      <c r="C912">
        <v>401</v>
      </c>
      <c r="D912">
        <v>5</v>
      </c>
      <c r="E912">
        <v>1</v>
      </c>
      <c r="F912" t="s">
        <v>120</v>
      </c>
      <c r="G912" t="s">
        <v>33</v>
      </c>
      <c r="H912" t="s">
        <v>34</v>
      </c>
      <c r="I912" t="s">
        <v>45</v>
      </c>
      <c r="J912" s="6" t="s">
        <v>39</v>
      </c>
      <c r="K912" t="s">
        <v>56</v>
      </c>
      <c r="L912" t="s">
        <v>41</v>
      </c>
      <c r="M912">
        <v>0</v>
      </c>
      <c r="N912">
        <v>0</v>
      </c>
      <c r="O912" s="7" t="s">
        <v>320</v>
      </c>
      <c r="P912" s="7" t="s">
        <v>321</v>
      </c>
      <c r="Q912">
        <f>30-16</f>
        <v>14</v>
      </c>
      <c r="R912" t="s">
        <v>43</v>
      </c>
      <c r="S912" t="s">
        <v>44</v>
      </c>
      <c r="AB912" t="s">
        <v>123</v>
      </c>
      <c r="AC912" t="s">
        <v>295</v>
      </c>
    </row>
    <row r="913" spans="1:30" ht="15.5" x14ac:dyDescent="0.35">
      <c r="A913" s="5" t="s">
        <v>355</v>
      </c>
      <c r="B913" t="s">
        <v>31</v>
      </c>
      <c r="C913">
        <v>401</v>
      </c>
      <c r="D913">
        <v>5</v>
      </c>
      <c r="E913">
        <v>2</v>
      </c>
      <c r="F913" t="s">
        <v>120</v>
      </c>
      <c r="G913" t="s">
        <v>33</v>
      </c>
      <c r="H913" t="s">
        <v>34</v>
      </c>
      <c r="I913" t="s">
        <v>45</v>
      </c>
      <c r="J913" s="6" t="s">
        <v>39</v>
      </c>
      <c r="K913" t="s">
        <v>40</v>
      </c>
      <c r="L913" t="s">
        <v>49</v>
      </c>
      <c r="M913">
        <v>0</v>
      </c>
      <c r="N913">
        <v>0</v>
      </c>
      <c r="O913" s="7" t="s">
        <v>313</v>
      </c>
      <c r="P913" s="7" t="s">
        <v>314</v>
      </c>
      <c r="Q913">
        <f>32-14.5</f>
        <v>17.5</v>
      </c>
      <c r="R913" t="s">
        <v>52</v>
      </c>
      <c r="AB913" t="s">
        <v>123</v>
      </c>
      <c r="AC913" t="s">
        <v>295</v>
      </c>
    </row>
    <row r="914" spans="1:30" ht="15.5" x14ac:dyDescent="0.35">
      <c r="A914" s="5" t="s">
        <v>355</v>
      </c>
      <c r="B914" t="s">
        <v>31</v>
      </c>
      <c r="C914">
        <v>401</v>
      </c>
      <c r="D914">
        <v>6</v>
      </c>
      <c r="E914">
        <v>1</v>
      </c>
      <c r="F914" t="s">
        <v>120</v>
      </c>
      <c r="G914" t="s">
        <v>33</v>
      </c>
      <c r="H914" t="s">
        <v>34</v>
      </c>
      <c r="I914" t="s">
        <v>136</v>
      </c>
      <c r="J914" s="6" t="s">
        <v>39</v>
      </c>
      <c r="K914" t="s">
        <v>40</v>
      </c>
      <c r="L914" t="s">
        <v>41</v>
      </c>
      <c r="M914">
        <v>0</v>
      </c>
      <c r="N914">
        <v>0</v>
      </c>
      <c r="O914" s="7" t="s">
        <v>389</v>
      </c>
      <c r="P914" s="7"/>
      <c r="Q914">
        <f>38-13</f>
        <v>25</v>
      </c>
      <c r="R914" t="s">
        <v>43</v>
      </c>
      <c r="S914" t="s">
        <v>44</v>
      </c>
      <c r="Z914" t="s">
        <v>108</v>
      </c>
      <c r="AB914" t="s">
        <v>123</v>
      </c>
      <c r="AC914" t="s">
        <v>295</v>
      </c>
      <c r="AD914" t="s">
        <v>390</v>
      </c>
    </row>
    <row r="915" spans="1:30" ht="15.5" x14ac:dyDescent="0.35">
      <c r="A915" s="5" t="s">
        <v>355</v>
      </c>
      <c r="B915" t="s">
        <v>31</v>
      </c>
      <c r="C915">
        <v>401</v>
      </c>
      <c r="D915">
        <v>7</v>
      </c>
      <c r="E915">
        <v>1</v>
      </c>
      <c r="F915" t="s">
        <v>120</v>
      </c>
      <c r="G915" t="s">
        <v>33</v>
      </c>
      <c r="H915" t="s">
        <v>34</v>
      </c>
      <c r="I915" t="s">
        <v>69</v>
      </c>
      <c r="J915" s="6" t="s">
        <v>142</v>
      </c>
      <c r="O915" s="7"/>
      <c r="P915" s="7"/>
      <c r="AB915" t="s">
        <v>123</v>
      </c>
      <c r="AC915" t="s">
        <v>295</v>
      </c>
    </row>
    <row r="916" spans="1:30" ht="15.5" x14ac:dyDescent="0.35">
      <c r="A916" s="5" t="s">
        <v>355</v>
      </c>
      <c r="B916" t="s">
        <v>31</v>
      </c>
      <c r="C916">
        <v>401</v>
      </c>
      <c r="D916">
        <v>7</v>
      </c>
      <c r="E916">
        <v>2</v>
      </c>
      <c r="F916" t="s">
        <v>120</v>
      </c>
      <c r="G916" t="s">
        <v>33</v>
      </c>
      <c r="H916" t="s">
        <v>34</v>
      </c>
      <c r="I916" t="s">
        <v>45</v>
      </c>
      <c r="J916" s="6" t="s">
        <v>74</v>
      </c>
      <c r="K916" t="s">
        <v>56</v>
      </c>
      <c r="L916" t="s">
        <v>41</v>
      </c>
      <c r="M916">
        <v>0</v>
      </c>
      <c r="N916">
        <v>1</v>
      </c>
      <c r="O916" s="7" t="s">
        <v>318</v>
      </c>
      <c r="P916" s="7" t="s">
        <v>319</v>
      </c>
      <c r="Q916">
        <f>34-17.5</f>
        <v>16.5</v>
      </c>
      <c r="R916" t="s">
        <v>43</v>
      </c>
      <c r="S916" t="s">
        <v>44</v>
      </c>
      <c r="AB916" t="s">
        <v>123</v>
      </c>
      <c r="AC916" t="s">
        <v>295</v>
      </c>
    </row>
    <row r="917" spans="1:30" ht="15.5" x14ac:dyDescent="0.35">
      <c r="A917" s="5" t="s">
        <v>355</v>
      </c>
      <c r="B917" t="s">
        <v>31</v>
      </c>
      <c r="C917">
        <v>401</v>
      </c>
      <c r="D917">
        <v>8</v>
      </c>
      <c r="E917">
        <v>1</v>
      </c>
      <c r="F917" t="s">
        <v>120</v>
      </c>
      <c r="G917" t="s">
        <v>33</v>
      </c>
      <c r="H917" t="s">
        <v>34</v>
      </c>
      <c r="I917" s="6" t="s">
        <v>35</v>
      </c>
      <c r="O917" s="7"/>
      <c r="P917" s="7"/>
      <c r="AB917" t="s">
        <v>123</v>
      </c>
      <c r="AC917" t="s">
        <v>295</v>
      </c>
    </row>
    <row r="918" spans="1:30" ht="15.5" x14ac:dyDescent="0.35">
      <c r="A918" s="5" t="s">
        <v>355</v>
      </c>
      <c r="B918" t="s">
        <v>31</v>
      </c>
      <c r="C918">
        <v>401</v>
      </c>
      <c r="D918">
        <v>9</v>
      </c>
      <c r="E918">
        <v>1</v>
      </c>
      <c r="F918" t="s">
        <v>120</v>
      </c>
      <c r="G918" t="s">
        <v>33</v>
      </c>
      <c r="H918" t="s">
        <v>34</v>
      </c>
      <c r="I918" t="s">
        <v>45</v>
      </c>
      <c r="J918" s="6" t="s">
        <v>39</v>
      </c>
      <c r="K918" t="s">
        <v>56</v>
      </c>
      <c r="L918" t="s">
        <v>49</v>
      </c>
      <c r="M918">
        <v>0</v>
      </c>
      <c r="N918">
        <v>0</v>
      </c>
      <c r="O918" s="7" t="s">
        <v>391</v>
      </c>
      <c r="P918" s="7" t="s">
        <v>392</v>
      </c>
      <c r="Q918">
        <f>31-13</f>
        <v>18</v>
      </c>
      <c r="R918" t="s">
        <v>52</v>
      </c>
      <c r="AB918" t="s">
        <v>123</v>
      </c>
      <c r="AC918" t="s">
        <v>295</v>
      </c>
    </row>
    <row r="919" spans="1:30" ht="15.5" x14ac:dyDescent="0.35">
      <c r="A919" s="5" t="s">
        <v>355</v>
      </c>
      <c r="B919" t="s">
        <v>31</v>
      </c>
      <c r="C919">
        <v>501</v>
      </c>
      <c r="D919">
        <v>1</v>
      </c>
      <c r="E919">
        <v>1</v>
      </c>
      <c r="F919" t="s">
        <v>120</v>
      </c>
      <c r="G919" t="s">
        <v>33</v>
      </c>
      <c r="H919" t="s">
        <v>34</v>
      </c>
      <c r="I919" s="6" t="s">
        <v>35</v>
      </c>
      <c r="O919" s="7"/>
      <c r="P919" s="7"/>
      <c r="AB919" t="s">
        <v>123</v>
      </c>
      <c r="AC919" t="s">
        <v>295</v>
      </c>
    </row>
    <row r="920" spans="1:30" ht="15.5" x14ac:dyDescent="0.35">
      <c r="A920" s="5" t="s">
        <v>355</v>
      </c>
      <c r="B920" t="s">
        <v>31</v>
      </c>
      <c r="C920">
        <v>501</v>
      </c>
      <c r="D920">
        <v>1</v>
      </c>
      <c r="E920">
        <v>2</v>
      </c>
      <c r="F920" t="s">
        <v>120</v>
      </c>
      <c r="G920" t="s">
        <v>33</v>
      </c>
      <c r="H920" t="s">
        <v>34</v>
      </c>
      <c r="I920" s="6" t="s">
        <v>35</v>
      </c>
      <c r="O920" s="7"/>
      <c r="P920" s="7"/>
      <c r="AB920" t="s">
        <v>123</v>
      </c>
      <c r="AC920" t="s">
        <v>295</v>
      </c>
    </row>
    <row r="921" spans="1:30" ht="15.5" x14ac:dyDescent="0.35">
      <c r="A921" s="5" t="s">
        <v>355</v>
      </c>
      <c r="B921" t="s">
        <v>31</v>
      </c>
      <c r="C921">
        <v>501</v>
      </c>
      <c r="D921">
        <v>2</v>
      </c>
      <c r="E921">
        <v>1</v>
      </c>
      <c r="F921" t="s">
        <v>120</v>
      </c>
      <c r="G921" t="s">
        <v>33</v>
      </c>
      <c r="H921" t="s">
        <v>34</v>
      </c>
      <c r="I921" t="s">
        <v>45</v>
      </c>
      <c r="J921" s="6" t="s">
        <v>39</v>
      </c>
      <c r="K921" t="s">
        <v>56</v>
      </c>
      <c r="L921" t="s">
        <v>49</v>
      </c>
      <c r="M921">
        <v>0</v>
      </c>
      <c r="N921">
        <v>0</v>
      </c>
      <c r="O921" s="7" t="s">
        <v>393</v>
      </c>
      <c r="P921" s="7" t="s">
        <v>394</v>
      </c>
      <c r="Q921">
        <f>31-12.5</f>
        <v>18.5</v>
      </c>
      <c r="R921" t="s">
        <v>52</v>
      </c>
      <c r="AB921" t="s">
        <v>123</v>
      </c>
      <c r="AC921" t="s">
        <v>295</v>
      </c>
    </row>
    <row r="922" spans="1:30" ht="15.5" x14ac:dyDescent="0.35">
      <c r="A922" s="5" t="s">
        <v>355</v>
      </c>
      <c r="B922" t="s">
        <v>31</v>
      </c>
      <c r="C922">
        <v>501</v>
      </c>
      <c r="D922">
        <v>2</v>
      </c>
      <c r="E922">
        <v>2</v>
      </c>
      <c r="F922" t="s">
        <v>120</v>
      </c>
      <c r="G922" t="s">
        <v>33</v>
      </c>
      <c r="H922" t="s">
        <v>34</v>
      </c>
      <c r="I922" t="s">
        <v>45</v>
      </c>
      <c r="J922" s="6" t="s">
        <v>39</v>
      </c>
      <c r="K922" t="s">
        <v>56</v>
      </c>
      <c r="L922" t="s">
        <v>41</v>
      </c>
      <c r="M922">
        <v>0</v>
      </c>
      <c r="N922">
        <v>0</v>
      </c>
      <c r="O922" s="7" t="s">
        <v>325</v>
      </c>
      <c r="P922" s="7" t="s">
        <v>326</v>
      </c>
      <c r="Q922">
        <f>33-13.5</f>
        <v>19.5</v>
      </c>
      <c r="R922" t="s">
        <v>43</v>
      </c>
      <c r="S922" t="s">
        <v>44</v>
      </c>
      <c r="AB922" t="s">
        <v>123</v>
      </c>
      <c r="AC922" t="s">
        <v>295</v>
      </c>
    </row>
    <row r="923" spans="1:30" ht="15.5" x14ac:dyDescent="0.35">
      <c r="A923" s="5" t="s">
        <v>355</v>
      </c>
      <c r="B923" t="s">
        <v>31</v>
      </c>
      <c r="C923">
        <v>501</v>
      </c>
      <c r="D923">
        <v>3</v>
      </c>
      <c r="E923">
        <v>1</v>
      </c>
      <c r="F923" t="s">
        <v>120</v>
      </c>
      <c r="G923" t="s">
        <v>33</v>
      </c>
      <c r="H923" t="s">
        <v>34</v>
      </c>
      <c r="I923" s="6" t="s">
        <v>35</v>
      </c>
      <c r="O923" s="7"/>
      <c r="P923" s="7"/>
      <c r="AB923" t="s">
        <v>123</v>
      </c>
      <c r="AC923" t="s">
        <v>295</v>
      </c>
    </row>
    <row r="924" spans="1:30" ht="15.5" x14ac:dyDescent="0.35">
      <c r="A924" s="5" t="s">
        <v>355</v>
      </c>
      <c r="B924" t="s">
        <v>31</v>
      </c>
      <c r="C924">
        <v>501</v>
      </c>
      <c r="D924">
        <v>3</v>
      </c>
      <c r="E924">
        <v>2</v>
      </c>
      <c r="F924" t="s">
        <v>120</v>
      </c>
      <c r="G924" t="s">
        <v>33</v>
      </c>
      <c r="H924" t="s">
        <v>34</v>
      </c>
      <c r="I924" t="s">
        <v>69</v>
      </c>
      <c r="J924" s="6" t="s">
        <v>142</v>
      </c>
      <c r="O924" s="7"/>
      <c r="P924" s="7"/>
      <c r="AB924" t="s">
        <v>123</v>
      </c>
      <c r="AC924" t="s">
        <v>295</v>
      </c>
    </row>
    <row r="925" spans="1:30" ht="15.5" x14ac:dyDescent="0.35">
      <c r="A925" s="5" t="s">
        <v>355</v>
      </c>
      <c r="B925" t="s">
        <v>31</v>
      </c>
      <c r="C925">
        <v>501</v>
      </c>
      <c r="D925">
        <v>4</v>
      </c>
      <c r="E925">
        <v>1</v>
      </c>
      <c r="F925" t="s">
        <v>120</v>
      </c>
      <c r="G925" t="s">
        <v>33</v>
      </c>
      <c r="H925" t="s">
        <v>34</v>
      </c>
      <c r="I925" t="s">
        <v>69</v>
      </c>
      <c r="J925" s="6" t="s">
        <v>142</v>
      </c>
      <c r="O925" s="7"/>
      <c r="P925" s="7"/>
      <c r="AB925" t="s">
        <v>123</v>
      </c>
      <c r="AC925" t="s">
        <v>295</v>
      </c>
    </row>
    <row r="926" spans="1:30" ht="15.5" x14ac:dyDescent="0.35">
      <c r="A926" s="5" t="s">
        <v>355</v>
      </c>
      <c r="B926" t="s">
        <v>31</v>
      </c>
      <c r="C926">
        <v>501</v>
      </c>
      <c r="D926">
        <v>5</v>
      </c>
      <c r="E926">
        <v>1</v>
      </c>
      <c r="F926" t="s">
        <v>120</v>
      </c>
      <c r="G926" t="s">
        <v>33</v>
      </c>
      <c r="H926" t="s">
        <v>34</v>
      </c>
      <c r="I926" t="s">
        <v>45</v>
      </c>
      <c r="J926" s="6" t="s">
        <v>74</v>
      </c>
      <c r="K926" t="s">
        <v>56</v>
      </c>
      <c r="L926" t="s">
        <v>49</v>
      </c>
      <c r="M926">
        <v>0</v>
      </c>
      <c r="N926">
        <v>1</v>
      </c>
      <c r="O926" s="7" t="s">
        <v>395</v>
      </c>
      <c r="P926" s="7" t="s">
        <v>396</v>
      </c>
      <c r="Q926">
        <f>28-12.5</f>
        <v>15.5</v>
      </c>
      <c r="R926" t="s">
        <v>52</v>
      </c>
      <c r="AB926" t="s">
        <v>123</v>
      </c>
      <c r="AC926" t="s">
        <v>295</v>
      </c>
    </row>
    <row r="927" spans="1:30" ht="15.5" x14ac:dyDescent="0.35">
      <c r="A927" s="5" t="s">
        <v>355</v>
      </c>
      <c r="B927" t="s">
        <v>31</v>
      </c>
      <c r="C927">
        <v>501</v>
      </c>
      <c r="D927">
        <v>5</v>
      </c>
      <c r="E927">
        <v>2</v>
      </c>
      <c r="F927" t="s">
        <v>120</v>
      </c>
      <c r="G927" t="s">
        <v>33</v>
      </c>
      <c r="H927" t="s">
        <v>34</v>
      </c>
      <c r="I927" t="s">
        <v>45</v>
      </c>
      <c r="J927" s="6" t="s">
        <v>74</v>
      </c>
      <c r="K927" t="s">
        <v>40</v>
      </c>
      <c r="L927" t="s">
        <v>41</v>
      </c>
      <c r="M927">
        <v>0</v>
      </c>
      <c r="N927">
        <v>1</v>
      </c>
      <c r="O927" s="7" t="s">
        <v>328</v>
      </c>
      <c r="P927" s="7" t="s">
        <v>329</v>
      </c>
      <c r="Q927">
        <f>33-12.5</f>
        <v>20.5</v>
      </c>
      <c r="R927" t="s">
        <v>43</v>
      </c>
      <c r="S927" t="s">
        <v>44</v>
      </c>
      <c r="AB927" t="s">
        <v>123</v>
      </c>
      <c r="AC927" t="s">
        <v>295</v>
      </c>
      <c r="AD927" t="s">
        <v>397</v>
      </c>
    </row>
    <row r="928" spans="1:30" ht="15.5" x14ac:dyDescent="0.35">
      <c r="A928" s="5" t="s">
        <v>355</v>
      </c>
      <c r="B928" t="s">
        <v>31</v>
      </c>
      <c r="C928">
        <v>501</v>
      </c>
      <c r="D928">
        <v>6</v>
      </c>
      <c r="E928">
        <v>1</v>
      </c>
      <c r="F928" t="s">
        <v>120</v>
      </c>
      <c r="G928" t="s">
        <v>33</v>
      </c>
      <c r="H928" t="s">
        <v>34</v>
      </c>
      <c r="I928" s="6" t="s">
        <v>35</v>
      </c>
      <c r="O928" s="7"/>
      <c r="P928" s="7"/>
      <c r="AB928" t="s">
        <v>123</v>
      </c>
      <c r="AC928" t="s">
        <v>295</v>
      </c>
    </row>
    <row r="929" spans="1:30" ht="15.5" x14ac:dyDescent="0.35">
      <c r="A929" s="5" t="s">
        <v>355</v>
      </c>
      <c r="B929" t="s">
        <v>31</v>
      </c>
      <c r="C929">
        <v>501</v>
      </c>
      <c r="D929">
        <v>6</v>
      </c>
      <c r="E929">
        <v>2</v>
      </c>
      <c r="F929" t="s">
        <v>120</v>
      </c>
      <c r="G929" t="s">
        <v>33</v>
      </c>
      <c r="H929" t="s">
        <v>34</v>
      </c>
      <c r="I929" t="s">
        <v>69</v>
      </c>
      <c r="J929" s="6" t="s">
        <v>142</v>
      </c>
      <c r="O929" s="7"/>
      <c r="P929" s="7"/>
      <c r="AB929" t="s">
        <v>123</v>
      </c>
      <c r="AC929" t="s">
        <v>295</v>
      </c>
    </row>
    <row r="930" spans="1:30" ht="15.5" x14ac:dyDescent="0.35">
      <c r="A930" s="5" t="s">
        <v>355</v>
      </c>
      <c r="B930" t="s">
        <v>31</v>
      </c>
      <c r="C930">
        <v>501</v>
      </c>
      <c r="D930">
        <v>7</v>
      </c>
      <c r="E930">
        <v>1</v>
      </c>
      <c r="F930" t="s">
        <v>120</v>
      </c>
      <c r="G930" t="s">
        <v>33</v>
      </c>
      <c r="H930" t="s">
        <v>34</v>
      </c>
      <c r="I930" s="6" t="s">
        <v>35</v>
      </c>
      <c r="O930" s="7"/>
      <c r="P930" s="7"/>
      <c r="AB930" t="s">
        <v>123</v>
      </c>
      <c r="AC930" t="s">
        <v>295</v>
      </c>
    </row>
    <row r="931" spans="1:30" ht="15.5" x14ac:dyDescent="0.35">
      <c r="A931" s="5" t="s">
        <v>355</v>
      </c>
      <c r="B931" t="s">
        <v>31</v>
      </c>
      <c r="C931">
        <v>501</v>
      </c>
      <c r="D931">
        <v>7</v>
      </c>
      <c r="E931">
        <v>2</v>
      </c>
      <c r="F931" t="s">
        <v>120</v>
      </c>
      <c r="G931" t="s">
        <v>33</v>
      </c>
      <c r="H931" t="s">
        <v>34</v>
      </c>
      <c r="I931" t="s">
        <v>45</v>
      </c>
      <c r="J931" s="6" t="s">
        <v>74</v>
      </c>
      <c r="K931" t="s">
        <v>40</v>
      </c>
      <c r="L931" t="s">
        <v>49</v>
      </c>
      <c r="M931">
        <v>0</v>
      </c>
      <c r="N931">
        <v>1</v>
      </c>
      <c r="O931" s="7" t="s">
        <v>398</v>
      </c>
      <c r="P931" s="7" t="s">
        <v>399</v>
      </c>
      <c r="Q931">
        <f>30-12.5</f>
        <v>17.5</v>
      </c>
      <c r="R931" t="s">
        <v>128</v>
      </c>
      <c r="AB931" t="s">
        <v>123</v>
      </c>
      <c r="AC931" t="s">
        <v>295</v>
      </c>
    </row>
    <row r="932" spans="1:30" ht="15.5" x14ac:dyDescent="0.35">
      <c r="A932" s="5" t="s">
        <v>355</v>
      </c>
      <c r="B932" t="s">
        <v>31</v>
      </c>
      <c r="C932">
        <v>501</v>
      </c>
      <c r="D932">
        <v>8</v>
      </c>
      <c r="E932">
        <v>1</v>
      </c>
      <c r="F932" t="s">
        <v>120</v>
      </c>
      <c r="G932" t="s">
        <v>33</v>
      </c>
      <c r="H932" t="s">
        <v>34</v>
      </c>
      <c r="I932" t="s">
        <v>45</v>
      </c>
      <c r="J932" s="6" t="s">
        <v>74</v>
      </c>
      <c r="K932" t="s">
        <v>56</v>
      </c>
      <c r="L932" t="s">
        <v>49</v>
      </c>
      <c r="M932">
        <v>0</v>
      </c>
      <c r="N932">
        <v>1</v>
      </c>
      <c r="O932" s="7" t="s">
        <v>400</v>
      </c>
      <c r="P932" s="7" t="s">
        <v>401</v>
      </c>
      <c r="Q932">
        <f>30.5-16</f>
        <v>14.5</v>
      </c>
      <c r="R932" t="s">
        <v>52</v>
      </c>
      <c r="AB932" t="s">
        <v>123</v>
      </c>
      <c r="AC932" t="s">
        <v>295</v>
      </c>
    </row>
    <row r="933" spans="1:30" ht="15.5" x14ac:dyDescent="0.35">
      <c r="A933" s="5" t="s">
        <v>355</v>
      </c>
      <c r="B933" t="s">
        <v>31</v>
      </c>
      <c r="C933">
        <v>501</v>
      </c>
      <c r="D933">
        <v>8</v>
      </c>
      <c r="E933">
        <v>2</v>
      </c>
      <c r="F933" t="s">
        <v>120</v>
      </c>
      <c r="G933" t="s">
        <v>33</v>
      </c>
      <c r="H933" t="s">
        <v>34</v>
      </c>
      <c r="I933" t="s">
        <v>45</v>
      </c>
      <c r="J933" s="6" t="s">
        <v>39</v>
      </c>
      <c r="K933" t="s">
        <v>56</v>
      </c>
      <c r="L933" t="s">
        <v>41</v>
      </c>
      <c r="M933">
        <v>0</v>
      </c>
      <c r="N933">
        <v>0</v>
      </c>
      <c r="O933" s="7" t="s">
        <v>402</v>
      </c>
      <c r="P933" s="7" t="s">
        <v>403</v>
      </c>
      <c r="Q933">
        <f>28-13</f>
        <v>15</v>
      </c>
      <c r="R933" t="s">
        <v>43</v>
      </c>
      <c r="S933" t="s">
        <v>44</v>
      </c>
      <c r="AB933" t="s">
        <v>123</v>
      </c>
      <c r="AC933" t="s">
        <v>295</v>
      </c>
      <c r="AD933" t="s">
        <v>404</v>
      </c>
    </row>
    <row r="934" spans="1:30" ht="15.5" x14ac:dyDescent="0.35">
      <c r="A934" s="5" t="s">
        <v>355</v>
      </c>
      <c r="B934" t="s">
        <v>31</v>
      </c>
      <c r="C934">
        <v>501</v>
      </c>
      <c r="D934">
        <v>9</v>
      </c>
      <c r="E934">
        <v>1</v>
      </c>
      <c r="F934" t="s">
        <v>120</v>
      </c>
      <c r="G934" t="s">
        <v>33</v>
      </c>
      <c r="H934" t="s">
        <v>34</v>
      </c>
      <c r="I934" s="6" t="s">
        <v>35</v>
      </c>
      <c r="O934" s="7"/>
      <c r="P934" s="7"/>
      <c r="AB934" t="s">
        <v>123</v>
      </c>
      <c r="AC934" t="s">
        <v>295</v>
      </c>
    </row>
    <row r="935" spans="1:30" ht="15.5" x14ac:dyDescent="0.35">
      <c r="A935" s="5" t="s">
        <v>355</v>
      </c>
      <c r="B935" t="s">
        <v>31</v>
      </c>
      <c r="C935">
        <v>501</v>
      </c>
      <c r="D935">
        <v>9</v>
      </c>
      <c r="E935">
        <v>2</v>
      </c>
      <c r="F935" t="s">
        <v>120</v>
      </c>
      <c r="G935" t="s">
        <v>33</v>
      </c>
      <c r="H935" t="s">
        <v>34</v>
      </c>
      <c r="I935" s="6" t="s">
        <v>35</v>
      </c>
      <c r="O935" s="7"/>
      <c r="P935" s="7"/>
      <c r="AB935" t="s">
        <v>123</v>
      </c>
      <c r="AC935" t="s">
        <v>295</v>
      </c>
    </row>
    <row r="936" spans="1:30" ht="15.5" x14ac:dyDescent="0.35">
      <c r="A936" s="5" t="s">
        <v>355</v>
      </c>
      <c r="B936" t="s">
        <v>31</v>
      </c>
      <c r="C936">
        <v>501</v>
      </c>
      <c r="D936">
        <v>10</v>
      </c>
      <c r="E936">
        <v>1</v>
      </c>
      <c r="F936" t="s">
        <v>120</v>
      </c>
      <c r="G936" t="s">
        <v>33</v>
      </c>
      <c r="H936" t="s">
        <v>34</v>
      </c>
      <c r="I936" s="6" t="s">
        <v>35</v>
      </c>
      <c r="O936" s="7"/>
      <c r="P936" s="7"/>
      <c r="AB936" t="s">
        <v>123</v>
      </c>
      <c r="AC936" t="s">
        <v>295</v>
      </c>
    </row>
    <row r="937" spans="1:30" ht="15.5" x14ac:dyDescent="0.35">
      <c r="A937" s="5" t="s">
        <v>355</v>
      </c>
      <c r="B937" t="s">
        <v>31</v>
      </c>
      <c r="C937">
        <v>501</v>
      </c>
      <c r="D937">
        <v>10</v>
      </c>
      <c r="E937">
        <v>2</v>
      </c>
      <c r="F937" t="s">
        <v>120</v>
      </c>
      <c r="G937" t="s">
        <v>33</v>
      </c>
      <c r="H937" t="s">
        <v>34</v>
      </c>
      <c r="I937" t="s">
        <v>45</v>
      </c>
      <c r="J937" s="6" t="s">
        <v>39</v>
      </c>
      <c r="K937" t="s">
        <v>40</v>
      </c>
      <c r="L937" t="s">
        <v>41</v>
      </c>
      <c r="M937">
        <v>0</v>
      </c>
      <c r="N937">
        <v>0</v>
      </c>
      <c r="O937" s="7" t="s">
        <v>405</v>
      </c>
      <c r="P937" s="7" t="s">
        <v>406</v>
      </c>
      <c r="Q937">
        <f>32-13</f>
        <v>19</v>
      </c>
      <c r="R937" t="s">
        <v>185</v>
      </c>
      <c r="S937" t="s">
        <v>44</v>
      </c>
      <c r="AB937" t="s">
        <v>123</v>
      </c>
      <c r="AC937" t="s">
        <v>295</v>
      </c>
    </row>
    <row r="938" spans="1:30" ht="15.5" x14ac:dyDescent="0.35">
      <c r="A938" s="5" t="s">
        <v>355</v>
      </c>
      <c r="B938" t="s">
        <v>31</v>
      </c>
      <c r="C938">
        <v>503</v>
      </c>
      <c r="D938">
        <v>1</v>
      </c>
      <c r="E938">
        <v>1</v>
      </c>
      <c r="F938" t="s">
        <v>120</v>
      </c>
      <c r="G938" t="s">
        <v>33</v>
      </c>
      <c r="H938" t="s">
        <v>34</v>
      </c>
      <c r="I938" t="s">
        <v>45</v>
      </c>
      <c r="J938" s="6" t="s">
        <v>39</v>
      </c>
      <c r="K938" t="s">
        <v>56</v>
      </c>
      <c r="L938" t="s">
        <v>41</v>
      </c>
      <c r="M938">
        <v>0</v>
      </c>
      <c r="N938">
        <v>0</v>
      </c>
      <c r="O938" s="7" t="s">
        <v>339</v>
      </c>
      <c r="P938" s="7" t="s">
        <v>340</v>
      </c>
      <c r="Q938">
        <f>26.5-12.5</f>
        <v>14</v>
      </c>
      <c r="R938" t="s">
        <v>43</v>
      </c>
      <c r="S938" t="s">
        <v>44</v>
      </c>
      <c r="AB938" t="s">
        <v>123</v>
      </c>
      <c r="AC938" t="s">
        <v>295</v>
      </c>
    </row>
    <row r="939" spans="1:30" ht="15.5" x14ac:dyDescent="0.35">
      <c r="A939" s="5" t="s">
        <v>355</v>
      </c>
      <c r="B939" t="s">
        <v>31</v>
      </c>
      <c r="C939">
        <v>503</v>
      </c>
      <c r="D939">
        <v>1</v>
      </c>
      <c r="E939">
        <v>2</v>
      </c>
      <c r="F939" t="s">
        <v>120</v>
      </c>
      <c r="G939" t="s">
        <v>33</v>
      </c>
      <c r="H939" t="s">
        <v>34</v>
      </c>
      <c r="I939" t="s">
        <v>45</v>
      </c>
      <c r="J939" s="6" t="s">
        <v>39</v>
      </c>
      <c r="K939" t="s">
        <v>40</v>
      </c>
      <c r="L939" t="s">
        <v>41</v>
      </c>
      <c r="M939">
        <v>0</v>
      </c>
      <c r="N939">
        <v>0</v>
      </c>
      <c r="O939" s="7" t="s">
        <v>407</v>
      </c>
      <c r="P939" s="7" t="s">
        <v>408</v>
      </c>
      <c r="Q939">
        <f>29-12</f>
        <v>17</v>
      </c>
      <c r="R939" t="s">
        <v>43</v>
      </c>
      <c r="S939" t="s">
        <v>44</v>
      </c>
      <c r="AB939" t="s">
        <v>123</v>
      </c>
      <c r="AC939" t="s">
        <v>295</v>
      </c>
    </row>
    <row r="940" spans="1:30" ht="15.5" x14ac:dyDescent="0.35">
      <c r="A940" s="5" t="s">
        <v>355</v>
      </c>
      <c r="B940" t="s">
        <v>31</v>
      </c>
      <c r="C940">
        <v>503</v>
      </c>
      <c r="D940">
        <v>2</v>
      </c>
      <c r="E940">
        <v>1</v>
      </c>
      <c r="F940" t="s">
        <v>120</v>
      </c>
      <c r="G940" t="s">
        <v>33</v>
      </c>
      <c r="H940" t="s">
        <v>34</v>
      </c>
      <c r="I940" s="6" t="s">
        <v>35</v>
      </c>
      <c r="O940" s="7"/>
      <c r="P940" s="7"/>
      <c r="AB940" t="s">
        <v>123</v>
      </c>
      <c r="AC940" t="s">
        <v>295</v>
      </c>
    </row>
    <row r="941" spans="1:30" ht="15.5" x14ac:dyDescent="0.35">
      <c r="A941" s="5" t="s">
        <v>355</v>
      </c>
      <c r="B941" t="s">
        <v>31</v>
      </c>
      <c r="C941">
        <v>503</v>
      </c>
      <c r="D941">
        <v>2</v>
      </c>
      <c r="E941">
        <v>2</v>
      </c>
      <c r="F941" t="s">
        <v>120</v>
      </c>
      <c r="G941" t="s">
        <v>33</v>
      </c>
      <c r="H941" t="s">
        <v>34</v>
      </c>
      <c r="I941" t="s">
        <v>45</v>
      </c>
      <c r="J941" s="6" t="s">
        <v>39</v>
      </c>
      <c r="K941" t="s">
        <v>40</v>
      </c>
      <c r="L941" t="s">
        <v>49</v>
      </c>
      <c r="M941">
        <v>0</v>
      </c>
      <c r="N941">
        <v>0</v>
      </c>
      <c r="O941" s="7" t="s">
        <v>409</v>
      </c>
      <c r="P941" s="7" t="s">
        <v>410</v>
      </c>
      <c r="Q941">
        <f>33-16</f>
        <v>17</v>
      </c>
      <c r="R941" t="s">
        <v>52</v>
      </c>
      <c r="AB941" t="s">
        <v>123</v>
      </c>
      <c r="AC941" t="s">
        <v>295</v>
      </c>
    </row>
    <row r="942" spans="1:30" ht="15.5" x14ac:dyDescent="0.35">
      <c r="A942" s="5" t="s">
        <v>355</v>
      </c>
      <c r="B942" t="s">
        <v>31</v>
      </c>
      <c r="C942">
        <v>503</v>
      </c>
      <c r="D942">
        <v>3</v>
      </c>
      <c r="E942">
        <v>1</v>
      </c>
      <c r="F942" t="s">
        <v>120</v>
      </c>
      <c r="G942" t="s">
        <v>33</v>
      </c>
      <c r="H942" t="s">
        <v>34</v>
      </c>
      <c r="I942" s="6" t="s">
        <v>35</v>
      </c>
      <c r="O942" s="7"/>
      <c r="P942" s="7"/>
      <c r="AB942" t="s">
        <v>123</v>
      </c>
      <c r="AC942" t="s">
        <v>295</v>
      </c>
    </row>
    <row r="943" spans="1:30" ht="15.5" x14ac:dyDescent="0.35">
      <c r="A943" s="5" t="s">
        <v>355</v>
      </c>
      <c r="B943" t="s">
        <v>31</v>
      </c>
      <c r="C943">
        <v>503</v>
      </c>
      <c r="D943">
        <v>3</v>
      </c>
      <c r="E943">
        <v>2</v>
      </c>
      <c r="F943" t="s">
        <v>120</v>
      </c>
      <c r="G943" t="s">
        <v>33</v>
      </c>
      <c r="H943" t="s">
        <v>34</v>
      </c>
      <c r="I943" t="s">
        <v>69</v>
      </c>
      <c r="J943" s="6" t="s">
        <v>70</v>
      </c>
      <c r="O943" s="7"/>
      <c r="P943" s="7"/>
      <c r="AB943" t="s">
        <v>123</v>
      </c>
      <c r="AC943" t="s">
        <v>295</v>
      </c>
    </row>
    <row r="944" spans="1:30" ht="15.5" x14ac:dyDescent="0.35">
      <c r="A944" s="5" t="s">
        <v>355</v>
      </c>
      <c r="B944" t="s">
        <v>31</v>
      </c>
      <c r="C944">
        <v>503</v>
      </c>
      <c r="D944">
        <v>5</v>
      </c>
      <c r="E944">
        <v>1</v>
      </c>
      <c r="F944" t="s">
        <v>120</v>
      </c>
      <c r="G944" t="s">
        <v>33</v>
      </c>
      <c r="H944" t="s">
        <v>34</v>
      </c>
      <c r="I944" t="s">
        <v>45</v>
      </c>
      <c r="J944" s="6" t="s">
        <v>39</v>
      </c>
      <c r="K944" t="s">
        <v>56</v>
      </c>
      <c r="L944" t="s">
        <v>41</v>
      </c>
      <c r="M944">
        <v>0</v>
      </c>
      <c r="N944">
        <v>0</v>
      </c>
      <c r="O944" s="7" t="s">
        <v>337</v>
      </c>
      <c r="P944" s="7" t="s">
        <v>338</v>
      </c>
      <c r="Q944">
        <f>27-11.5</f>
        <v>15.5</v>
      </c>
      <c r="R944" t="s">
        <v>43</v>
      </c>
      <c r="S944" t="s">
        <v>44</v>
      </c>
      <c r="AB944" t="s">
        <v>123</v>
      </c>
      <c r="AC944" t="s">
        <v>295</v>
      </c>
    </row>
    <row r="945" spans="1:29" ht="15.5" x14ac:dyDescent="0.35">
      <c r="A945" s="5" t="s">
        <v>355</v>
      </c>
      <c r="B945" t="s">
        <v>31</v>
      </c>
      <c r="C945">
        <v>503</v>
      </c>
      <c r="D945">
        <v>5</v>
      </c>
      <c r="E945">
        <v>2</v>
      </c>
      <c r="F945" t="s">
        <v>120</v>
      </c>
      <c r="G945" t="s">
        <v>33</v>
      </c>
      <c r="H945" t="s">
        <v>34</v>
      </c>
      <c r="I945" t="s">
        <v>45</v>
      </c>
      <c r="J945" s="6" t="s">
        <v>39</v>
      </c>
      <c r="K945" t="s">
        <v>56</v>
      </c>
      <c r="L945" t="s">
        <v>41</v>
      </c>
      <c r="M945">
        <v>0</v>
      </c>
      <c r="N945">
        <v>0</v>
      </c>
      <c r="O945" s="7" t="s">
        <v>411</v>
      </c>
      <c r="P945" s="7" t="s">
        <v>412</v>
      </c>
      <c r="Q945">
        <f>28-13</f>
        <v>15</v>
      </c>
      <c r="R945" t="s">
        <v>43</v>
      </c>
      <c r="S945" t="s">
        <v>44</v>
      </c>
      <c r="AB945" t="s">
        <v>123</v>
      </c>
      <c r="AC945" t="s">
        <v>295</v>
      </c>
    </row>
    <row r="946" spans="1:29" ht="15.5" x14ac:dyDescent="0.35">
      <c r="A946" s="5" t="s">
        <v>355</v>
      </c>
      <c r="B946" t="s">
        <v>31</v>
      </c>
      <c r="C946">
        <v>503</v>
      </c>
      <c r="D946">
        <v>6</v>
      </c>
      <c r="E946">
        <v>1</v>
      </c>
      <c r="F946" t="s">
        <v>120</v>
      </c>
      <c r="G946" t="s">
        <v>33</v>
      </c>
      <c r="H946" t="s">
        <v>34</v>
      </c>
      <c r="I946" t="s">
        <v>45</v>
      </c>
      <c r="J946" s="6" t="s">
        <v>39</v>
      </c>
      <c r="K946" t="s">
        <v>40</v>
      </c>
      <c r="L946" t="s">
        <v>41</v>
      </c>
      <c r="M946">
        <v>0</v>
      </c>
      <c r="N946">
        <v>0</v>
      </c>
      <c r="O946" s="7" t="s">
        <v>413</v>
      </c>
      <c r="P946" s="7" t="s">
        <v>414</v>
      </c>
      <c r="Q946">
        <f>30-13</f>
        <v>17</v>
      </c>
      <c r="R946" t="s">
        <v>100</v>
      </c>
      <c r="S946" t="s">
        <v>44</v>
      </c>
      <c r="AB946" t="s">
        <v>123</v>
      </c>
      <c r="AC946" t="s">
        <v>295</v>
      </c>
    </row>
    <row r="947" spans="1:29" ht="15.5" x14ac:dyDescent="0.35">
      <c r="A947" s="5" t="s">
        <v>355</v>
      </c>
      <c r="B947" t="s">
        <v>31</v>
      </c>
      <c r="C947">
        <v>503</v>
      </c>
      <c r="D947">
        <v>6</v>
      </c>
      <c r="E947">
        <v>2</v>
      </c>
      <c r="F947" t="s">
        <v>120</v>
      </c>
      <c r="G947" t="s">
        <v>33</v>
      </c>
      <c r="H947" t="s">
        <v>34</v>
      </c>
      <c r="I947" s="6" t="s">
        <v>35</v>
      </c>
      <c r="O947" s="7"/>
      <c r="P947" s="7"/>
      <c r="AB947" t="s">
        <v>123</v>
      </c>
      <c r="AC947" t="s">
        <v>295</v>
      </c>
    </row>
    <row r="948" spans="1:29" ht="15.5" x14ac:dyDescent="0.35">
      <c r="A948" s="5" t="s">
        <v>355</v>
      </c>
      <c r="B948" t="s">
        <v>31</v>
      </c>
      <c r="C948">
        <v>503</v>
      </c>
      <c r="D948">
        <v>7</v>
      </c>
      <c r="E948">
        <v>1</v>
      </c>
      <c r="F948" t="s">
        <v>120</v>
      </c>
      <c r="G948" t="s">
        <v>33</v>
      </c>
      <c r="H948" t="s">
        <v>34</v>
      </c>
      <c r="I948" s="6" t="s">
        <v>35</v>
      </c>
      <c r="O948" s="7"/>
      <c r="P948" s="7"/>
      <c r="AB948" t="s">
        <v>123</v>
      </c>
      <c r="AC948" t="s">
        <v>295</v>
      </c>
    </row>
    <row r="949" spans="1:29" ht="15.5" x14ac:dyDescent="0.35">
      <c r="A949" s="5" t="s">
        <v>355</v>
      </c>
      <c r="B949" t="s">
        <v>31</v>
      </c>
      <c r="C949">
        <v>503</v>
      </c>
      <c r="D949">
        <v>7</v>
      </c>
      <c r="E949">
        <v>2</v>
      </c>
      <c r="F949" t="s">
        <v>120</v>
      </c>
      <c r="G949" t="s">
        <v>33</v>
      </c>
      <c r="H949" t="s">
        <v>34</v>
      </c>
      <c r="I949" s="6" t="s">
        <v>35</v>
      </c>
      <c r="O949" s="7"/>
      <c r="P949" s="7"/>
      <c r="AB949" t="s">
        <v>123</v>
      </c>
      <c r="AC949" t="s">
        <v>295</v>
      </c>
    </row>
    <row r="950" spans="1:29" ht="15.5" x14ac:dyDescent="0.35">
      <c r="A950" s="5" t="s">
        <v>355</v>
      </c>
      <c r="B950" t="s">
        <v>31</v>
      </c>
      <c r="C950">
        <v>503</v>
      </c>
      <c r="D950">
        <v>8</v>
      </c>
      <c r="E950">
        <v>1</v>
      </c>
      <c r="F950" t="s">
        <v>120</v>
      </c>
      <c r="G950" t="s">
        <v>33</v>
      </c>
      <c r="H950" t="s">
        <v>34</v>
      </c>
      <c r="I950" s="6" t="s">
        <v>35</v>
      </c>
      <c r="O950" s="7"/>
      <c r="P950" s="7"/>
      <c r="AB950" t="s">
        <v>123</v>
      </c>
      <c r="AC950" t="s">
        <v>295</v>
      </c>
    </row>
    <row r="951" spans="1:29" ht="15.5" x14ac:dyDescent="0.35">
      <c r="A951" s="5" t="s">
        <v>355</v>
      </c>
      <c r="B951" t="s">
        <v>31</v>
      </c>
      <c r="C951">
        <v>503</v>
      </c>
      <c r="D951">
        <v>8</v>
      </c>
      <c r="E951">
        <v>2</v>
      </c>
      <c r="F951" t="s">
        <v>120</v>
      </c>
      <c r="G951" t="s">
        <v>33</v>
      </c>
      <c r="H951" t="s">
        <v>34</v>
      </c>
      <c r="I951" t="s">
        <v>69</v>
      </c>
      <c r="J951" s="6" t="s">
        <v>142</v>
      </c>
      <c r="O951" s="7"/>
      <c r="P951" s="7"/>
      <c r="AB951" t="s">
        <v>123</v>
      </c>
      <c r="AC951" t="s">
        <v>295</v>
      </c>
    </row>
    <row r="952" spans="1:29" ht="15.5" x14ac:dyDescent="0.35">
      <c r="A952" s="5" t="s">
        <v>355</v>
      </c>
      <c r="B952" t="s">
        <v>31</v>
      </c>
      <c r="C952">
        <v>503</v>
      </c>
      <c r="D952">
        <v>9</v>
      </c>
      <c r="E952">
        <v>1</v>
      </c>
      <c r="F952" t="s">
        <v>120</v>
      </c>
      <c r="G952" t="s">
        <v>33</v>
      </c>
      <c r="H952" t="s">
        <v>34</v>
      </c>
      <c r="I952" s="6" t="s">
        <v>35</v>
      </c>
      <c r="O952" s="7"/>
      <c r="P952" s="7"/>
      <c r="AB952" t="s">
        <v>123</v>
      </c>
      <c r="AC952" t="s">
        <v>295</v>
      </c>
    </row>
    <row r="953" spans="1:29" ht="15.5" x14ac:dyDescent="0.35">
      <c r="A953" s="5" t="s">
        <v>355</v>
      </c>
      <c r="B953" t="s">
        <v>31</v>
      </c>
      <c r="C953">
        <v>503</v>
      </c>
      <c r="D953">
        <v>9</v>
      </c>
      <c r="E953">
        <v>2</v>
      </c>
      <c r="F953" t="s">
        <v>120</v>
      </c>
      <c r="G953" t="s">
        <v>33</v>
      </c>
      <c r="H953" t="s">
        <v>34</v>
      </c>
      <c r="I953" s="6" t="s">
        <v>35</v>
      </c>
      <c r="O953" s="7"/>
      <c r="P953" s="7"/>
      <c r="AB953" t="s">
        <v>123</v>
      </c>
      <c r="AC953" t="s">
        <v>295</v>
      </c>
    </row>
    <row r="954" spans="1:29" ht="15.5" x14ac:dyDescent="0.35">
      <c r="A954" s="5" t="s">
        <v>355</v>
      </c>
      <c r="B954" t="s">
        <v>31</v>
      </c>
      <c r="C954">
        <v>503</v>
      </c>
      <c r="D954">
        <v>10</v>
      </c>
      <c r="E954">
        <v>1</v>
      </c>
      <c r="F954" t="s">
        <v>120</v>
      </c>
      <c r="G954" t="s">
        <v>33</v>
      </c>
      <c r="H954" t="s">
        <v>34</v>
      </c>
      <c r="I954" t="s">
        <v>159</v>
      </c>
      <c r="J954" s="6" t="s">
        <v>74</v>
      </c>
      <c r="K954" t="s">
        <v>56</v>
      </c>
      <c r="L954" t="s">
        <v>49</v>
      </c>
      <c r="M954">
        <v>0</v>
      </c>
      <c r="N954">
        <v>1</v>
      </c>
      <c r="O954" s="7" t="s">
        <v>415</v>
      </c>
      <c r="P954" s="7"/>
      <c r="Q954">
        <f>29-12.5</f>
        <v>16.5</v>
      </c>
      <c r="R954" t="s">
        <v>52</v>
      </c>
      <c r="AB954" t="s">
        <v>123</v>
      </c>
      <c r="AC954" t="s">
        <v>295</v>
      </c>
    </row>
    <row r="955" spans="1:29" ht="15.5" x14ac:dyDescent="0.35">
      <c r="A955" s="5" t="s">
        <v>355</v>
      </c>
      <c r="B955" t="s">
        <v>31</v>
      </c>
      <c r="C955">
        <v>503</v>
      </c>
      <c r="D955">
        <v>10</v>
      </c>
      <c r="E955">
        <v>2</v>
      </c>
      <c r="F955" t="s">
        <v>120</v>
      </c>
      <c r="G955" t="s">
        <v>33</v>
      </c>
      <c r="H955" t="s">
        <v>34</v>
      </c>
      <c r="I955" t="s">
        <v>45</v>
      </c>
      <c r="J955" s="6" t="s">
        <v>39</v>
      </c>
      <c r="K955" t="s">
        <v>56</v>
      </c>
      <c r="L955" t="s">
        <v>49</v>
      </c>
      <c r="M955">
        <v>0</v>
      </c>
      <c r="N955">
        <v>0</v>
      </c>
      <c r="O955" s="7" t="s">
        <v>416</v>
      </c>
      <c r="P955" s="7" t="s">
        <v>417</v>
      </c>
      <c r="Q955">
        <f>29.5-12.5</f>
        <v>17</v>
      </c>
      <c r="R955" t="s">
        <v>52</v>
      </c>
      <c r="AB955" t="s">
        <v>123</v>
      </c>
      <c r="AC955" t="s">
        <v>295</v>
      </c>
    </row>
    <row r="956" spans="1:29" ht="15.5" x14ac:dyDescent="0.35">
      <c r="A956" s="5" t="s">
        <v>418</v>
      </c>
      <c r="B956" t="s">
        <v>31</v>
      </c>
      <c r="C956">
        <v>701</v>
      </c>
      <c r="D956">
        <v>1</v>
      </c>
      <c r="E956">
        <v>1</v>
      </c>
      <c r="F956" t="s">
        <v>32</v>
      </c>
      <c r="G956" t="s">
        <v>33</v>
      </c>
      <c r="H956" t="s">
        <v>34</v>
      </c>
      <c r="I956" s="6" t="s">
        <v>35</v>
      </c>
      <c r="O956" s="7"/>
      <c r="P956" s="7"/>
      <c r="AB956" t="s">
        <v>36</v>
      </c>
      <c r="AC956" t="s">
        <v>37</v>
      </c>
    </row>
    <row r="957" spans="1:29" ht="15.5" x14ac:dyDescent="0.35">
      <c r="A957" s="5" t="s">
        <v>418</v>
      </c>
      <c r="B957" t="s">
        <v>31</v>
      </c>
      <c r="C957">
        <v>701</v>
      </c>
      <c r="D957">
        <v>1</v>
      </c>
      <c r="E957">
        <v>2</v>
      </c>
      <c r="F957" t="s">
        <v>32</v>
      </c>
      <c r="G957" t="s">
        <v>33</v>
      </c>
      <c r="H957" t="s">
        <v>34</v>
      </c>
      <c r="I957" s="6" t="s">
        <v>35</v>
      </c>
      <c r="O957" s="7"/>
      <c r="P957" s="7"/>
      <c r="AB957" t="s">
        <v>36</v>
      </c>
      <c r="AC957" t="s">
        <v>37</v>
      </c>
    </row>
    <row r="958" spans="1:29" ht="15.5" x14ac:dyDescent="0.35">
      <c r="A958" s="5" t="s">
        <v>418</v>
      </c>
      <c r="B958" t="s">
        <v>31</v>
      </c>
      <c r="C958">
        <v>701</v>
      </c>
      <c r="D958">
        <v>2</v>
      </c>
      <c r="E958">
        <v>1</v>
      </c>
      <c r="F958" t="s">
        <v>32</v>
      </c>
      <c r="G958" t="s">
        <v>33</v>
      </c>
      <c r="H958" t="s">
        <v>34</v>
      </c>
      <c r="I958" s="6" t="s">
        <v>35</v>
      </c>
      <c r="O958" s="7"/>
      <c r="P958" s="7"/>
      <c r="AB958" t="s">
        <v>36</v>
      </c>
      <c r="AC958" t="s">
        <v>37</v>
      </c>
    </row>
    <row r="959" spans="1:29" ht="15.5" x14ac:dyDescent="0.35">
      <c r="A959" s="5" t="s">
        <v>418</v>
      </c>
      <c r="B959" t="s">
        <v>31</v>
      </c>
      <c r="C959">
        <v>701</v>
      </c>
      <c r="D959">
        <v>2</v>
      </c>
      <c r="E959">
        <v>2</v>
      </c>
      <c r="F959" t="s">
        <v>32</v>
      </c>
      <c r="G959" t="s">
        <v>33</v>
      </c>
      <c r="H959" t="s">
        <v>34</v>
      </c>
      <c r="I959" t="s">
        <v>159</v>
      </c>
      <c r="J959" s="6" t="s">
        <v>74</v>
      </c>
      <c r="K959" t="s">
        <v>40</v>
      </c>
      <c r="L959" t="s">
        <v>41</v>
      </c>
      <c r="M959">
        <v>0</v>
      </c>
      <c r="N959">
        <v>1</v>
      </c>
      <c r="O959" s="7" t="s">
        <v>419</v>
      </c>
      <c r="P959" s="7"/>
      <c r="Q959">
        <f>34-13</f>
        <v>21</v>
      </c>
      <c r="R959" t="s">
        <v>43</v>
      </c>
      <c r="S959" t="s">
        <v>44</v>
      </c>
      <c r="AB959" t="s">
        <v>36</v>
      </c>
      <c r="AC959" t="s">
        <v>37</v>
      </c>
    </row>
    <row r="960" spans="1:29" ht="15.5" x14ac:dyDescent="0.35">
      <c r="A960" s="5" t="s">
        <v>418</v>
      </c>
      <c r="B960" t="s">
        <v>31</v>
      </c>
      <c r="C960">
        <v>701</v>
      </c>
      <c r="D960">
        <v>3</v>
      </c>
      <c r="E960">
        <v>1</v>
      </c>
      <c r="F960" t="s">
        <v>32</v>
      </c>
      <c r="G960" t="s">
        <v>33</v>
      </c>
      <c r="H960" t="s">
        <v>34</v>
      </c>
      <c r="I960" s="6" t="s">
        <v>35</v>
      </c>
      <c r="O960" s="7"/>
      <c r="P960" s="7"/>
      <c r="AB960" t="s">
        <v>36</v>
      </c>
      <c r="AC960" t="s">
        <v>37</v>
      </c>
    </row>
    <row r="961" spans="1:30" ht="15.5" x14ac:dyDescent="0.35">
      <c r="A961" s="5" t="s">
        <v>418</v>
      </c>
      <c r="B961" t="s">
        <v>31</v>
      </c>
      <c r="C961">
        <v>701</v>
      </c>
      <c r="D961">
        <v>3</v>
      </c>
      <c r="E961">
        <v>2</v>
      </c>
      <c r="F961" t="s">
        <v>32</v>
      </c>
      <c r="G961" t="s">
        <v>33</v>
      </c>
      <c r="H961" t="s">
        <v>34</v>
      </c>
      <c r="I961" s="6" t="s">
        <v>35</v>
      </c>
      <c r="O961" s="7"/>
      <c r="P961" s="7"/>
      <c r="AB961" t="s">
        <v>36</v>
      </c>
      <c r="AC961" t="s">
        <v>37</v>
      </c>
    </row>
    <row r="962" spans="1:30" ht="15.5" x14ac:dyDescent="0.35">
      <c r="A962" s="5" t="s">
        <v>418</v>
      </c>
      <c r="B962" t="s">
        <v>31</v>
      </c>
      <c r="C962">
        <v>701</v>
      </c>
      <c r="D962">
        <v>4</v>
      </c>
      <c r="E962">
        <v>1</v>
      </c>
      <c r="F962" t="s">
        <v>32</v>
      </c>
      <c r="G962" t="s">
        <v>33</v>
      </c>
      <c r="H962" t="s">
        <v>34</v>
      </c>
      <c r="I962" t="s">
        <v>159</v>
      </c>
      <c r="J962" s="6" t="s">
        <v>74</v>
      </c>
      <c r="K962" t="s">
        <v>40</v>
      </c>
      <c r="L962" t="s">
        <v>41</v>
      </c>
      <c r="M962">
        <v>0</v>
      </c>
      <c r="N962">
        <v>1</v>
      </c>
      <c r="O962" s="7" t="s">
        <v>420</v>
      </c>
      <c r="P962" s="7"/>
      <c r="Q962">
        <f>30-12</f>
        <v>18</v>
      </c>
      <c r="R962" t="s">
        <v>43</v>
      </c>
      <c r="S962" t="s">
        <v>44</v>
      </c>
      <c r="AB962" t="s">
        <v>36</v>
      </c>
      <c r="AC962" t="s">
        <v>37</v>
      </c>
    </row>
    <row r="963" spans="1:30" ht="15.5" x14ac:dyDescent="0.35">
      <c r="A963" s="5" t="s">
        <v>418</v>
      </c>
      <c r="B963" t="s">
        <v>31</v>
      </c>
      <c r="C963">
        <v>701</v>
      </c>
      <c r="D963">
        <v>4</v>
      </c>
      <c r="E963">
        <v>2</v>
      </c>
      <c r="F963" t="s">
        <v>32</v>
      </c>
      <c r="G963" t="s">
        <v>33</v>
      </c>
      <c r="H963" t="s">
        <v>34</v>
      </c>
      <c r="I963" t="s">
        <v>45</v>
      </c>
      <c r="J963" s="6" t="s">
        <v>39</v>
      </c>
      <c r="K963" t="s">
        <v>56</v>
      </c>
      <c r="L963" t="s">
        <v>49</v>
      </c>
      <c r="M963">
        <v>0</v>
      </c>
      <c r="N963">
        <v>0</v>
      </c>
      <c r="O963" s="7" t="s">
        <v>212</v>
      </c>
      <c r="P963" s="7" t="s">
        <v>213</v>
      </c>
      <c r="Q963">
        <f>28.5-13</f>
        <v>15.5</v>
      </c>
      <c r="R963" t="s">
        <v>52</v>
      </c>
      <c r="AB963" t="s">
        <v>36</v>
      </c>
      <c r="AC963" t="s">
        <v>37</v>
      </c>
    </row>
    <row r="964" spans="1:30" ht="15.5" x14ac:dyDescent="0.35">
      <c r="A964" s="5" t="s">
        <v>418</v>
      </c>
      <c r="B964" t="s">
        <v>31</v>
      </c>
      <c r="C964">
        <v>701</v>
      </c>
      <c r="D964">
        <v>5</v>
      </c>
      <c r="E964">
        <v>1</v>
      </c>
      <c r="F964" t="s">
        <v>32</v>
      </c>
      <c r="G964" t="s">
        <v>33</v>
      </c>
      <c r="H964" t="s">
        <v>34</v>
      </c>
      <c r="I964" t="s">
        <v>159</v>
      </c>
      <c r="J964" s="6" t="s">
        <v>39</v>
      </c>
      <c r="K964" t="s">
        <v>40</v>
      </c>
      <c r="L964" t="s">
        <v>41</v>
      </c>
      <c r="M964">
        <v>0</v>
      </c>
      <c r="N964">
        <v>0</v>
      </c>
      <c r="O964" s="7" t="s">
        <v>364</v>
      </c>
      <c r="P964" s="7"/>
      <c r="Q964">
        <f>43-13.5</f>
        <v>29.5</v>
      </c>
      <c r="R964" t="s">
        <v>185</v>
      </c>
      <c r="S964" t="s">
        <v>44</v>
      </c>
      <c r="AB964" t="s">
        <v>36</v>
      </c>
      <c r="AC964" t="s">
        <v>37</v>
      </c>
    </row>
    <row r="965" spans="1:30" ht="15.5" x14ac:dyDescent="0.35">
      <c r="A965" s="5" t="s">
        <v>418</v>
      </c>
      <c r="B965" t="s">
        <v>31</v>
      </c>
      <c r="C965">
        <v>701</v>
      </c>
      <c r="D965">
        <v>5</v>
      </c>
      <c r="E965">
        <v>2</v>
      </c>
      <c r="F965" t="s">
        <v>32</v>
      </c>
      <c r="G965" t="s">
        <v>33</v>
      </c>
      <c r="H965" t="s">
        <v>34</v>
      </c>
      <c r="I965" t="s">
        <v>45</v>
      </c>
      <c r="J965" s="6" t="s">
        <v>39</v>
      </c>
      <c r="K965" t="s">
        <v>56</v>
      </c>
      <c r="L965" t="s">
        <v>49</v>
      </c>
      <c r="M965">
        <v>0</v>
      </c>
      <c r="N965">
        <v>0</v>
      </c>
      <c r="O965" s="7" t="s">
        <v>221</v>
      </c>
      <c r="P965" s="7" t="s">
        <v>222</v>
      </c>
      <c r="Q965">
        <f>27-12.5</f>
        <v>14.5</v>
      </c>
      <c r="R965" t="s">
        <v>52</v>
      </c>
      <c r="AB965" t="s">
        <v>36</v>
      </c>
      <c r="AC965" t="s">
        <v>37</v>
      </c>
    </row>
    <row r="966" spans="1:30" ht="15.5" x14ac:dyDescent="0.35">
      <c r="A966" s="5" t="s">
        <v>418</v>
      </c>
      <c r="B966" t="s">
        <v>31</v>
      </c>
      <c r="C966">
        <v>701</v>
      </c>
      <c r="D966">
        <v>6</v>
      </c>
      <c r="E966">
        <v>1</v>
      </c>
      <c r="F966" t="s">
        <v>32</v>
      </c>
      <c r="G966" t="s">
        <v>33</v>
      </c>
      <c r="H966" t="s">
        <v>34</v>
      </c>
      <c r="I966" s="6" t="s">
        <v>35</v>
      </c>
      <c r="O966" s="7"/>
      <c r="P966" s="7"/>
      <c r="AB966" t="s">
        <v>36</v>
      </c>
      <c r="AC966" t="s">
        <v>37</v>
      </c>
    </row>
    <row r="967" spans="1:30" ht="15.5" x14ac:dyDescent="0.35">
      <c r="A967" s="5" t="s">
        <v>418</v>
      </c>
      <c r="B967" t="s">
        <v>31</v>
      </c>
      <c r="C967">
        <v>701</v>
      </c>
      <c r="D967">
        <v>6</v>
      </c>
      <c r="E967">
        <v>2</v>
      </c>
      <c r="F967" t="s">
        <v>32</v>
      </c>
      <c r="G967" t="s">
        <v>33</v>
      </c>
      <c r="H967" t="s">
        <v>34</v>
      </c>
      <c r="I967" t="s">
        <v>159</v>
      </c>
      <c r="J967" s="6" t="s">
        <v>39</v>
      </c>
      <c r="K967" t="s">
        <v>46</v>
      </c>
      <c r="L967" t="s">
        <v>41</v>
      </c>
      <c r="M967">
        <v>0</v>
      </c>
      <c r="N967">
        <v>0</v>
      </c>
      <c r="O967" s="7" t="s">
        <v>226</v>
      </c>
      <c r="P967" s="7"/>
      <c r="Q967">
        <f>33.5-12.5</f>
        <v>21</v>
      </c>
      <c r="R967" t="s">
        <v>43</v>
      </c>
      <c r="S967" t="s">
        <v>44</v>
      </c>
      <c r="AB967" t="s">
        <v>36</v>
      </c>
      <c r="AC967" t="s">
        <v>37</v>
      </c>
    </row>
    <row r="968" spans="1:30" ht="15.5" x14ac:dyDescent="0.35">
      <c r="A968" s="5" t="s">
        <v>418</v>
      </c>
      <c r="B968" t="s">
        <v>31</v>
      </c>
      <c r="C968">
        <v>701</v>
      </c>
      <c r="D968">
        <v>7</v>
      </c>
      <c r="E968">
        <v>1</v>
      </c>
      <c r="F968" t="s">
        <v>32</v>
      </c>
      <c r="G968" t="s">
        <v>33</v>
      </c>
      <c r="H968" t="s">
        <v>34</v>
      </c>
      <c r="I968" t="s">
        <v>45</v>
      </c>
      <c r="J968" s="6" t="s">
        <v>39</v>
      </c>
      <c r="K968" t="s">
        <v>56</v>
      </c>
      <c r="L968" t="s">
        <v>41</v>
      </c>
      <c r="M968">
        <v>0</v>
      </c>
      <c r="N968">
        <v>0</v>
      </c>
      <c r="O968" s="7" t="s">
        <v>358</v>
      </c>
      <c r="P968" s="7" t="s">
        <v>359</v>
      </c>
      <c r="Q968">
        <f>31-13</f>
        <v>18</v>
      </c>
      <c r="R968" t="s">
        <v>43</v>
      </c>
      <c r="S968" t="s">
        <v>44</v>
      </c>
      <c r="AB968" t="s">
        <v>36</v>
      </c>
      <c r="AC968" t="s">
        <v>37</v>
      </c>
    </row>
    <row r="969" spans="1:30" ht="15.5" x14ac:dyDescent="0.35">
      <c r="A969" s="5" t="s">
        <v>418</v>
      </c>
      <c r="B969" t="s">
        <v>31</v>
      </c>
      <c r="C969">
        <v>701</v>
      </c>
      <c r="D969">
        <v>7</v>
      </c>
      <c r="E969">
        <v>2</v>
      </c>
      <c r="F969" t="s">
        <v>32</v>
      </c>
      <c r="G969" t="s">
        <v>33</v>
      </c>
      <c r="H969" t="s">
        <v>34</v>
      </c>
      <c r="I969" t="s">
        <v>45</v>
      </c>
      <c r="J969" s="6" t="s">
        <v>39</v>
      </c>
      <c r="K969" t="s">
        <v>56</v>
      </c>
      <c r="L969" t="s">
        <v>41</v>
      </c>
      <c r="M969">
        <v>0</v>
      </c>
      <c r="N969">
        <v>0</v>
      </c>
      <c r="O969" s="7" t="s">
        <v>421</v>
      </c>
      <c r="P969" s="7" t="s">
        <v>422</v>
      </c>
      <c r="Q969">
        <f>33-12</f>
        <v>21</v>
      </c>
      <c r="R969" t="s">
        <v>43</v>
      </c>
      <c r="S969" t="s">
        <v>44</v>
      </c>
      <c r="AB969" t="s">
        <v>36</v>
      </c>
      <c r="AC969" t="s">
        <v>37</v>
      </c>
    </row>
    <row r="970" spans="1:30" ht="15.5" x14ac:dyDescent="0.35">
      <c r="A970" s="5" t="s">
        <v>418</v>
      </c>
      <c r="B970" t="s">
        <v>31</v>
      </c>
      <c r="C970">
        <v>701</v>
      </c>
      <c r="D970">
        <v>8</v>
      </c>
      <c r="E970">
        <v>1</v>
      </c>
      <c r="F970" t="s">
        <v>32</v>
      </c>
      <c r="G970" t="s">
        <v>33</v>
      </c>
      <c r="H970" t="s">
        <v>34</v>
      </c>
      <c r="I970" s="6" t="s">
        <v>35</v>
      </c>
      <c r="O970" s="7"/>
      <c r="P970" s="7"/>
      <c r="AB970" t="s">
        <v>36</v>
      </c>
      <c r="AC970" t="s">
        <v>37</v>
      </c>
    </row>
    <row r="971" spans="1:30" ht="15.5" x14ac:dyDescent="0.35">
      <c r="A971" s="5" t="s">
        <v>418</v>
      </c>
      <c r="B971" t="s">
        <v>31</v>
      </c>
      <c r="C971">
        <v>701</v>
      </c>
      <c r="D971">
        <v>8</v>
      </c>
      <c r="E971">
        <v>2</v>
      </c>
      <c r="F971" t="s">
        <v>32</v>
      </c>
      <c r="G971" t="s">
        <v>33</v>
      </c>
      <c r="H971" t="s">
        <v>34</v>
      </c>
      <c r="I971" t="s">
        <v>69</v>
      </c>
      <c r="J971" s="6" t="s">
        <v>70</v>
      </c>
      <c r="O971" s="7"/>
      <c r="P971" s="7"/>
      <c r="AB971" t="s">
        <v>36</v>
      </c>
      <c r="AC971" t="s">
        <v>37</v>
      </c>
    </row>
    <row r="972" spans="1:30" ht="15.5" x14ac:dyDescent="0.35">
      <c r="A972" s="5" t="s">
        <v>418</v>
      </c>
      <c r="B972" t="s">
        <v>31</v>
      </c>
      <c r="C972">
        <v>701</v>
      </c>
      <c r="D972">
        <v>9</v>
      </c>
      <c r="E972">
        <v>1</v>
      </c>
      <c r="F972" t="s">
        <v>32</v>
      </c>
      <c r="G972" t="s">
        <v>33</v>
      </c>
      <c r="H972" t="s">
        <v>34</v>
      </c>
      <c r="I972" t="s">
        <v>136</v>
      </c>
      <c r="J972" s="6" t="s">
        <v>74</v>
      </c>
      <c r="K972" t="s">
        <v>40</v>
      </c>
      <c r="L972" t="s">
        <v>41</v>
      </c>
      <c r="M972">
        <v>0</v>
      </c>
      <c r="N972">
        <v>1</v>
      </c>
      <c r="O972" s="7" t="s">
        <v>234</v>
      </c>
      <c r="P972" s="7"/>
      <c r="Q972">
        <f>39-14.5</f>
        <v>24.5</v>
      </c>
      <c r="R972" t="s">
        <v>165</v>
      </c>
      <c r="S972" t="s">
        <v>108</v>
      </c>
      <c r="Z972" t="s">
        <v>108</v>
      </c>
      <c r="AB972" t="s">
        <v>36</v>
      </c>
      <c r="AC972" t="s">
        <v>37</v>
      </c>
      <c r="AD972" t="s">
        <v>423</v>
      </c>
    </row>
    <row r="973" spans="1:30" ht="15.5" x14ac:dyDescent="0.35">
      <c r="A973" s="5" t="s">
        <v>418</v>
      </c>
      <c r="B973" t="s">
        <v>31</v>
      </c>
      <c r="C973">
        <v>701</v>
      </c>
      <c r="D973">
        <v>9</v>
      </c>
      <c r="E973">
        <v>2</v>
      </c>
      <c r="F973" t="s">
        <v>32</v>
      </c>
      <c r="G973" t="s">
        <v>33</v>
      </c>
      <c r="H973" t="s">
        <v>34</v>
      </c>
      <c r="I973" t="s">
        <v>136</v>
      </c>
      <c r="J973" s="6" t="s">
        <v>39</v>
      </c>
      <c r="K973" t="s">
        <v>40</v>
      </c>
      <c r="L973" t="s">
        <v>41</v>
      </c>
      <c r="M973">
        <v>0</v>
      </c>
      <c r="N973">
        <v>0</v>
      </c>
      <c r="O973" s="7" t="s">
        <v>229</v>
      </c>
      <c r="P973" s="7"/>
      <c r="Q973">
        <f>37.5-14</f>
        <v>23.5</v>
      </c>
      <c r="R973" t="s">
        <v>43</v>
      </c>
      <c r="S973" t="s">
        <v>44</v>
      </c>
      <c r="Z973" t="s">
        <v>108</v>
      </c>
      <c r="AB973" t="s">
        <v>36</v>
      </c>
      <c r="AC973" t="s">
        <v>37</v>
      </c>
      <c r="AD973" t="s">
        <v>424</v>
      </c>
    </row>
    <row r="974" spans="1:30" ht="15.5" x14ac:dyDescent="0.35">
      <c r="A974" s="5" t="s">
        <v>418</v>
      </c>
      <c r="B974" t="s">
        <v>31</v>
      </c>
      <c r="C974">
        <v>701</v>
      </c>
      <c r="D974">
        <v>10</v>
      </c>
      <c r="E974">
        <v>1</v>
      </c>
      <c r="F974" t="s">
        <v>32</v>
      </c>
      <c r="G974" t="s">
        <v>33</v>
      </c>
      <c r="H974" t="s">
        <v>34</v>
      </c>
      <c r="I974" t="s">
        <v>38</v>
      </c>
      <c r="J974" s="6" t="s">
        <v>74</v>
      </c>
      <c r="K974" t="s">
        <v>40</v>
      </c>
      <c r="L974" t="s">
        <v>41</v>
      </c>
      <c r="M974">
        <v>0</v>
      </c>
      <c r="N974">
        <v>1</v>
      </c>
      <c r="O974" s="7" t="s">
        <v>223</v>
      </c>
      <c r="P974" s="7"/>
      <c r="Q974">
        <f>175-90</f>
        <v>85</v>
      </c>
      <c r="R974" t="s">
        <v>43</v>
      </c>
      <c r="S974" t="s">
        <v>44</v>
      </c>
      <c r="AB974" t="s">
        <v>36</v>
      </c>
      <c r="AC974" t="s">
        <v>37</v>
      </c>
    </row>
    <row r="975" spans="1:30" ht="15.5" x14ac:dyDescent="0.35">
      <c r="A975" s="5" t="s">
        <v>418</v>
      </c>
      <c r="B975" t="s">
        <v>31</v>
      </c>
      <c r="C975">
        <v>701</v>
      </c>
      <c r="D975">
        <v>10</v>
      </c>
      <c r="E975">
        <v>2</v>
      </c>
      <c r="F975" t="s">
        <v>32</v>
      </c>
      <c r="G975" t="s">
        <v>33</v>
      </c>
      <c r="H975" t="s">
        <v>34</v>
      </c>
      <c r="I975" t="s">
        <v>45</v>
      </c>
      <c r="J975" s="6" t="s">
        <v>39</v>
      </c>
      <c r="K975" t="s">
        <v>56</v>
      </c>
      <c r="L975" t="s">
        <v>41</v>
      </c>
      <c r="M975">
        <v>0</v>
      </c>
      <c r="N975">
        <v>0</v>
      </c>
      <c r="O975" s="7" t="s">
        <v>230</v>
      </c>
      <c r="P975" s="7" t="s">
        <v>231</v>
      </c>
      <c r="Q975">
        <f>31-14.5</f>
        <v>16.5</v>
      </c>
      <c r="R975" t="s">
        <v>43</v>
      </c>
      <c r="S975" t="s">
        <v>44</v>
      </c>
      <c r="AB975" t="s">
        <v>36</v>
      </c>
      <c r="AC975" t="s">
        <v>37</v>
      </c>
    </row>
    <row r="976" spans="1:30" ht="15.5" x14ac:dyDescent="0.35">
      <c r="A976" s="5" t="s">
        <v>418</v>
      </c>
      <c r="B976" t="s">
        <v>31</v>
      </c>
      <c r="C976">
        <v>703</v>
      </c>
      <c r="D976">
        <v>1</v>
      </c>
      <c r="E976">
        <v>1</v>
      </c>
      <c r="F976" t="s">
        <v>32</v>
      </c>
      <c r="G976" t="s">
        <v>33</v>
      </c>
      <c r="H976" t="s">
        <v>34</v>
      </c>
      <c r="I976" t="s">
        <v>45</v>
      </c>
      <c r="J976" s="6" t="s">
        <v>74</v>
      </c>
      <c r="K976" t="s">
        <v>56</v>
      </c>
      <c r="L976" t="s">
        <v>49</v>
      </c>
      <c r="M976">
        <v>0</v>
      </c>
      <c r="N976">
        <v>1</v>
      </c>
      <c r="O976" s="7" t="s">
        <v>425</v>
      </c>
      <c r="P976" s="7" t="s">
        <v>426</v>
      </c>
      <c r="Q976">
        <f>35.5-15</f>
        <v>20.5</v>
      </c>
      <c r="R976" t="s">
        <v>52</v>
      </c>
      <c r="AB976" t="s">
        <v>36</v>
      </c>
      <c r="AC976" t="s">
        <v>37</v>
      </c>
      <c r="AD976" t="s">
        <v>427</v>
      </c>
    </row>
    <row r="977" spans="1:30" ht="15.5" x14ac:dyDescent="0.35">
      <c r="A977" s="5" t="s">
        <v>418</v>
      </c>
      <c r="B977" t="s">
        <v>31</v>
      </c>
      <c r="C977">
        <v>703</v>
      </c>
      <c r="D977">
        <v>2</v>
      </c>
      <c r="E977">
        <v>1</v>
      </c>
      <c r="F977" t="s">
        <v>32</v>
      </c>
      <c r="G977" t="s">
        <v>33</v>
      </c>
      <c r="H977" t="s">
        <v>34</v>
      </c>
      <c r="I977" t="s">
        <v>136</v>
      </c>
      <c r="J977" s="6" t="s">
        <v>39</v>
      </c>
      <c r="K977" t="s">
        <v>40</v>
      </c>
      <c r="L977" t="s">
        <v>41</v>
      </c>
      <c r="M977">
        <v>0</v>
      </c>
      <c r="N977">
        <v>0</v>
      </c>
      <c r="O977" s="7" t="s">
        <v>367</v>
      </c>
      <c r="P977" s="7"/>
      <c r="Q977">
        <f>39-14</f>
        <v>25</v>
      </c>
      <c r="R977" t="s">
        <v>165</v>
      </c>
      <c r="S977" t="s">
        <v>108</v>
      </c>
      <c r="AB977" t="s">
        <v>36</v>
      </c>
      <c r="AC977" t="s">
        <v>37</v>
      </c>
    </row>
    <row r="978" spans="1:30" ht="15.5" x14ac:dyDescent="0.35">
      <c r="A978" s="5" t="s">
        <v>418</v>
      </c>
      <c r="B978" t="s">
        <v>31</v>
      </c>
      <c r="C978">
        <v>703</v>
      </c>
      <c r="D978">
        <v>2</v>
      </c>
      <c r="E978">
        <v>2</v>
      </c>
      <c r="F978" t="s">
        <v>32</v>
      </c>
      <c r="G978" t="s">
        <v>33</v>
      </c>
      <c r="H978" t="s">
        <v>34</v>
      </c>
      <c r="I978" t="s">
        <v>45</v>
      </c>
      <c r="J978" s="6" t="s">
        <v>39</v>
      </c>
      <c r="K978" t="s">
        <v>56</v>
      </c>
      <c r="L978" t="s">
        <v>49</v>
      </c>
      <c r="M978">
        <v>0</v>
      </c>
      <c r="N978">
        <v>0</v>
      </c>
      <c r="O978" s="7" t="s">
        <v>238</v>
      </c>
      <c r="P978" s="7" t="s">
        <v>239</v>
      </c>
      <c r="Q978">
        <f>31-12.5</f>
        <v>18.5</v>
      </c>
      <c r="R978" t="s">
        <v>52</v>
      </c>
      <c r="AB978" t="s">
        <v>36</v>
      </c>
      <c r="AC978" t="s">
        <v>37</v>
      </c>
    </row>
    <row r="979" spans="1:30" ht="15.5" x14ac:dyDescent="0.35">
      <c r="A979" s="5" t="s">
        <v>418</v>
      </c>
      <c r="B979" t="s">
        <v>31</v>
      </c>
      <c r="C979">
        <v>703</v>
      </c>
      <c r="D979">
        <v>3</v>
      </c>
      <c r="E979">
        <v>1</v>
      </c>
      <c r="F979" t="s">
        <v>32</v>
      </c>
      <c r="G979" t="s">
        <v>33</v>
      </c>
      <c r="H979" t="s">
        <v>34</v>
      </c>
      <c r="I979" s="6" t="s">
        <v>35</v>
      </c>
      <c r="O979" s="7"/>
      <c r="P979" s="7"/>
      <c r="AB979" t="s">
        <v>36</v>
      </c>
      <c r="AC979" t="s">
        <v>37</v>
      </c>
    </row>
    <row r="980" spans="1:30" ht="15.5" x14ac:dyDescent="0.35">
      <c r="A980" s="5" t="s">
        <v>418</v>
      </c>
      <c r="B980" t="s">
        <v>31</v>
      </c>
      <c r="C980">
        <v>703</v>
      </c>
      <c r="D980">
        <v>3</v>
      </c>
      <c r="E980">
        <v>2</v>
      </c>
      <c r="F980" t="s">
        <v>32</v>
      </c>
      <c r="G980" t="s">
        <v>33</v>
      </c>
      <c r="H980" t="s">
        <v>34</v>
      </c>
      <c r="I980" t="s">
        <v>45</v>
      </c>
      <c r="J980" s="6" t="s">
        <v>39</v>
      </c>
      <c r="K980" t="s">
        <v>40</v>
      </c>
      <c r="L980" t="s">
        <v>41</v>
      </c>
      <c r="M980">
        <v>0</v>
      </c>
      <c r="N980">
        <v>0</v>
      </c>
      <c r="O980" s="7" t="s">
        <v>428</v>
      </c>
      <c r="P980" s="7" t="s">
        <v>429</v>
      </c>
      <c r="Q980">
        <f>32-12.5</f>
        <v>19.5</v>
      </c>
      <c r="R980" t="s">
        <v>43</v>
      </c>
      <c r="S980" t="s">
        <v>44</v>
      </c>
      <c r="AB980" t="s">
        <v>36</v>
      </c>
      <c r="AC980" t="s">
        <v>37</v>
      </c>
    </row>
    <row r="981" spans="1:30" ht="15.5" x14ac:dyDescent="0.35">
      <c r="A981" s="5" t="s">
        <v>418</v>
      </c>
      <c r="B981" t="s">
        <v>31</v>
      </c>
      <c r="C981">
        <v>703</v>
      </c>
      <c r="D981">
        <v>4</v>
      </c>
      <c r="E981">
        <v>1</v>
      </c>
      <c r="F981" t="s">
        <v>32</v>
      </c>
      <c r="G981" t="s">
        <v>33</v>
      </c>
      <c r="H981" t="s">
        <v>34</v>
      </c>
      <c r="I981" t="s">
        <v>159</v>
      </c>
      <c r="J981" s="6" t="s">
        <v>74</v>
      </c>
      <c r="K981" t="s">
        <v>40</v>
      </c>
      <c r="L981" t="s">
        <v>49</v>
      </c>
      <c r="M981">
        <v>0</v>
      </c>
      <c r="N981">
        <v>1</v>
      </c>
      <c r="O981" s="7" t="s">
        <v>430</v>
      </c>
      <c r="P981" s="7"/>
      <c r="Q981">
        <f>31-13</f>
        <v>18</v>
      </c>
      <c r="R981" t="s">
        <v>52</v>
      </c>
      <c r="AB981" t="s">
        <v>36</v>
      </c>
      <c r="AC981" t="s">
        <v>37</v>
      </c>
    </row>
    <row r="982" spans="1:30" ht="15.5" x14ac:dyDescent="0.35">
      <c r="A982" s="5" t="s">
        <v>418</v>
      </c>
      <c r="B982" t="s">
        <v>31</v>
      </c>
      <c r="C982">
        <v>703</v>
      </c>
      <c r="D982">
        <v>5</v>
      </c>
      <c r="E982">
        <v>1</v>
      </c>
      <c r="F982" t="s">
        <v>32</v>
      </c>
      <c r="G982" t="s">
        <v>33</v>
      </c>
      <c r="H982" t="s">
        <v>34</v>
      </c>
      <c r="I982" s="6" t="s">
        <v>35</v>
      </c>
      <c r="O982" s="7"/>
      <c r="P982" s="7"/>
      <c r="AB982" t="s">
        <v>36</v>
      </c>
      <c r="AC982" t="s">
        <v>37</v>
      </c>
    </row>
    <row r="983" spans="1:30" ht="15.5" x14ac:dyDescent="0.35">
      <c r="A983" s="5" t="s">
        <v>418</v>
      </c>
      <c r="B983" t="s">
        <v>31</v>
      </c>
      <c r="C983">
        <v>703</v>
      </c>
      <c r="D983">
        <v>5</v>
      </c>
      <c r="E983">
        <v>2</v>
      </c>
      <c r="F983" t="s">
        <v>32</v>
      </c>
      <c r="G983" t="s">
        <v>33</v>
      </c>
      <c r="H983" t="s">
        <v>34</v>
      </c>
      <c r="I983" t="s">
        <v>45</v>
      </c>
      <c r="J983" s="6" t="s">
        <v>39</v>
      </c>
      <c r="K983" t="s">
        <v>40</v>
      </c>
      <c r="L983" t="s">
        <v>41</v>
      </c>
      <c r="M983">
        <v>0</v>
      </c>
      <c r="N983">
        <v>0</v>
      </c>
      <c r="O983" s="7" t="s">
        <v>236</v>
      </c>
      <c r="P983" s="7" t="s">
        <v>237</v>
      </c>
      <c r="Q983">
        <f>30-13</f>
        <v>17</v>
      </c>
      <c r="R983" t="s">
        <v>43</v>
      </c>
      <c r="S983" t="s">
        <v>44</v>
      </c>
      <c r="AB983" t="s">
        <v>36</v>
      </c>
      <c r="AC983" t="s">
        <v>37</v>
      </c>
    </row>
    <row r="984" spans="1:30" ht="15.5" x14ac:dyDescent="0.35">
      <c r="A984" s="5" t="s">
        <v>418</v>
      </c>
      <c r="B984" t="s">
        <v>31</v>
      </c>
      <c r="C984">
        <v>703</v>
      </c>
      <c r="D984">
        <v>6</v>
      </c>
      <c r="E984">
        <v>1</v>
      </c>
      <c r="F984" t="s">
        <v>32</v>
      </c>
      <c r="G984" t="s">
        <v>33</v>
      </c>
      <c r="H984" t="s">
        <v>34</v>
      </c>
      <c r="I984" s="6" t="s">
        <v>35</v>
      </c>
      <c r="O984" s="7"/>
      <c r="P984" s="7"/>
      <c r="AB984" t="s">
        <v>36</v>
      </c>
      <c r="AC984" t="s">
        <v>37</v>
      </c>
    </row>
    <row r="985" spans="1:30" ht="15.5" x14ac:dyDescent="0.35">
      <c r="A985" s="5" t="s">
        <v>418</v>
      </c>
      <c r="B985" t="s">
        <v>31</v>
      </c>
      <c r="C985">
        <v>703</v>
      </c>
      <c r="D985">
        <v>6</v>
      </c>
      <c r="E985">
        <v>2</v>
      </c>
      <c r="F985" t="s">
        <v>32</v>
      </c>
      <c r="G985" t="s">
        <v>33</v>
      </c>
      <c r="H985" t="s">
        <v>34</v>
      </c>
      <c r="I985" t="s">
        <v>159</v>
      </c>
      <c r="J985" s="6" t="s">
        <v>74</v>
      </c>
      <c r="K985" t="s">
        <v>40</v>
      </c>
      <c r="L985" t="s">
        <v>41</v>
      </c>
      <c r="M985">
        <v>0</v>
      </c>
      <c r="N985">
        <v>1</v>
      </c>
      <c r="O985" s="7" t="s">
        <v>247</v>
      </c>
      <c r="P985" s="7"/>
      <c r="Q985">
        <f>32-13</f>
        <v>19</v>
      </c>
      <c r="R985" t="s">
        <v>43</v>
      </c>
      <c r="S985" t="s">
        <v>44</v>
      </c>
      <c r="AB985" t="s">
        <v>36</v>
      </c>
      <c r="AC985" t="s">
        <v>37</v>
      </c>
    </row>
    <row r="986" spans="1:30" ht="15.5" x14ac:dyDescent="0.35">
      <c r="A986" s="5" t="s">
        <v>418</v>
      </c>
      <c r="B986" t="s">
        <v>31</v>
      </c>
      <c r="C986">
        <v>703</v>
      </c>
      <c r="D986">
        <v>7</v>
      </c>
      <c r="E986">
        <v>1</v>
      </c>
      <c r="F986" t="s">
        <v>32</v>
      </c>
      <c r="G986" t="s">
        <v>33</v>
      </c>
      <c r="H986" t="s">
        <v>34</v>
      </c>
      <c r="I986" s="6" t="s">
        <v>35</v>
      </c>
      <c r="O986" s="7"/>
      <c r="P986" s="7"/>
      <c r="AB986" t="s">
        <v>36</v>
      </c>
      <c r="AC986" t="s">
        <v>37</v>
      </c>
    </row>
    <row r="987" spans="1:30" ht="15.5" x14ac:dyDescent="0.35">
      <c r="A987" s="5" t="s">
        <v>418</v>
      </c>
      <c r="B987" t="s">
        <v>31</v>
      </c>
      <c r="C987">
        <v>703</v>
      </c>
      <c r="D987">
        <v>7</v>
      </c>
      <c r="E987">
        <v>2</v>
      </c>
      <c r="F987" t="s">
        <v>32</v>
      </c>
      <c r="G987" t="s">
        <v>33</v>
      </c>
      <c r="H987" t="s">
        <v>34</v>
      </c>
      <c r="I987" t="s">
        <v>45</v>
      </c>
      <c r="J987" s="6" t="s">
        <v>74</v>
      </c>
      <c r="K987" t="s">
        <v>40</v>
      </c>
      <c r="L987" t="s">
        <v>49</v>
      </c>
      <c r="M987">
        <v>0</v>
      </c>
      <c r="N987">
        <v>0</v>
      </c>
      <c r="O987" s="7" t="s">
        <v>240</v>
      </c>
      <c r="P987" s="7" t="s">
        <v>241</v>
      </c>
      <c r="Q987">
        <f>31.5-12.5</f>
        <v>19</v>
      </c>
      <c r="R987" t="s">
        <v>52</v>
      </c>
      <c r="AB987" t="s">
        <v>36</v>
      </c>
      <c r="AC987" t="s">
        <v>37</v>
      </c>
    </row>
    <row r="988" spans="1:30" ht="15.5" x14ac:dyDescent="0.35">
      <c r="A988" s="5" t="s">
        <v>418</v>
      </c>
      <c r="B988" t="s">
        <v>31</v>
      </c>
      <c r="C988">
        <v>703</v>
      </c>
      <c r="D988">
        <v>8</v>
      </c>
      <c r="E988">
        <v>1</v>
      </c>
      <c r="F988" t="s">
        <v>32</v>
      </c>
      <c r="G988" t="s">
        <v>33</v>
      </c>
      <c r="H988" t="s">
        <v>34</v>
      </c>
      <c r="I988" t="s">
        <v>45</v>
      </c>
      <c r="J988" s="6" t="s">
        <v>39</v>
      </c>
      <c r="K988" t="s">
        <v>56</v>
      </c>
      <c r="L988" t="s">
        <v>41</v>
      </c>
      <c r="M988">
        <v>0</v>
      </c>
      <c r="N988">
        <v>0</v>
      </c>
      <c r="O988" s="7" t="s">
        <v>244</v>
      </c>
      <c r="P988" s="7" t="s">
        <v>245</v>
      </c>
      <c r="Q988">
        <f>31.5-13.5</f>
        <v>18</v>
      </c>
      <c r="R988" t="s">
        <v>43</v>
      </c>
      <c r="S988" t="s">
        <v>44</v>
      </c>
      <c r="AB988" t="s">
        <v>36</v>
      </c>
      <c r="AC988" t="s">
        <v>37</v>
      </c>
    </row>
    <row r="989" spans="1:30" ht="15.5" x14ac:dyDescent="0.35">
      <c r="A989" s="5" t="s">
        <v>418</v>
      </c>
      <c r="B989" t="s">
        <v>31</v>
      </c>
      <c r="C989">
        <v>703</v>
      </c>
      <c r="D989">
        <v>8</v>
      </c>
      <c r="E989">
        <v>2</v>
      </c>
      <c r="F989" t="s">
        <v>32</v>
      </c>
      <c r="G989" t="s">
        <v>33</v>
      </c>
      <c r="H989" t="s">
        <v>34</v>
      </c>
      <c r="I989" t="s">
        <v>45</v>
      </c>
      <c r="J989" s="6" t="s">
        <v>142</v>
      </c>
      <c r="O989" s="7" t="s">
        <v>236</v>
      </c>
      <c r="P989" s="7" t="s">
        <v>237</v>
      </c>
      <c r="AB989" t="s">
        <v>36</v>
      </c>
      <c r="AC989" t="s">
        <v>37</v>
      </c>
      <c r="AD989" t="s">
        <v>189</v>
      </c>
    </row>
    <row r="990" spans="1:30" ht="15.5" x14ac:dyDescent="0.35">
      <c r="A990" s="5" t="s">
        <v>418</v>
      </c>
      <c r="B990" t="s">
        <v>31</v>
      </c>
      <c r="C990">
        <v>703</v>
      </c>
      <c r="D990">
        <v>9</v>
      </c>
      <c r="E990">
        <v>1</v>
      </c>
      <c r="F990" t="s">
        <v>32</v>
      </c>
      <c r="G990" t="s">
        <v>33</v>
      </c>
      <c r="H990" t="s">
        <v>34</v>
      </c>
      <c r="I990" t="s">
        <v>45</v>
      </c>
      <c r="J990" s="6" t="s">
        <v>39</v>
      </c>
      <c r="K990" t="s">
        <v>40</v>
      </c>
      <c r="L990" t="s">
        <v>41</v>
      </c>
      <c r="M990">
        <v>0</v>
      </c>
      <c r="N990">
        <v>0</v>
      </c>
      <c r="O990" s="7" t="s">
        <v>248</v>
      </c>
      <c r="P990" s="7" t="s">
        <v>249</v>
      </c>
      <c r="Q990">
        <f>34.5-12.5</f>
        <v>22</v>
      </c>
      <c r="R990" t="s">
        <v>43</v>
      </c>
      <c r="S990" t="s">
        <v>44</v>
      </c>
      <c r="AB990" t="s">
        <v>36</v>
      </c>
      <c r="AC990" t="s">
        <v>37</v>
      </c>
    </row>
    <row r="991" spans="1:30" ht="15.5" x14ac:dyDescent="0.35">
      <c r="A991" s="5" t="s">
        <v>418</v>
      </c>
      <c r="B991" t="s">
        <v>31</v>
      </c>
      <c r="C991">
        <v>703</v>
      </c>
      <c r="D991">
        <v>9</v>
      </c>
      <c r="E991">
        <v>2</v>
      </c>
      <c r="F991" t="s">
        <v>32</v>
      </c>
      <c r="G991" t="s">
        <v>33</v>
      </c>
      <c r="H991" t="s">
        <v>34</v>
      </c>
      <c r="I991" t="s">
        <v>45</v>
      </c>
      <c r="J991" s="6" t="s">
        <v>39</v>
      </c>
      <c r="K991" t="s">
        <v>56</v>
      </c>
      <c r="L991" t="s">
        <v>41</v>
      </c>
      <c r="M991">
        <v>0</v>
      </c>
      <c r="N991">
        <v>0</v>
      </c>
      <c r="O991" s="7" t="s">
        <v>254</v>
      </c>
      <c r="P991" s="7" t="s">
        <v>255</v>
      </c>
      <c r="Q991">
        <f>31-14</f>
        <v>17</v>
      </c>
      <c r="R991" t="s">
        <v>43</v>
      </c>
      <c r="S991" t="s">
        <v>44</v>
      </c>
      <c r="AB991" t="s">
        <v>36</v>
      </c>
      <c r="AC991" t="s">
        <v>37</v>
      </c>
      <c r="AD991" t="s">
        <v>431</v>
      </c>
    </row>
    <row r="992" spans="1:30" ht="15.5" x14ac:dyDescent="0.35">
      <c r="A992" s="5" t="s">
        <v>418</v>
      </c>
      <c r="B992" t="s">
        <v>31</v>
      </c>
      <c r="C992">
        <v>703</v>
      </c>
      <c r="D992">
        <v>10</v>
      </c>
      <c r="E992">
        <v>1</v>
      </c>
      <c r="F992" t="s">
        <v>32</v>
      </c>
      <c r="G992" t="s">
        <v>33</v>
      </c>
      <c r="H992" t="s">
        <v>34</v>
      </c>
      <c r="I992" t="s">
        <v>45</v>
      </c>
      <c r="J992" s="6" t="s">
        <v>39</v>
      </c>
      <c r="K992" t="s">
        <v>40</v>
      </c>
      <c r="L992" t="s">
        <v>49</v>
      </c>
      <c r="M992">
        <v>0</v>
      </c>
      <c r="N992">
        <v>0</v>
      </c>
      <c r="O992" s="7" t="s">
        <v>250</v>
      </c>
      <c r="P992" s="7" t="s">
        <v>251</v>
      </c>
      <c r="Q992">
        <f>31.5-12.5</f>
        <v>19</v>
      </c>
      <c r="R992" t="s">
        <v>52</v>
      </c>
      <c r="AB992" t="s">
        <v>36</v>
      </c>
      <c r="AC992" t="s">
        <v>37</v>
      </c>
    </row>
    <row r="993" spans="1:30" ht="15.5" x14ac:dyDescent="0.35">
      <c r="A993" s="5" t="s">
        <v>418</v>
      </c>
      <c r="B993" t="s">
        <v>31</v>
      </c>
      <c r="C993">
        <v>801</v>
      </c>
      <c r="D993">
        <v>1</v>
      </c>
      <c r="E993">
        <v>1</v>
      </c>
      <c r="F993" t="s">
        <v>32</v>
      </c>
      <c r="G993" t="s">
        <v>33</v>
      </c>
      <c r="H993" t="s">
        <v>34</v>
      </c>
      <c r="I993" t="s">
        <v>45</v>
      </c>
      <c r="J993" s="6" t="s">
        <v>39</v>
      </c>
      <c r="K993" t="s">
        <v>56</v>
      </c>
      <c r="L993" t="s">
        <v>49</v>
      </c>
      <c r="M993">
        <v>0</v>
      </c>
      <c r="N993">
        <v>0</v>
      </c>
      <c r="O993" s="7" t="s">
        <v>258</v>
      </c>
      <c r="P993" s="7" t="s">
        <v>259</v>
      </c>
      <c r="Q993">
        <f>29.5-14.5</f>
        <v>15</v>
      </c>
      <c r="R993" t="s">
        <v>52</v>
      </c>
      <c r="AB993" t="s">
        <v>36</v>
      </c>
      <c r="AC993" t="s">
        <v>37</v>
      </c>
    </row>
    <row r="994" spans="1:30" ht="15.5" x14ac:dyDescent="0.35">
      <c r="A994" s="5" t="s">
        <v>418</v>
      </c>
      <c r="B994" t="s">
        <v>31</v>
      </c>
      <c r="C994">
        <v>801</v>
      </c>
      <c r="D994">
        <v>2</v>
      </c>
      <c r="E994">
        <v>1</v>
      </c>
      <c r="F994" t="s">
        <v>32</v>
      </c>
      <c r="G994" t="s">
        <v>33</v>
      </c>
      <c r="H994" t="s">
        <v>34</v>
      </c>
      <c r="I994" s="6" t="s">
        <v>35</v>
      </c>
      <c r="O994" s="7"/>
      <c r="P994" s="7"/>
      <c r="AB994" t="s">
        <v>36</v>
      </c>
      <c r="AC994" t="s">
        <v>37</v>
      </c>
    </row>
    <row r="995" spans="1:30" ht="15.5" x14ac:dyDescent="0.35">
      <c r="A995" s="5" t="s">
        <v>418</v>
      </c>
      <c r="B995" t="s">
        <v>31</v>
      </c>
      <c r="C995">
        <v>801</v>
      </c>
      <c r="D995">
        <v>2</v>
      </c>
      <c r="E995">
        <v>2</v>
      </c>
      <c r="F995" t="s">
        <v>32</v>
      </c>
      <c r="G995" t="s">
        <v>33</v>
      </c>
      <c r="H995" t="s">
        <v>34</v>
      </c>
      <c r="I995" s="6" t="s">
        <v>35</v>
      </c>
      <c r="O995" s="7"/>
      <c r="P995" s="7"/>
      <c r="AB995" t="s">
        <v>36</v>
      </c>
      <c r="AC995" t="s">
        <v>37</v>
      </c>
    </row>
    <row r="996" spans="1:30" ht="15.5" x14ac:dyDescent="0.35">
      <c r="A996" s="5" t="s">
        <v>418</v>
      </c>
      <c r="B996" t="s">
        <v>31</v>
      </c>
      <c r="C996">
        <v>801</v>
      </c>
      <c r="D996">
        <v>3</v>
      </c>
      <c r="E996">
        <v>1</v>
      </c>
      <c r="F996" t="s">
        <v>32</v>
      </c>
      <c r="G996" t="s">
        <v>33</v>
      </c>
      <c r="H996" t="s">
        <v>34</v>
      </c>
      <c r="I996" s="6" t="s">
        <v>35</v>
      </c>
      <c r="O996" s="7"/>
      <c r="P996" s="7"/>
      <c r="AB996" t="s">
        <v>36</v>
      </c>
      <c r="AC996" t="s">
        <v>37</v>
      </c>
    </row>
    <row r="997" spans="1:30" ht="15.5" x14ac:dyDescent="0.35">
      <c r="A997" s="5" t="s">
        <v>418</v>
      </c>
      <c r="B997" t="s">
        <v>31</v>
      </c>
      <c r="C997">
        <v>801</v>
      </c>
      <c r="D997">
        <v>6</v>
      </c>
      <c r="E997">
        <v>1</v>
      </c>
      <c r="F997" t="s">
        <v>32</v>
      </c>
      <c r="G997" t="s">
        <v>33</v>
      </c>
      <c r="H997" t="s">
        <v>34</v>
      </c>
      <c r="I997" t="s">
        <v>45</v>
      </c>
      <c r="J997" s="6" t="s">
        <v>39</v>
      </c>
      <c r="K997" t="s">
        <v>56</v>
      </c>
      <c r="L997" t="s">
        <v>41</v>
      </c>
      <c r="M997">
        <v>0</v>
      </c>
      <c r="N997">
        <v>0</v>
      </c>
      <c r="O997" s="7" t="s">
        <v>263</v>
      </c>
      <c r="P997" s="7" t="s">
        <v>264</v>
      </c>
      <c r="Q997">
        <f>29.5-14</f>
        <v>15.5</v>
      </c>
      <c r="R997" t="s">
        <v>43</v>
      </c>
      <c r="S997" t="s">
        <v>44</v>
      </c>
      <c r="AB997" t="s">
        <v>36</v>
      </c>
      <c r="AC997" t="s">
        <v>37</v>
      </c>
    </row>
    <row r="998" spans="1:30" ht="15.5" x14ac:dyDescent="0.35">
      <c r="A998" s="5" t="s">
        <v>418</v>
      </c>
      <c r="B998" t="s">
        <v>31</v>
      </c>
      <c r="C998">
        <v>801</v>
      </c>
      <c r="D998">
        <v>6</v>
      </c>
      <c r="E998">
        <v>2</v>
      </c>
      <c r="F998" t="s">
        <v>32</v>
      </c>
      <c r="G998" t="s">
        <v>33</v>
      </c>
      <c r="H998" t="s">
        <v>34</v>
      </c>
      <c r="I998" s="6" t="s">
        <v>35</v>
      </c>
      <c r="O998" s="7"/>
      <c r="P998" s="7"/>
      <c r="AB998" t="s">
        <v>36</v>
      </c>
      <c r="AC998" t="s">
        <v>37</v>
      </c>
    </row>
    <row r="999" spans="1:30" ht="15.5" x14ac:dyDescent="0.35">
      <c r="A999" s="5" t="s">
        <v>418</v>
      </c>
      <c r="B999" t="s">
        <v>31</v>
      </c>
      <c r="C999">
        <v>801</v>
      </c>
      <c r="D999">
        <v>7</v>
      </c>
      <c r="E999">
        <v>1</v>
      </c>
      <c r="F999" t="s">
        <v>32</v>
      </c>
      <c r="G999" t="s">
        <v>33</v>
      </c>
      <c r="H999" t="s">
        <v>34</v>
      </c>
      <c r="I999" s="6" t="s">
        <v>35</v>
      </c>
      <c r="O999" s="7"/>
      <c r="P999" s="7"/>
      <c r="AB999" t="s">
        <v>36</v>
      </c>
      <c r="AC999" t="s">
        <v>37</v>
      </c>
    </row>
    <row r="1000" spans="1:30" ht="15.5" x14ac:dyDescent="0.35">
      <c r="A1000" s="5" t="s">
        <v>418</v>
      </c>
      <c r="B1000" t="s">
        <v>31</v>
      </c>
      <c r="C1000">
        <v>801</v>
      </c>
      <c r="D1000">
        <v>9</v>
      </c>
      <c r="E1000">
        <v>1</v>
      </c>
      <c r="F1000" t="s">
        <v>32</v>
      </c>
      <c r="G1000" t="s">
        <v>33</v>
      </c>
      <c r="H1000" t="s">
        <v>34</v>
      </c>
      <c r="I1000" t="s">
        <v>45</v>
      </c>
      <c r="J1000" s="6" t="s">
        <v>39</v>
      </c>
      <c r="K1000" t="s">
        <v>56</v>
      </c>
      <c r="L1000" t="s">
        <v>41</v>
      </c>
      <c r="M1000">
        <v>0</v>
      </c>
      <c r="N1000">
        <v>0</v>
      </c>
      <c r="O1000" s="7" t="s">
        <v>269</v>
      </c>
      <c r="P1000" s="7" t="s">
        <v>270</v>
      </c>
      <c r="Q1000">
        <f>31-14</f>
        <v>17</v>
      </c>
      <c r="R1000" t="s">
        <v>43</v>
      </c>
      <c r="S1000" t="s">
        <v>44</v>
      </c>
      <c r="AB1000" t="s">
        <v>36</v>
      </c>
      <c r="AC1000" t="s">
        <v>37</v>
      </c>
    </row>
    <row r="1001" spans="1:30" ht="15.5" x14ac:dyDescent="0.35">
      <c r="A1001" s="5" t="s">
        <v>418</v>
      </c>
      <c r="B1001" t="s">
        <v>31</v>
      </c>
      <c r="C1001">
        <v>801</v>
      </c>
      <c r="D1001">
        <v>9</v>
      </c>
      <c r="E1001">
        <v>2</v>
      </c>
      <c r="F1001" t="s">
        <v>32</v>
      </c>
      <c r="G1001" t="s">
        <v>33</v>
      </c>
      <c r="H1001" t="s">
        <v>34</v>
      </c>
      <c r="I1001" t="s">
        <v>69</v>
      </c>
      <c r="J1001" s="6" t="s">
        <v>70</v>
      </c>
      <c r="O1001" s="7"/>
      <c r="P1001" s="7"/>
      <c r="AB1001" t="s">
        <v>36</v>
      </c>
      <c r="AC1001" t="s">
        <v>37</v>
      </c>
    </row>
    <row r="1002" spans="1:30" ht="15.5" x14ac:dyDescent="0.35">
      <c r="A1002" s="5" t="s">
        <v>418</v>
      </c>
      <c r="B1002" t="s">
        <v>31</v>
      </c>
      <c r="C1002">
        <v>801</v>
      </c>
      <c r="D1002">
        <v>10</v>
      </c>
      <c r="E1002">
        <v>1</v>
      </c>
      <c r="F1002" t="s">
        <v>32</v>
      </c>
      <c r="G1002" t="s">
        <v>33</v>
      </c>
      <c r="H1002" t="s">
        <v>34</v>
      </c>
      <c r="I1002" s="6" t="s">
        <v>35</v>
      </c>
      <c r="O1002" s="7"/>
      <c r="P1002" s="7"/>
      <c r="AB1002" t="s">
        <v>36</v>
      </c>
      <c r="AC1002" t="s">
        <v>37</v>
      </c>
    </row>
    <row r="1003" spans="1:30" ht="15.5" x14ac:dyDescent="0.35">
      <c r="A1003" s="5" t="s">
        <v>418</v>
      </c>
      <c r="B1003" t="s">
        <v>31</v>
      </c>
      <c r="C1003">
        <v>801</v>
      </c>
      <c r="D1003">
        <v>10</v>
      </c>
      <c r="E1003">
        <v>2</v>
      </c>
      <c r="F1003" t="s">
        <v>32</v>
      </c>
      <c r="G1003" t="s">
        <v>33</v>
      </c>
      <c r="H1003" t="s">
        <v>34</v>
      </c>
      <c r="I1003" t="s">
        <v>69</v>
      </c>
      <c r="J1003" s="6" t="s">
        <v>70</v>
      </c>
      <c r="O1003" s="7"/>
      <c r="P1003" s="7"/>
      <c r="AB1003" t="s">
        <v>36</v>
      </c>
      <c r="AC1003" t="s">
        <v>37</v>
      </c>
    </row>
    <row r="1004" spans="1:30" ht="15.5" x14ac:dyDescent="0.35">
      <c r="A1004" s="5" t="s">
        <v>418</v>
      </c>
      <c r="B1004" t="s">
        <v>31</v>
      </c>
      <c r="C1004">
        <v>803</v>
      </c>
      <c r="D1004">
        <v>1</v>
      </c>
      <c r="E1004">
        <v>1</v>
      </c>
      <c r="F1004" t="s">
        <v>32</v>
      </c>
      <c r="G1004" t="s">
        <v>33</v>
      </c>
      <c r="H1004" t="s">
        <v>34</v>
      </c>
      <c r="I1004" t="s">
        <v>194</v>
      </c>
      <c r="J1004" s="6" t="s">
        <v>74</v>
      </c>
      <c r="K1004" t="s">
        <v>40</v>
      </c>
      <c r="L1004" t="s">
        <v>41</v>
      </c>
      <c r="M1004">
        <v>0</v>
      </c>
      <c r="N1004">
        <v>1</v>
      </c>
      <c r="O1004" s="7" t="s">
        <v>432</v>
      </c>
      <c r="P1004" s="7"/>
      <c r="Q1004">
        <f>265-95</f>
        <v>170</v>
      </c>
      <c r="R1004" t="s">
        <v>43</v>
      </c>
      <c r="S1004" t="s">
        <v>44</v>
      </c>
      <c r="AB1004" t="s">
        <v>36</v>
      </c>
      <c r="AC1004" t="s">
        <v>37</v>
      </c>
      <c r="AD1004" t="s">
        <v>433</v>
      </c>
    </row>
    <row r="1005" spans="1:30" ht="15.5" x14ac:dyDescent="0.35">
      <c r="A1005" s="5" t="s">
        <v>418</v>
      </c>
      <c r="B1005" t="s">
        <v>31</v>
      </c>
      <c r="C1005">
        <v>803</v>
      </c>
      <c r="D1005">
        <v>3</v>
      </c>
      <c r="E1005">
        <v>1</v>
      </c>
      <c r="F1005" t="s">
        <v>32</v>
      </c>
      <c r="G1005" t="s">
        <v>33</v>
      </c>
      <c r="H1005" t="s">
        <v>34</v>
      </c>
      <c r="I1005" t="s">
        <v>45</v>
      </c>
      <c r="J1005" s="6" t="s">
        <v>74</v>
      </c>
      <c r="K1005" t="s">
        <v>40</v>
      </c>
      <c r="L1005" t="s">
        <v>49</v>
      </c>
      <c r="M1005">
        <v>0</v>
      </c>
      <c r="N1005">
        <v>1</v>
      </c>
      <c r="O1005" s="7" t="s">
        <v>274</v>
      </c>
      <c r="P1005" s="7" t="s">
        <v>275</v>
      </c>
      <c r="Q1005">
        <f>34-12.5</f>
        <v>21.5</v>
      </c>
      <c r="R1005" t="s">
        <v>52</v>
      </c>
      <c r="AB1005" t="s">
        <v>36</v>
      </c>
      <c r="AC1005" t="s">
        <v>37</v>
      </c>
    </row>
    <row r="1006" spans="1:30" ht="15.5" x14ac:dyDescent="0.35">
      <c r="A1006" s="5" t="s">
        <v>418</v>
      </c>
      <c r="B1006" t="s">
        <v>31</v>
      </c>
      <c r="C1006">
        <v>803</v>
      </c>
      <c r="D1006">
        <v>3</v>
      </c>
      <c r="E1006">
        <v>2</v>
      </c>
      <c r="F1006" t="s">
        <v>32</v>
      </c>
      <c r="G1006" t="s">
        <v>33</v>
      </c>
      <c r="H1006" t="s">
        <v>34</v>
      </c>
      <c r="I1006" t="s">
        <v>38</v>
      </c>
      <c r="J1006" s="6" t="s">
        <v>142</v>
      </c>
      <c r="O1006" s="7"/>
      <c r="P1006" s="7" t="s">
        <v>280</v>
      </c>
      <c r="AB1006" t="s">
        <v>36</v>
      </c>
      <c r="AC1006" t="s">
        <v>37</v>
      </c>
      <c r="AD1006" t="s">
        <v>189</v>
      </c>
    </row>
    <row r="1007" spans="1:30" ht="15.5" x14ac:dyDescent="0.35">
      <c r="A1007" s="5" t="s">
        <v>418</v>
      </c>
      <c r="B1007" t="s">
        <v>31</v>
      </c>
      <c r="C1007">
        <v>803</v>
      </c>
      <c r="D1007">
        <v>6</v>
      </c>
      <c r="E1007">
        <v>1</v>
      </c>
      <c r="F1007" t="s">
        <v>32</v>
      </c>
      <c r="G1007" t="s">
        <v>33</v>
      </c>
      <c r="H1007" t="s">
        <v>34</v>
      </c>
      <c r="I1007" t="s">
        <v>45</v>
      </c>
      <c r="J1007" s="6" t="s">
        <v>74</v>
      </c>
      <c r="K1007" t="s">
        <v>56</v>
      </c>
      <c r="L1007" t="s">
        <v>41</v>
      </c>
      <c r="M1007">
        <v>0</v>
      </c>
      <c r="N1007">
        <v>1</v>
      </c>
      <c r="O1007" s="7" t="s">
        <v>284</v>
      </c>
      <c r="P1007" s="7" t="s">
        <v>285</v>
      </c>
      <c r="Q1007">
        <f>29.5-13.5</f>
        <v>16</v>
      </c>
      <c r="R1007" t="s">
        <v>43</v>
      </c>
      <c r="S1007" t="s">
        <v>44</v>
      </c>
      <c r="AB1007" t="s">
        <v>36</v>
      </c>
      <c r="AC1007" t="s">
        <v>37</v>
      </c>
      <c r="AD1007" t="s">
        <v>434</v>
      </c>
    </row>
    <row r="1008" spans="1:30" ht="15.5" x14ac:dyDescent="0.35">
      <c r="A1008" s="5" t="s">
        <v>418</v>
      </c>
      <c r="B1008" t="s">
        <v>31</v>
      </c>
      <c r="C1008">
        <v>803</v>
      </c>
      <c r="D1008">
        <v>6</v>
      </c>
      <c r="E1008">
        <v>2</v>
      </c>
      <c r="F1008" t="s">
        <v>32</v>
      </c>
      <c r="G1008" t="s">
        <v>33</v>
      </c>
      <c r="H1008" t="s">
        <v>34</v>
      </c>
      <c r="I1008" t="s">
        <v>38</v>
      </c>
      <c r="J1008" s="6" t="s">
        <v>39</v>
      </c>
      <c r="K1008" t="s">
        <v>40</v>
      </c>
      <c r="L1008" t="s">
        <v>41</v>
      </c>
      <c r="M1008">
        <v>0</v>
      </c>
      <c r="N1008">
        <v>0</v>
      </c>
      <c r="O1008" s="7" t="s">
        <v>278</v>
      </c>
      <c r="P1008" s="7"/>
      <c r="Q1008">
        <f>170-95</f>
        <v>75</v>
      </c>
      <c r="R1008" t="s">
        <v>43</v>
      </c>
      <c r="S1008" t="s">
        <v>44</v>
      </c>
      <c r="AB1008" t="s">
        <v>36</v>
      </c>
      <c r="AC1008" t="s">
        <v>37</v>
      </c>
      <c r="AD1008" t="s">
        <v>435</v>
      </c>
    </row>
    <row r="1009" spans="1:30" ht="15.5" x14ac:dyDescent="0.35">
      <c r="A1009" s="5" t="s">
        <v>418</v>
      </c>
      <c r="B1009" t="s">
        <v>31</v>
      </c>
      <c r="C1009">
        <v>803</v>
      </c>
      <c r="D1009">
        <v>7</v>
      </c>
      <c r="E1009">
        <v>1</v>
      </c>
      <c r="F1009" t="s">
        <v>32</v>
      </c>
      <c r="G1009" t="s">
        <v>33</v>
      </c>
      <c r="H1009" t="s">
        <v>34</v>
      </c>
      <c r="I1009" t="s">
        <v>194</v>
      </c>
      <c r="J1009" s="6" t="s">
        <v>74</v>
      </c>
      <c r="K1009" t="s">
        <v>40</v>
      </c>
      <c r="L1009" t="s">
        <v>49</v>
      </c>
      <c r="M1009">
        <v>0</v>
      </c>
      <c r="N1009">
        <v>1</v>
      </c>
      <c r="O1009" s="7" t="s">
        <v>436</v>
      </c>
      <c r="P1009" s="7"/>
      <c r="Q1009">
        <f>265-95</f>
        <v>170</v>
      </c>
      <c r="R1009" t="s">
        <v>52</v>
      </c>
      <c r="AB1009" t="s">
        <v>36</v>
      </c>
      <c r="AC1009" t="s">
        <v>37</v>
      </c>
    </row>
    <row r="1010" spans="1:30" ht="15.5" x14ac:dyDescent="0.35">
      <c r="A1010" s="5" t="s">
        <v>418</v>
      </c>
      <c r="B1010" t="s">
        <v>31</v>
      </c>
      <c r="C1010">
        <v>803</v>
      </c>
      <c r="D1010">
        <v>8</v>
      </c>
      <c r="E1010">
        <v>1</v>
      </c>
      <c r="F1010" t="s">
        <v>32</v>
      </c>
      <c r="G1010" t="s">
        <v>33</v>
      </c>
      <c r="H1010" t="s">
        <v>34</v>
      </c>
      <c r="I1010" t="s">
        <v>191</v>
      </c>
      <c r="J1010" s="6" t="s">
        <v>70</v>
      </c>
      <c r="O1010" s="7"/>
      <c r="P1010" s="7"/>
      <c r="AB1010" t="s">
        <v>36</v>
      </c>
      <c r="AC1010" t="s">
        <v>37</v>
      </c>
    </row>
    <row r="1011" spans="1:30" ht="15.5" x14ac:dyDescent="0.35">
      <c r="A1011" s="5" t="s">
        <v>418</v>
      </c>
      <c r="B1011" t="s">
        <v>31</v>
      </c>
      <c r="C1011">
        <v>803</v>
      </c>
      <c r="D1011">
        <v>9</v>
      </c>
      <c r="E1011">
        <v>1</v>
      </c>
      <c r="F1011" t="s">
        <v>32</v>
      </c>
      <c r="G1011" t="s">
        <v>33</v>
      </c>
      <c r="H1011" t="s">
        <v>34</v>
      </c>
      <c r="I1011" s="6" t="s">
        <v>35</v>
      </c>
      <c r="O1011" s="7"/>
      <c r="P1011" s="7"/>
      <c r="AB1011" t="s">
        <v>36</v>
      </c>
      <c r="AC1011" t="s">
        <v>37</v>
      </c>
    </row>
    <row r="1012" spans="1:30" ht="15.5" x14ac:dyDescent="0.35">
      <c r="A1012" s="5" t="s">
        <v>418</v>
      </c>
      <c r="B1012" t="s">
        <v>31</v>
      </c>
      <c r="C1012">
        <v>803</v>
      </c>
      <c r="D1012">
        <v>10</v>
      </c>
      <c r="E1012">
        <v>1</v>
      </c>
      <c r="F1012" t="s">
        <v>32</v>
      </c>
      <c r="G1012" t="s">
        <v>33</v>
      </c>
      <c r="H1012" t="s">
        <v>34</v>
      </c>
      <c r="I1012" t="s">
        <v>38</v>
      </c>
      <c r="J1012" s="6" t="s">
        <v>39</v>
      </c>
      <c r="K1012" t="s">
        <v>40</v>
      </c>
      <c r="L1012" t="s">
        <v>41</v>
      </c>
      <c r="M1012">
        <v>0</v>
      </c>
      <c r="N1012">
        <v>0</v>
      </c>
      <c r="O1012" s="7"/>
      <c r="P1012" s="7" t="s">
        <v>280</v>
      </c>
      <c r="Q1012">
        <f>195-95</f>
        <v>100</v>
      </c>
      <c r="R1012" t="s">
        <v>43</v>
      </c>
      <c r="S1012" t="s">
        <v>44</v>
      </c>
      <c r="AB1012" t="s">
        <v>36</v>
      </c>
      <c r="AC1012" t="s">
        <v>37</v>
      </c>
      <c r="AD1012" t="s">
        <v>176</v>
      </c>
    </row>
    <row r="1013" spans="1:30" ht="15.5" x14ac:dyDescent="0.35">
      <c r="A1013" s="5" t="s">
        <v>418</v>
      </c>
      <c r="B1013" t="s">
        <v>31</v>
      </c>
      <c r="C1013">
        <v>803</v>
      </c>
      <c r="D1013">
        <v>10</v>
      </c>
      <c r="E1013">
        <v>2</v>
      </c>
      <c r="F1013" t="s">
        <v>32</v>
      </c>
      <c r="G1013" t="s">
        <v>33</v>
      </c>
      <c r="H1013" t="s">
        <v>34</v>
      </c>
      <c r="I1013" t="s">
        <v>159</v>
      </c>
      <c r="J1013" s="6" t="s">
        <v>39</v>
      </c>
      <c r="K1013" t="s">
        <v>40</v>
      </c>
      <c r="L1013" t="s">
        <v>41</v>
      </c>
      <c r="M1013">
        <v>0</v>
      </c>
      <c r="N1013">
        <v>0</v>
      </c>
      <c r="O1013" s="7" t="s">
        <v>286</v>
      </c>
      <c r="P1013" s="7"/>
      <c r="Q1013">
        <f>40.5-13</f>
        <v>27.5</v>
      </c>
      <c r="R1013" t="s">
        <v>165</v>
      </c>
      <c r="S1013" t="s">
        <v>108</v>
      </c>
      <c r="AB1013" t="s">
        <v>36</v>
      </c>
      <c r="AC1013" t="s">
        <v>37</v>
      </c>
    </row>
    <row r="1014" spans="1:30" ht="15.5" x14ac:dyDescent="0.35">
      <c r="A1014" s="5" t="s">
        <v>418</v>
      </c>
      <c r="B1014" t="s">
        <v>31</v>
      </c>
      <c r="C1014">
        <v>303</v>
      </c>
      <c r="D1014">
        <v>1</v>
      </c>
      <c r="E1014">
        <v>1</v>
      </c>
      <c r="F1014" t="s">
        <v>120</v>
      </c>
      <c r="G1014" t="s">
        <v>33</v>
      </c>
      <c r="H1014" t="s">
        <v>34</v>
      </c>
      <c r="I1014" t="s">
        <v>69</v>
      </c>
      <c r="J1014" s="6" t="s">
        <v>142</v>
      </c>
      <c r="O1014" s="7"/>
      <c r="P1014" s="7"/>
      <c r="AB1014" t="s">
        <v>123</v>
      </c>
      <c r="AC1014" t="s">
        <v>37</v>
      </c>
    </row>
    <row r="1015" spans="1:30" ht="15.5" x14ac:dyDescent="0.35">
      <c r="A1015" s="5" t="s">
        <v>418</v>
      </c>
      <c r="B1015" t="s">
        <v>31</v>
      </c>
      <c r="C1015">
        <v>303</v>
      </c>
      <c r="D1015">
        <v>1</v>
      </c>
      <c r="E1015">
        <v>2</v>
      </c>
      <c r="F1015" t="s">
        <v>120</v>
      </c>
      <c r="G1015" t="s">
        <v>33</v>
      </c>
      <c r="H1015" t="s">
        <v>34</v>
      </c>
      <c r="I1015" t="s">
        <v>45</v>
      </c>
      <c r="J1015" s="6" t="s">
        <v>39</v>
      </c>
      <c r="K1015" t="s">
        <v>40</v>
      </c>
      <c r="L1015" t="s">
        <v>41</v>
      </c>
      <c r="M1015">
        <v>0</v>
      </c>
      <c r="N1015">
        <v>0</v>
      </c>
      <c r="O1015" s="7" t="s">
        <v>302</v>
      </c>
      <c r="P1015" s="7" t="s">
        <v>303</v>
      </c>
      <c r="Q1015">
        <f>35.5-13</f>
        <v>22.5</v>
      </c>
      <c r="R1015" t="s">
        <v>100</v>
      </c>
      <c r="S1015" t="s">
        <v>44</v>
      </c>
      <c r="AB1015" t="s">
        <v>123</v>
      </c>
      <c r="AC1015" t="s">
        <v>37</v>
      </c>
    </row>
    <row r="1016" spans="1:30" ht="15.5" x14ac:dyDescent="0.35">
      <c r="A1016" s="5" t="s">
        <v>418</v>
      </c>
      <c r="B1016" t="s">
        <v>31</v>
      </c>
      <c r="C1016">
        <v>303</v>
      </c>
      <c r="D1016">
        <v>2</v>
      </c>
      <c r="E1016">
        <v>1</v>
      </c>
      <c r="F1016" t="s">
        <v>120</v>
      </c>
      <c r="G1016" t="s">
        <v>33</v>
      </c>
      <c r="H1016" t="s">
        <v>34</v>
      </c>
      <c r="I1016" s="6" t="s">
        <v>35</v>
      </c>
      <c r="O1016" s="7"/>
      <c r="P1016" s="7"/>
      <c r="AB1016" t="s">
        <v>123</v>
      </c>
      <c r="AC1016" t="s">
        <v>37</v>
      </c>
    </row>
    <row r="1017" spans="1:30" ht="15.5" x14ac:dyDescent="0.35">
      <c r="A1017" s="5" t="s">
        <v>418</v>
      </c>
      <c r="B1017" t="s">
        <v>31</v>
      </c>
      <c r="C1017">
        <v>303</v>
      </c>
      <c r="D1017">
        <v>2</v>
      </c>
      <c r="E1017">
        <v>2</v>
      </c>
      <c r="F1017" t="s">
        <v>120</v>
      </c>
      <c r="G1017" t="s">
        <v>33</v>
      </c>
      <c r="H1017" t="s">
        <v>34</v>
      </c>
      <c r="I1017" t="s">
        <v>45</v>
      </c>
      <c r="J1017" s="6" t="s">
        <v>39</v>
      </c>
      <c r="K1017" t="s">
        <v>56</v>
      </c>
      <c r="L1017" t="s">
        <v>49</v>
      </c>
      <c r="M1017">
        <v>0</v>
      </c>
      <c r="N1017">
        <v>0</v>
      </c>
      <c r="O1017" s="7" t="s">
        <v>304</v>
      </c>
      <c r="P1017" s="7" t="s">
        <v>305</v>
      </c>
      <c r="Q1017">
        <f>30-13</f>
        <v>17</v>
      </c>
      <c r="R1017" t="s">
        <v>52</v>
      </c>
      <c r="AB1017" t="s">
        <v>123</v>
      </c>
      <c r="AC1017" t="s">
        <v>37</v>
      </c>
    </row>
    <row r="1018" spans="1:30" ht="15.5" x14ac:dyDescent="0.35">
      <c r="A1018" s="5" t="s">
        <v>418</v>
      </c>
      <c r="B1018" t="s">
        <v>31</v>
      </c>
      <c r="C1018">
        <v>303</v>
      </c>
      <c r="D1018">
        <v>3</v>
      </c>
      <c r="E1018">
        <v>1</v>
      </c>
      <c r="F1018" t="s">
        <v>120</v>
      </c>
      <c r="G1018" t="s">
        <v>33</v>
      </c>
      <c r="H1018" t="s">
        <v>34</v>
      </c>
      <c r="I1018" s="6" t="s">
        <v>35</v>
      </c>
      <c r="O1018" s="7"/>
      <c r="P1018" s="7"/>
      <c r="AB1018" t="s">
        <v>123</v>
      </c>
      <c r="AC1018" t="s">
        <v>37</v>
      </c>
    </row>
    <row r="1019" spans="1:30" ht="15.5" x14ac:dyDescent="0.35">
      <c r="A1019" s="5" t="s">
        <v>418</v>
      </c>
      <c r="B1019" t="s">
        <v>31</v>
      </c>
      <c r="C1019">
        <v>303</v>
      </c>
      <c r="D1019">
        <v>3</v>
      </c>
      <c r="E1019">
        <v>2</v>
      </c>
      <c r="F1019" t="s">
        <v>120</v>
      </c>
      <c r="G1019" t="s">
        <v>33</v>
      </c>
      <c r="H1019" t="s">
        <v>34</v>
      </c>
      <c r="I1019" t="s">
        <v>45</v>
      </c>
      <c r="J1019" s="6" t="s">
        <v>39</v>
      </c>
      <c r="K1019" t="s">
        <v>40</v>
      </c>
      <c r="L1019" t="s">
        <v>49</v>
      </c>
      <c r="M1019">
        <v>0</v>
      </c>
      <c r="N1019">
        <v>0</v>
      </c>
      <c r="O1019" s="7" t="s">
        <v>437</v>
      </c>
      <c r="P1019" s="7" t="s">
        <v>438</v>
      </c>
      <c r="Q1019">
        <f>37-14</f>
        <v>23</v>
      </c>
      <c r="R1019" t="s">
        <v>128</v>
      </c>
      <c r="AB1019" t="s">
        <v>123</v>
      </c>
      <c r="AC1019" t="s">
        <v>37</v>
      </c>
    </row>
    <row r="1020" spans="1:30" ht="15.5" x14ac:dyDescent="0.35">
      <c r="A1020" s="5" t="s">
        <v>418</v>
      </c>
      <c r="B1020" t="s">
        <v>31</v>
      </c>
      <c r="C1020">
        <v>303</v>
      </c>
      <c r="D1020">
        <v>4</v>
      </c>
      <c r="E1020">
        <v>1</v>
      </c>
      <c r="F1020" t="s">
        <v>120</v>
      </c>
      <c r="G1020" t="s">
        <v>33</v>
      </c>
      <c r="H1020" t="s">
        <v>34</v>
      </c>
      <c r="I1020" s="6" t="s">
        <v>35</v>
      </c>
      <c r="O1020" s="7"/>
      <c r="P1020" s="7"/>
      <c r="AB1020" t="s">
        <v>123</v>
      </c>
      <c r="AC1020" t="s">
        <v>37</v>
      </c>
    </row>
    <row r="1021" spans="1:30" ht="15.5" x14ac:dyDescent="0.35">
      <c r="A1021" s="5" t="s">
        <v>418</v>
      </c>
      <c r="B1021" t="s">
        <v>31</v>
      </c>
      <c r="C1021">
        <v>303</v>
      </c>
      <c r="D1021">
        <v>5</v>
      </c>
      <c r="E1021">
        <v>1</v>
      </c>
      <c r="F1021" t="s">
        <v>120</v>
      </c>
      <c r="G1021" t="s">
        <v>33</v>
      </c>
      <c r="H1021" t="s">
        <v>34</v>
      </c>
      <c r="I1021" s="6" t="s">
        <v>35</v>
      </c>
      <c r="O1021" s="7"/>
      <c r="P1021" s="7"/>
      <c r="AB1021" t="s">
        <v>123</v>
      </c>
      <c r="AC1021" t="s">
        <v>37</v>
      </c>
    </row>
    <row r="1022" spans="1:30" ht="15.5" x14ac:dyDescent="0.35">
      <c r="A1022" s="5" t="s">
        <v>418</v>
      </c>
      <c r="B1022" t="s">
        <v>31</v>
      </c>
      <c r="C1022">
        <v>303</v>
      </c>
      <c r="D1022">
        <v>5</v>
      </c>
      <c r="E1022">
        <v>2</v>
      </c>
      <c r="F1022" t="s">
        <v>120</v>
      </c>
      <c r="G1022" t="s">
        <v>33</v>
      </c>
      <c r="H1022" t="s">
        <v>34</v>
      </c>
      <c r="I1022" t="s">
        <v>69</v>
      </c>
      <c r="J1022" s="6" t="s">
        <v>142</v>
      </c>
      <c r="O1022" s="7"/>
      <c r="P1022" s="7"/>
      <c r="AB1022" t="s">
        <v>123</v>
      </c>
      <c r="AC1022" t="s">
        <v>37</v>
      </c>
    </row>
    <row r="1023" spans="1:30" ht="15.5" x14ac:dyDescent="0.35">
      <c r="A1023" s="5" t="s">
        <v>418</v>
      </c>
      <c r="B1023" t="s">
        <v>31</v>
      </c>
      <c r="C1023">
        <v>303</v>
      </c>
      <c r="D1023">
        <v>6</v>
      </c>
      <c r="E1023">
        <v>1</v>
      </c>
      <c r="F1023" t="s">
        <v>120</v>
      </c>
      <c r="G1023" t="s">
        <v>33</v>
      </c>
      <c r="H1023" t="s">
        <v>34</v>
      </c>
      <c r="I1023" t="s">
        <v>45</v>
      </c>
      <c r="J1023" s="6" t="s">
        <v>74</v>
      </c>
      <c r="K1023" t="s">
        <v>56</v>
      </c>
      <c r="L1023" t="s">
        <v>41</v>
      </c>
      <c r="M1023">
        <v>0</v>
      </c>
      <c r="N1023">
        <v>1</v>
      </c>
      <c r="O1023" s="7" t="s">
        <v>439</v>
      </c>
      <c r="P1023" s="7" t="s">
        <v>440</v>
      </c>
      <c r="Q1023">
        <f>38-13</f>
        <v>25</v>
      </c>
      <c r="R1023" t="s">
        <v>43</v>
      </c>
      <c r="S1023" t="s">
        <v>44</v>
      </c>
      <c r="AB1023" t="s">
        <v>123</v>
      </c>
      <c r="AC1023" t="s">
        <v>37</v>
      </c>
    </row>
    <row r="1024" spans="1:30" ht="15.5" x14ac:dyDescent="0.35">
      <c r="A1024" s="5" t="s">
        <v>418</v>
      </c>
      <c r="B1024" t="s">
        <v>31</v>
      </c>
      <c r="C1024">
        <v>303</v>
      </c>
      <c r="D1024">
        <v>7</v>
      </c>
      <c r="E1024">
        <v>1</v>
      </c>
      <c r="F1024" t="s">
        <v>120</v>
      </c>
      <c r="G1024" t="s">
        <v>33</v>
      </c>
      <c r="H1024" t="s">
        <v>34</v>
      </c>
      <c r="I1024" s="6" t="s">
        <v>35</v>
      </c>
      <c r="O1024" s="7"/>
      <c r="P1024" s="7"/>
      <c r="AB1024" t="s">
        <v>123</v>
      </c>
      <c r="AC1024" t="s">
        <v>37</v>
      </c>
    </row>
    <row r="1025" spans="1:30" ht="15.5" x14ac:dyDescent="0.35">
      <c r="A1025" s="5" t="s">
        <v>418</v>
      </c>
      <c r="B1025" t="s">
        <v>31</v>
      </c>
      <c r="C1025">
        <v>303</v>
      </c>
      <c r="D1025">
        <v>7</v>
      </c>
      <c r="E1025">
        <v>2</v>
      </c>
      <c r="F1025" t="s">
        <v>120</v>
      </c>
      <c r="G1025" t="s">
        <v>33</v>
      </c>
      <c r="H1025" t="s">
        <v>34</v>
      </c>
      <c r="I1025" t="s">
        <v>45</v>
      </c>
      <c r="J1025" s="6" t="s">
        <v>39</v>
      </c>
      <c r="K1025" t="s">
        <v>40</v>
      </c>
      <c r="L1025" t="s">
        <v>49</v>
      </c>
      <c r="M1025">
        <v>0</v>
      </c>
      <c r="N1025">
        <v>1</v>
      </c>
      <c r="O1025" s="7" t="s">
        <v>300</v>
      </c>
      <c r="P1025" s="7" t="s">
        <v>301</v>
      </c>
      <c r="Q1025">
        <f>35-13</f>
        <v>22</v>
      </c>
      <c r="R1025" t="s">
        <v>128</v>
      </c>
      <c r="AB1025" t="s">
        <v>123</v>
      </c>
      <c r="AC1025" t="s">
        <v>37</v>
      </c>
      <c r="AD1025" t="s">
        <v>95</v>
      </c>
    </row>
    <row r="1026" spans="1:30" ht="15.5" x14ac:dyDescent="0.35">
      <c r="A1026" s="5" t="s">
        <v>418</v>
      </c>
      <c r="B1026" t="s">
        <v>31</v>
      </c>
      <c r="C1026">
        <v>303</v>
      </c>
      <c r="D1026">
        <v>8</v>
      </c>
      <c r="E1026">
        <v>1</v>
      </c>
      <c r="F1026" t="s">
        <v>120</v>
      </c>
      <c r="G1026" t="s">
        <v>33</v>
      </c>
      <c r="H1026" t="s">
        <v>34</v>
      </c>
      <c r="I1026" t="s">
        <v>45</v>
      </c>
      <c r="J1026" s="6" t="s">
        <v>39</v>
      </c>
      <c r="K1026" t="s">
        <v>56</v>
      </c>
      <c r="L1026" t="s">
        <v>41</v>
      </c>
      <c r="M1026">
        <v>0</v>
      </c>
      <c r="N1026">
        <v>1</v>
      </c>
      <c r="O1026" s="7" t="s">
        <v>441</v>
      </c>
      <c r="P1026" s="7" t="s">
        <v>442</v>
      </c>
      <c r="Q1026">
        <f>31-12.5</f>
        <v>18.5</v>
      </c>
      <c r="R1026" t="s">
        <v>100</v>
      </c>
      <c r="S1026" t="s">
        <v>44</v>
      </c>
      <c r="AB1026" t="s">
        <v>123</v>
      </c>
      <c r="AC1026" t="s">
        <v>37</v>
      </c>
      <c r="AD1026" t="s">
        <v>95</v>
      </c>
    </row>
    <row r="1027" spans="1:30" ht="15.5" x14ac:dyDescent="0.35">
      <c r="A1027" s="5" t="s">
        <v>418</v>
      </c>
      <c r="B1027" t="s">
        <v>31</v>
      </c>
      <c r="C1027">
        <v>303</v>
      </c>
      <c r="D1027">
        <v>8</v>
      </c>
      <c r="E1027">
        <v>2</v>
      </c>
      <c r="F1027" t="s">
        <v>120</v>
      </c>
      <c r="G1027" t="s">
        <v>33</v>
      </c>
      <c r="H1027" t="s">
        <v>34</v>
      </c>
      <c r="I1027" t="s">
        <v>45</v>
      </c>
      <c r="J1027" s="6" t="s">
        <v>39</v>
      </c>
      <c r="K1027" t="s">
        <v>56</v>
      </c>
      <c r="L1027" t="s">
        <v>41</v>
      </c>
      <c r="M1027">
        <v>0</v>
      </c>
      <c r="N1027">
        <v>0</v>
      </c>
      <c r="O1027" s="7" t="s">
        <v>380</v>
      </c>
      <c r="P1027" s="7" t="s">
        <v>381</v>
      </c>
      <c r="Q1027">
        <f>29-13</f>
        <v>16</v>
      </c>
      <c r="R1027" t="s">
        <v>100</v>
      </c>
      <c r="S1027" t="s">
        <v>44</v>
      </c>
      <c r="AB1027" t="s">
        <v>123</v>
      </c>
      <c r="AC1027" t="s">
        <v>37</v>
      </c>
    </row>
    <row r="1028" spans="1:30" ht="15.5" x14ac:dyDescent="0.35">
      <c r="A1028" s="5" t="s">
        <v>418</v>
      </c>
      <c r="B1028" t="s">
        <v>31</v>
      </c>
      <c r="C1028">
        <v>303</v>
      </c>
      <c r="D1028">
        <v>9</v>
      </c>
      <c r="E1028">
        <v>1</v>
      </c>
      <c r="F1028" t="s">
        <v>120</v>
      </c>
      <c r="G1028" t="s">
        <v>33</v>
      </c>
      <c r="H1028" t="s">
        <v>34</v>
      </c>
      <c r="I1028" s="6" t="s">
        <v>35</v>
      </c>
      <c r="O1028" s="7"/>
      <c r="P1028" s="7"/>
      <c r="AB1028" t="s">
        <v>123</v>
      </c>
      <c r="AC1028" t="s">
        <v>37</v>
      </c>
    </row>
    <row r="1029" spans="1:30" ht="15.5" x14ac:dyDescent="0.35">
      <c r="A1029" s="5" t="s">
        <v>418</v>
      </c>
      <c r="B1029" t="s">
        <v>31</v>
      </c>
      <c r="C1029">
        <v>303</v>
      </c>
      <c r="D1029">
        <v>9</v>
      </c>
      <c r="E1029">
        <v>2</v>
      </c>
      <c r="F1029" t="s">
        <v>120</v>
      </c>
      <c r="G1029" t="s">
        <v>33</v>
      </c>
      <c r="H1029" t="s">
        <v>34</v>
      </c>
      <c r="I1029" t="s">
        <v>45</v>
      </c>
      <c r="J1029" s="6" t="s">
        <v>39</v>
      </c>
      <c r="K1029" t="s">
        <v>56</v>
      </c>
      <c r="L1029" t="s">
        <v>49</v>
      </c>
      <c r="M1029">
        <v>0</v>
      </c>
      <c r="N1029">
        <v>0</v>
      </c>
      <c r="O1029" s="7" t="s">
        <v>443</v>
      </c>
      <c r="P1029" s="7" t="s">
        <v>444</v>
      </c>
      <c r="Q1029">
        <f>29-13</f>
        <v>16</v>
      </c>
      <c r="R1029" t="s">
        <v>52</v>
      </c>
      <c r="AB1029" t="s">
        <v>123</v>
      </c>
      <c r="AC1029" t="s">
        <v>37</v>
      </c>
      <c r="AD1029" t="s">
        <v>445</v>
      </c>
    </row>
    <row r="1030" spans="1:30" ht="15.5" x14ac:dyDescent="0.35">
      <c r="A1030" s="5" t="s">
        <v>418</v>
      </c>
      <c r="B1030" t="s">
        <v>31</v>
      </c>
      <c r="C1030">
        <v>303</v>
      </c>
      <c r="D1030">
        <v>10</v>
      </c>
      <c r="E1030">
        <v>1</v>
      </c>
      <c r="F1030" t="s">
        <v>120</v>
      </c>
      <c r="G1030" t="s">
        <v>33</v>
      </c>
      <c r="H1030" t="s">
        <v>34</v>
      </c>
      <c r="I1030" s="6" t="s">
        <v>35</v>
      </c>
      <c r="O1030" s="7"/>
      <c r="P1030" s="7"/>
      <c r="AB1030" t="s">
        <v>123</v>
      </c>
      <c r="AC1030" t="s">
        <v>37</v>
      </c>
    </row>
    <row r="1031" spans="1:30" ht="15.5" x14ac:dyDescent="0.35">
      <c r="A1031" s="5" t="s">
        <v>418</v>
      </c>
      <c r="B1031" t="s">
        <v>31</v>
      </c>
      <c r="C1031">
        <v>303</v>
      </c>
      <c r="D1031">
        <v>10</v>
      </c>
      <c r="E1031">
        <v>2</v>
      </c>
      <c r="F1031" t="s">
        <v>120</v>
      </c>
      <c r="G1031" t="s">
        <v>33</v>
      </c>
      <c r="H1031" t="s">
        <v>34</v>
      </c>
      <c r="I1031" s="6" t="s">
        <v>35</v>
      </c>
      <c r="O1031" s="7"/>
      <c r="P1031" s="7"/>
      <c r="AB1031" t="s">
        <v>123</v>
      </c>
      <c r="AC1031" t="s">
        <v>37</v>
      </c>
    </row>
    <row r="1032" spans="1:30" ht="15.5" x14ac:dyDescent="0.35">
      <c r="A1032" s="5" t="s">
        <v>418</v>
      </c>
      <c r="B1032" t="s">
        <v>31</v>
      </c>
      <c r="C1032">
        <v>401</v>
      </c>
      <c r="D1032">
        <v>1</v>
      </c>
      <c r="E1032">
        <v>1</v>
      </c>
      <c r="F1032" t="s">
        <v>120</v>
      </c>
      <c r="G1032" t="s">
        <v>33</v>
      </c>
      <c r="H1032" t="s">
        <v>34</v>
      </c>
      <c r="I1032" s="6" t="s">
        <v>35</v>
      </c>
      <c r="O1032" s="7"/>
      <c r="P1032" s="7"/>
      <c r="AB1032" t="s">
        <v>123</v>
      </c>
      <c r="AC1032" t="s">
        <v>37</v>
      </c>
    </row>
    <row r="1033" spans="1:30" ht="15.5" x14ac:dyDescent="0.35">
      <c r="A1033" s="5" t="s">
        <v>418</v>
      </c>
      <c r="B1033" t="s">
        <v>31</v>
      </c>
      <c r="C1033">
        <v>401</v>
      </c>
      <c r="D1033">
        <v>1</v>
      </c>
      <c r="E1033">
        <v>2</v>
      </c>
      <c r="F1033" t="s">
        <v>120</v>
      </c>
      <c r="G1033" t="s">
        <v>33</v>
      </c>
      <c r="H1033" t="s">
        <v>34</v>
      </c>
      <c r="I1033" t="s">
        <v>45</v>
      </c>
      <c r="J1033" s="6" t="s">
        <v>39</v>
      </c>
      <c r="K1033" t="s">
        <v>56</v>
      </c>
      <c r="L1033" t="s">
        <v>41</v>
      </c>
      <c r="M1033">
        <v>0</v>
      </c>
      <c r="N1033">
        <v>0</v>
      </c>
      <c r="O1033" s="7" t="s">
        <v>309</v>
      </c>
      <c r="P1033" s="7" t="s">
        <v>310</v>
      </c>
      <c r="Q1033">
        <f>27.5-13.5</f>
        <v>14</v>
      </c>
      <c r="R1033" t="s">
        <v>43</v>
      </c>
      <c r="S1033" t="s">
        <v>44</v>
      </c>
      <c r="AB1033" t="s">
        <v>123</v>
      </c>
      <c r="AC1033" t="s">
        <v>37</v>
      </c>
    </row>
    <row r="1034" spans="1:30" ht="15.5" x14ac:dyDescent="0.35">
      <c r="A1034" s="5" t="s">
        <v>418</v>
      </c>
      <c r="B1034" t="s">
        <v>31</v>
      </c>
      <c r="C1034">
        <v>401</v>
      </c>
      <c r="D1034">
        <v>3</v>
      </c>
      <c r="E1034">
        <v>1</v>
      </c>
      <c r="F1034" t="s">
        <v>120</v>
      </c>
      <c r="G1034" t="s">
        <v>33</v>
      </c>
      <c r="H1034" t="s">
        <v>34</v>
      </c>
      <c r="I1034" t="s">
        <v>45</v>
      </c>
      <c r="J1034" s="6" t="s">
        <v>39</v>
      </c>
      <c r="K1034" t="s">
        <v>40</v>
      </c>
      <c r="L1034" t="s">
        <v>49</v>
      </c>
      <c r="M1034">
        <v>0</v>
      </c>
      <c r="N1034">
        <v>0</v>
      </c>
      <c r="O1034" s="7" t="s">
        <v>313</v>
      </c>
      <c r="P1034" s="7" t="s">
        <v>314</v>
      </c>
      <c r="Q1034">
        <f>32-14</f>
        <v>18</v>
      </c>
      <c r="R1034" t="s">
        <v>52</v>
      </c>
      <c r="AB1034" t="s">
        <v>123</v>
      </c>
      <c r="AC1034" t="s">
        <v>37</v>
      </c>
    </row>
    <row r="1035" spans="1:30" ht="15.5" x14ac:dyDescent="0.35">
      <c r="A1035" s="5" t="s">
        <v>418</v>
      </c>
      <c r="B1035" t="s">
        <v>31</v>
      </c>
      <c r="C1035">
        <v>401</v>
      </c>
      <c r="D1035">
        <v>4</v>
      </c>
      <c r="E1035">
        <v>1</v>
      </c>
      <c r="F1035" t="s">
        <v>120</v>
      </c>
      <c r="G1035" t="s">
        <v>33</v>
      </c>
      <c r="H1035" t="s">
        <v>34</v>
      </c>
      <c r="I1035" t="s">
        <v>191</v>
      </c>
      <c r="J1035" s="6" t="s">
        <v>70</v>
      </c>
      <c r="O1035" s="7"/>
      <c r="P1035" s="7"/>
      <c r="AB1035" t="s">
        <v>123</v>
      </c>
      <c r="AC1035" t="s">
        <v>37</v>
      </c>
    </row>
    <row r="1036" spans="1:30" ht="15.5" x14ac:dyDescent="0.35">
      <c r="A1036" s="5" t="s">
        <v>418</v>
      </c>
      <c r="B1036" t="s">
        <v>31</v>
      </c>
      <c r="C1036">
        <v>401</v>
      </c>
      <c r="D1036">
        <v>5</v>
      </c>
      <c r="E1036">
        <v>1</v>
      </c>
      <c r="F1036" t="s">
        <v>120</v>
      </c>
      <c r="G1036" t="s">
        <v>33</v>
      </c>
      <c r="H1036" t="s">
        <v>34</v>
      </c>
      <c r="I1036" t="s">
        <v>136</v>
      </c>
      <c r="J1036" s="6" t="s">
        <v>74</v>
      </c>
      <c r="K1036" t="s">
        <v>40</v>
      </c>
      <c r="L1036" t="s">
        <v>41</v>
      </c>
      <c r="M1036">
        <v>0</v>
      </c>
      <c r="N1036">
        <v>1</v>
      </c>
      <c r="O1036" s="7" t="s">
        <v>389</v>
      </c>
      <c r="P1036" s="7"/>
      <c r="Q1036">
        <f>42-13</f>
        <v>29</v>
      </c>
      <c r="R1036" t="s">
        <v>43</v>
      </c>
      <c r="S1036" t="s">
        <v>44</v>
      </c>
      <c r="Z1036" t="s">
        <v>108</v>
      </c>
      <c r="AB1036" t="s">
        <v>123</v>
      </c>
      <c r="AC1036" t="s">
        <v>37</v>
      </c>
      <c r="AD1036" t="s">
        <v>446</v>
      </c>
    </row>
    <row r="1037" spans="1:30" ht="15.5" x14ac:dyDescent="0.35">
      <c r="A1037" s="5" t="s">
        <v>418</v>
      </c>
      <c r="B1037" t="s">
        <v>31</v>
      </c>
      <c r="C1037">
        <v>401</v>
      </c>
      <c r="D1037">
        <v>6</v>
      </c>
      <c r="E1037">
        <v>1</v>
      </c>
      <c r="F1037" t="s">
        <v>120</v>
      </c>
      <c r="G1037" t="s">
        <v>33</v>
      </c>
      <c r="H1037" t="s">
        <v>34</v>
      </c>
      <c r="I1037" t="s">
        <v>45</v>
      </c>
      <c r="J1037" s="6" t="s">
        <v>39</v>
      </c>
      <c r="K1037" t="s">
        <v>56</v>
      </c>
      <c r="L1037" t="s">
        <v>41</v>
      </c>
      <c r="M1037">
        <v>0</v>
      </c>
      <c r="N1037">
        <v>0</v>
      </c>
      <c r="O1037" s="7" t="s">
        <v>320</v>
      </c>
      <c r="P1037" s="7" t="s">
        <v>321</v>
      </c>
      <c r="Q1037">
        <f>28-14</f>
        <v>14</v>
      </c>
      <c r="R1037" t="s">
        <v>100</v>
      </c>
      <c r="S1037" t="s">
        <v>44</v>
      </c>
      <c r="AB1037" t="s">
        <v>123</v>
      </c>
      <c r="AC1037" t="s">
        <v>37</v>
      </c>
    </row>
    <row r="1038" spans="1:30" ht="15.5" x14ac:dyDescent="0.35">
      <c r="A1038" s="5" t="s">
        <v>418</v>
      </c>
      <c r="B1038" t="s">
        <v>31</v>
      </c>
      <c r="C1038">
        <v>401</v>
      </c>
      <c r="D1038">
        <v>7</v>
      </c>
      <c r="E1038">
        <v>1</v>
      </c>
      <c r="F1038" t="s">
        <v>120</v>
      </c>
      <c r="G1038" t="s">
        <v>33</v>
      </c>
      <c r="H1038" t="s">
        <v>34</v>
      </c>
      <c r="I1038" t="s">
        <v>69</v>
      </c>
      <c r="J1038" s="6" t="s">
        <v>70</v>
      </c>
      <c r="O1038" s="7"/>
      <c r="P1038" s="7"/>
      <c r="AB1038" t="s">
        <v>123</v>
      </c>
      <c r="AC1038" t="s">
        <v>37</v>
      </c>
    </row>
    <row r="1039" spans="1:30" ht="15.5" x14ac:dyDescent="0.35">
      <c r="A1039" s="5" t="s">
        <v>418</v>
      </c>
      <c r="B1039" t="s">
        <v>31</v>
      </c>
      <c r="C1039">
        <v>401</v>
      </c>
      <c r="D1039">
        <v>8</v>
      </c>
      <c r="E1039">
        <v>1</v>
      </c>
      <c r="F1039" t="s">
        <v>120</v>
      </c>
      <c r="G1039" t="s">
        <v>33</v>
      </c>
      <c r="H1039" t="s">
        <v>34</v>
      </c>
      <c r="I1039" s="6" t="s">
        <v>35</v>
      </c>
      <c r="O1039" s="7"/>
      <c r="P1039" s="7"/>
      <c r="AB1039" t="s">
        <v>123</v>
      </c>
      <c r="AC1039" t="s">
        <v>37</v>
      </c>
    </row>
    <row r="1040" spans="1:30" ht="15.5" x14ac:dyDescent="0.35">
      <c r="A1040" s="5" t="s">
        <v>418</v>
      </c>
      <c r="B1040" t="s">
        <v>31</v>
      </c>
      <c r="C1040">
        <v>401</v>
      </c>
      <c r="D1040">
        <v>8</v>
      </c>
      <c r="E1040">
        <v>2</v>
      </c>
      <c r="F1040" t="s">
        <v>120</v>
      </c>
      <c r="G1040" t="s">
        <v>33</v>
      </c>
      <c r="H1040" t="s">
        <v>34</v>
      </c>
      <c r="I1040" t="s">
        <v>45</v>
      </c>
      <c r="J1040" s="6" t="s">
        <v>74</v>
      </c>
      <c r="K1040" t="s">
        <v>56</v>
      </c>
      <c r="L1040" t="s">
        <v>41</v>
      </c>
      <c r="M1040">
        <v>0</v>
      </c>
      <c r="N1040">
        <v>1</v>
      </c>
      <c r="O1040" s="7" t="s">
        <v>323</v>
      </c>
      <c r="P1040" s="7" t="s">
        <v>324</v>
      </c>
      <c r="Q1040">
        <f>29-13.5</f>
        <v>15.5</v>
      </c>
      <c r="R1040" t="s">
        <v>43</v>
      </c>
      <c r="S1040" t="s">
        <v>44</v>
      </c>
      <c r="AB1040" t="s">
        <v>123</v>
      </c>
      <c r="AC1040" t="s">
        <v>37</v>
      </c>
    </row>
    <row r="1041" spans="1:30" ht="15.5" x14ac:dyDescent="0.35">
      <c r="A1041" s="5" t="s">
        <v>418</v>
      </c>
      <c r="B1041" t="s">
        <v>31</v>
      </c>
      <c r="C1041">
        <v>401</v>
      </c>
      <c r="D1041">
        <v>9</v>
      </c>
      <c r="E1041">
        <v>1</v>
      </c>
      <c r="F1041" t="s">
        <v>120</v>
      </c>
      <c r="G1041" t="s">
        <v>33</v>
      </c>
      <c r="H1041" t="s">
        <v>34</v>
      </c>
      <c r="I1041" t="s">
        <v>45</v>
      </c>
      <c r="J1041" s="6" t="s">
        <v>39</v>
      </c>
      <c r="K1041" t="s">
        <v>56</v>
      </c>
      <c r="L1041" t="s">
        <v>49</v>
      </c>
      <c r="M1041">
        <v>0</v>
      </c>
      <c r="N1041">
        <v>0</v>
      </c>
      <c r="O1041" s="7" t="s">
        <v>391</v>
      </c>
      <c r="P1041" s="7" t="s">
        <v>392</v>
      </c>
      <c r="Q1041">
        <f>34-17</f>
        <v>17</v>
      </c>
      <c r="R1041" t="s">
        <v>52</v>
      </c>
      <c r="AB1041" t="s">
        <v>123</v>
      </c>
      <c r="AC1041" t="s">
        <v>37</v>
      </c>
    </row>
    <row r="1042" spans="1:30" ht="15.5" x14ac:dyDescent="0.35">
      <c r="A1042" s="5" t="s">
        <v>418</v>
      </c>
      <c r="B1042" t="s">
        <v>31</v>
      </c>
      <c r="C1042">
        <v>401</v>
      </c>
      <c r="D1042">
        <v>10</v>
      </c>
      <c r="E1042">
        <v>1</v>
      </c>
      <c r="F1042" t="s">
        <v>120</v>
      </c>
      <c r="G1042" t="s">
        <v>33</v>
      </c>
      <c r="H1042" t="s">
        <v>34</v>
      </c>
      <c r="I1042" s="6" t="s">
        <v>35</v>
      </c>
      <c r="O1042" s="7"/>
      <c r="P1042" s="7"/>
      <c r="AB1042" t="s">
        <v>123</v>
      </c>
      <c r="AC1042" t="s">
        <v>37</v>
      </c>
    </row>
    <row r="1043" spans="1:30" ht="15.5" x14ac:dyDescent="0.35">
      <c r="A1043" s="5" t="s">
        <v>418</v>
      </c>
      <c r="B1043" t="s">
        <v>31</v>
      </c>
      <c r="C1043">
        <v>501</v>
      </c>
      <c r="D1043">
        <v>1</v>
      </c>
      <c r="E1043">
        <v>1</v>
      </c>
      <c r="F1043" t="s">
        <v>120</v>
      </c>
      <c r="G1043" t="s">
        <v>33</v>
      </c>
      <c r="H1043" t="s">
        <v>34</v>
      </c>
      <c r="I1043" s="6" t="s">
        <v>35</v>
      </c>
      <c r="O1043" s="7"/>
      <c r="P1043" s="7"/>
      <c r="AB1043" t="s">
        <v>123</v>
      </c>
      <c r="AC1043" t="s">
        <v>37</v>
      </c>
    </row>
    <row r="1044" spans="1:30" ht="15.5" x14ac:dyDescent="0.35">
      <c r="A1044" s="5" t="s">
        <v>418</v>
      </c>
      <c r="B1044" t="s">
        <v>31</v>
      </c>
      <c r="C1044">
        <v>501</v>
      </c>
      <c r="D1044">
        <v>1</v>
      </c>
      <c r="E1044">
        <v>2</v>
      </c>
      <c r="F1044" t="s">
        <v>120</v>
      </c>
      <c r="G1044" t="s">
        <v>33</v>
      </c>
      <c r="H1044" t="s">
        <v>34</v>
      </c>
      <c r="I1044" t="s">
        <v>45</v>
      </c>
      <c r="J1044" s="6" t="s">
        <v>74</v>
      </c>
      <c r="K1044" t="s">
        <v>40</v>
      </c>
      <c r="L1044" t="s">
        <v>41</v>
      </c>
      <c r="M1044">
        <v>0</v>
      </c>
      <c r="N1044">
        <v>1</v>
      </c>
      <c r="O1044" s="7" t="s">
        <v>447</v>
      </c>
      <c r="P1044" s="7" t="s">
        <v>448</v>
      </c>
      <c r="Q1044">
        <f>35-13</f>
        <v>22</v>
      </c>
      <c r="R1044" t="s">
        <v>165</v>
      </c>
      <c r="S1044" t="s">
        <v>108</v>
      </c>
      <c r="AB1044" t="s">
        <v>123</v>
      </c>
      <c r="AC1044" t="s">
        <v>37</v>
      </c>
    </row>
    <row r="1045" spans="1:30" ht="15.5" x14ac:dyDescent="0.35">
      <c r="A1045" s="5" t="s">
        <v>418</v>
      </c>
      <c r="B1045" t="s">
        <v>31</v>
      </c>
      <c r="C1045">
        <v>501</v>
      </c>
      <c r="D1045">
        <v>2</v>
      </c>
      <c r="E1045">
        <v>1</v>
      </c>
      <c r="F1045" t="s">
        <v>120</v>
      </c>
      <c r="G1045" t="s">
        <v>33</v>
      </c>
      <c r="H1045" t="s">
        <v>34</v>
      </c>
      <c r="I1045" t="s">
        <v>45</v>
      </c>
      <c r="J1045" s="6" t="s">
        <v>39</v>
      </c>
      <c r="K1045" t="s">
        <v>56</v>
      </c>
      <c r="L1045" t="s">
        <v>41</v>
      </c>
      <c r="M1045">
        <v>0</v>
      </c>
      <c r="N1045">
        <v>0</v>
      </c>
      <c r="O1045" s="7" t="s">
        <v>449</v>
      </c>
      <c r="P1045" s="7" t="s">
        <v>450</v>
      </c>
      <c r="Q1045">
        <f>31.5-12.5</f>
        <v>19</v>
      </c>
      <c r="R1045" t="s">
        <v>100</v>
      </c>
      <c r="S1045" t="s">
        <v>44</v>
      </c>
      <c r="AB1045" t="s">
        <v>123</v>
      </c>
      <c r="AC1045" t="s">
        <v>37</v>
      </c>
    </row>
    <row r="1046" spans="1:30" ht="15.5" x14ac:dyDescent="0.35">
      <c r="A1046" s="5" t="s">
        <v>418</v>
      </c>
      <c r="B1046" t="s">
        <v>31</v>
      </c>
      <c r="C1046">
        <v>501</v>
      </c>
      <c r="D1046">
        <v>2</v>
      </c>
      <c r="E1046">
        <v>2</v>
      </c>
      <c r="F1046" t="s">
        <v>120</v>
      </c>
      <c r="G1046" t="s">
        <v>33</v>
      </c>
      <c r="H1046" t="s">
        <v>34</v>
      </c>
      <c r="I1046" t="s">
        <v>45</v>
      </c>
      <c r="J1046" s="6" t="s">
        <v>74</v>
      </c>
      <c r="K1046" t="s">
        <v>56</v>
      </c>
      <c r="L1046" t="s">
        <v>41</v>
      </c>
      <c r="M1046">
        <v>0</v>
      </c>
      <c r="N1046">
        <v>1</v>
      </c>
      <c r="O1046" s="7" t="s">
        <v>325</v>
      </c>
      <c r="P1046" s="7" t="s">
        <v>326</v>
      </c>
      <c r="Q1046">
        <f>27.5-12.5</f>
        <v>15</v>
      </c>
      <c r="R1046" t="s">
        <v>43</v>
      </c>
      <c r="S1046" t="s">
        <v>44</v>
      </c>
      <c r="AB1046" t="s">
        <v>123</v>
      </c>
      <c r="AC1046" t="s">
        <v>37</v>
      </c>
      <c r="AD1046" t="s">
        <v>451</v>
      </c>
    </row>
    <row r="1047" spans="1:30" ht="15.5" x14ac:dyDescent="0.35">
      <c r="A1047" s="5" t="s">
        <v>418</v>
      </c>
      <c r="B1047" t="s">
        <v>31</v>
      </c>
      <c r="C1047">
        <v>501</v>
      </c>
      <c r="D1047">
        <v>3</v>
      </c>
      <c r="E1047">
        <v>1</v>
      </c>
      <c r="F1047" t="s">
        <v>120</v>
      </c>
      <c r="G1047" t="s">
        <v>33</v>
      </c>
      <c r="H1047" t="s">
        <v>34</v>
      </c>
      <c r="I1047" s="6" t="s">
        <v>35</v>
      </c>
      <c r="O1047" s="7"/>
      <c r="P1047" s="7"/>
      <c r="AB1047" t="s">
        <v>123</v>
      </c>
      <c r="AC1047" t="s">
        <v>37</v>
      </c>
    </row>
    <row r="1048" spans="1:30" ht="15.5" x14ac:dyDescent="0.35">
      <c r="A1048" s="5" t="s">
        <v>418</v>
      </c>
      <c r="B1048" t="s">
        <v>31</v>
      </c>
      <c r="C1048">
        <v>501</v>
      </c>
      <c r="D1048">
        <v>3</v>
      </c>
      <c r="E1048">
        <v>2</v>
      </c>
      <c r="F1048" t="s">
        <v>120</v>
      </c>
      <c r="G1048" t="s">
        <v>33</v>
      </c>
      <c r="H1048" t="s">
        <v>34</v>
      </c>
      <c r="I1048" s="6" t="s">
        <v>35</v>
      </c>
      <c r="O1048" s="7"/>
      <c r="P1048" s="7"/>
      <c r="AB1048" t="s">
        <v>123</v>
      </c>
      <c r="AC1048" t="s">
        <v>37</v>
      </c>
    </row>
    <row r="1049" spans="1:30" ht="15.5" x14ac:dyDescent="0.35">
      <c r="A1049" s="5" t="s">
        <v>418</v>
      </c>
      <c r="B1049" t="s">
        <v>31</v>
      </c>
      <c r="C1049">
        <v>501</v>
      </c>
      <c r="D1049">
        <v>4</v>
      </c>
      <c r="E1049">
        <v>1</v>
      </c>
      <c r="F1049" t="s">
        <v>120</v>
      </c>
      <c r="G1049" t="s">
        <v>33</v>
      </c>
      <c r="H1049" t="s">
        <v>34</v>
      </c>
      <c r="I1049" s="6" t="s">
        <v>35</v>
      </c>
      <c r="O1049" s="7"/>
      <c r="P1049" s="7"/>
      <c r="AB1049" t="s">
        <v>123</v>
      </c>
      <c r="AC1049" t="s">
        <v>37</v>
      </c>
    </row>
    <row r="1050" spans="1:30" ht="15.5" x14ac:dyDescent="0.35">
      <c r="A1050" s="5" t="s">
        <v>418</v>
      </c>
      <c r="B1050" t="s">
        <v>31</v>
      </c>
      <c r="C1050">
        <v>501</v>
      </c>
      <c r="D1050">
        <v>4</v>
      </c>
      <c r="E1050">
        <v>2</v>
      </c>
      <c r="F1050" t="s">
        <v>120</v>
      </c>
      <c r="G1050" t="s">
        <v>33</v>
      </c>
      <c r="H1050" t="s">
        <v>34</v>
      </c>
      <c r="I1050" t="s">
        <v>69</v>
      </c>
      <c r="J1050" s="6" t="s">
        <v>142</v>
      </c>
      <c r="O1050" s="7"/>
      <c r="P1050" s="7"/>
      <c r="AB1050" t="s">
        <v>123</v>
      </c>
      <c r="AC1050" t="s">
        <v>37</v>
      </c>
    </row>
    <row r="1051" spans="1:30" ht="15.5" x14ac:dyDescent="0.35">
      <c r="A1051" s="5" t="s">
        <v>418</v>
      </c>
      <c r="B1051" t="s">
        <v>31</v>
      </c>
      <c r="C1051">
        <v>501</v>
      </c>
      <c r="D1051">
        <v>5</v>
      </c>
      <c r="E1051">
        <v>1</v>
      </c>
      <c r="F1051" t="s">
        <v>120</v>
      </c>
      <c r="G1051" t="s">
        <v>33</v>
      </c>
      <c r="H1051" t="s">
        <v>34</v>
      </c>
      <c r="I1051" s="6" t="s">
        <v>35</v>
      </c>
      <c r="O1051" s="7"/>
      <c r="P1051" s="7"/>
      <c r="AB1051" t="s">
        <v>123</v>
      </c>
      <c r="AC1051" t="s">
        <v>37</v>
      </c>
    </row>
    <row r="1052" spans="1:30" ht="15.5" x14ac:dyDescent="0.35">
      <c r="A1052" s="5" t="s">
        <v>418</v>
      </c>
      <c r="B1052" t="s">
        <v>31</v>
      </c>
      <c r="C1052">
        <v>501</v>
      </c>
      <c r="D1052">
        <v>5</v>
      </c>
      <c r="E1052">
        <v>2</v>
      </c>
      <c r="F1052" t="s">
        <v>120</v>
      </c>
      <c r="G1052" t="s">
        <v>33</v>
      </c>
      <c r="H1052" t="s">
        <v>34</v>
      </c>
      <c r="I1052" t="s">
        <v>45</v>
      </c>
      <c r="J1052" s="6" t="s">
        <v>39</v>
      </c>
      <c r="K1052" t="s">
        <v>56</v>
      </c>
      <c r="L1052" t="s">
        <v>49</v>
      </c>
      <c r="M1052">
        <v>0</v>
      </c>
      <c r="N1052">
        <v>0</v>
      </c>
      <c r="O1052" s="7" t="s">
        <v>393</v>
      </c>
      <c r="P1052" s="7" t="s">
        <v>394</v>
      </c>
      <c r="Q1052">
        <f>32.5-13</f>
        <v>19.5</v>
      </c>
      <c r="R1052" t="s">
        <v>52</v>
      </c>
      <c r="AB1052" t="s">
        <v>123</v>
      </c>
      <c r="AC1052" t="s">
        <v>37</v>
      </c>
    </row>
    <row r="1053" spans="1:30" ht="15.5" x14ac:dyDescent="0.35">
      <c r="A1053" s="5" t="s">
        <v>418</v>
      </c>
      <c r="B1053" t="s">
        <v>31</v>
      </c>
      <c r="C1053">
        <v>501</v>
      </c>
      <c r="D1053">
        <v>6</v>
      </c>
      <c r="E1053">
        <v>1</v>
      </c>
      <c r="F1053" t="s">
        <v>120</v>
      </c>
      <c r="G1053" t="s">
        <v>33</v>
      </c>
      <c r="H1053" t="s">
        <v>34</v>
      </c>
      <c r="I1053" s="6" t="s">
        <v>35</v>
      </c>
      <c r="O1053" s="7"/>
      <c r="P1053" s="7"/>
      <c r="AB1053" t="s">
        <v>123</v>
      </c>
      <c r="AC1053" t="s">
        <v>37</v>
      </c>
    </row>
    <row r="1054" spans="1:30" ht="15.5" x14ac:dyDescent="0.35">
      <c r="A1054" s="5" t="s">
        <v>418</v>
      </c>
      <c r="B1054" t="s">
        <v>31</v>
      </c>
      <c r="C1054">
        <v>501</v>
      </c>
      <c r="D1054">
        <v>6</v>
      </c>
      <c r="E1054">
        <v>2</v>
      </c>
      <c r="F1054" t="s">
        <v>120</v>
      </c>
      <c r="G1054" t="s">
        <v>33</v>
      </c>
      <c r="H1054" t="s">
        <v>34</v>
      </c>
      <c r="I1054" t="s">
        <v>45</v>
      </c>
      <c r="J1054" s="6" t="s">
        <v>39</v>
      </c>
      <c r="K1054" t="s">
        <v>56</v>
      </c>
      <c r="L1054" t="s">
        <v>41</v>
      </c>
      <c r="M1054">
        <v>0</v>
      </c>
      <c r="N1054">
        <v>0</v>
      </c>
      <c r="O1054" s="7" t="s">
        <v>402</v>
      </c>
      <c r="P1054" s="7" t="s">
        <v>403</v>
      </c>
      <c r="Q1054">
        <f>30-12.5</f>
        <v>17.5</v>
      </c>
      <c r="R1054" t="s">
        <v>43</v>
      </c>
      <c r="S1054" t="s">
        <v>44</v>
      </c>
      <c r="AB1054" t="s">
        <v>123</v>
      </c>
      <c r="AC1054" t="s">
        <v>37</v>
      </c>
      <c r="AD1054" t="s">
        <v>452</v>
      </c>
    </row>
    <row r="1055" spans="1:30" ht="15.5" x14ac:dyDescent="0.35">
      <c r="A1055" s="5" t="s">
        <v>418</v>
      </c>
      <c r="B1055" t="s">
        <v>31</v>
      </c>
      <c r="C1055">
        <v>501</v>
      </c>
      <c r="D1055">
        <v>7</v>
      </c>
      <c r="E1055">
        <v>1</v>
      </c>
      <c r="F1055" t="s">
        <v>120</v>
      </c>
      <c r="G1055" t="s">
        <v>33</v>
      </c>
      <c r="H1055" t="s">
        <v>34</v>
      </c>
      <c r="I1055" s="6" t="s">
        <v>35</v>
      </c>
      <c r="O1055" s="7"/>
      <c r="P1055" s="7"/>
      <c r="AB1055" t="s">
        <v>123</v>
      </c>
      <c r="AC1055" t="s">
        <v>37</v>
      </c>
    </row>
    <row r="1056" spans="1:30" ht="15.5" x14ac:dyDescent="0.35">
      <c r="A1056" s="5" t="s">
        <v>418</v>
      </c>
      <c r="B1056" t="s">
        <v>31</v>
      </c>
      <c r="C1056">
        <v>501</v>
      </c>
      <c r="D1056">
        <v>7</v>
      </c>
      <c r="E1056">
        <v>2</v>
      </c>
      <c r="F1056" t="s">
        <v>120</v>
      </c>
      <c r="G1056" t="s">
        <v>33</v>
      </c>
      <c r="H1056" t="s">
        <v>34</v>
      </c>
      <c r="I1056" t="s">
        <v>69</v>
      </c>
      <c r="J1056" s="6" t="s">
        <v>142</v>
      </c>
      <c r="O1056" s="7"/>
      <c r="P1056" s="7"/>
      <c r="AB1056" t="s">
        <v>123</v>
      </c>
      <c r="AC1056" t="s">
        <v>37</v>
      </c>
    </row>
    <row r="1057" spans="1:29" ht="15.5" x14ac:dyDescent="0.35">
      <c r="A1057" s="5" t="s">
        <v>418</v>
      </c>
      <c r="B1057" t="s">
        <v>31</v>
      </c>
      <c r="C1057">
        <v>501</v>
      </c>
      <c r="D1057">
        <v>8</v>
      </c>
      <c r="E1057">
        <v>1</v>
      </c>
      <c r="F1057" t="s">
        <v>120</v>
      </c>
      <c r="G1057" t="s">
        <v>33</v>
      </c>
      <c r="H1057" t="s">
        <v>34</v>
      </c>
      <c r="I1057" s="6" t="s">
        <v>35</v>
      </c>
      <c r="O1057" s="7"/>
      <c r="P1057" s="7"/>
      <c r="AB1057" t="s">
        <v>123</v>
      </c>
      <c r="AC1057" t="s">
        <v>37</v>
      </c>
    </row>
    <row r="1058" spans="1:29" ht="15.5" x14ac:dyDescent="0.35">
      <c r="A1058" s="5" t="s">
        <v>418</v>
      </c>
      <c r="B1058" t="s">
        <v>31</v>
      </c>
      <c r="C1058">
        <v>501</v>
      </c>
      <c r="D1058">
        <v>8</v>
      </c>
      <c r="E1058">
        <v>2</v>
      </c>
      <c r="F1058" t="s">
        <v>120</v>
      </c>
      <c r="G1058" t="s">
        <v>33</v>
      </c>
      <c r="H1058" t="s">
        <v>34</v>
      </c>
      <c r="I1058" s="6" t="s">
        <v>35</v>
      </c>
      <c r="O1058" s="7"/>
      <c r="P1058" s="7"/>
      <c r="AB1058" t="s">
        <v>123</v>
      </c>
      <c r="AC1058" t="s">
        <v>37</v>
      </c>
    </row>
    <row r="1059" spans="1:29" ht="15.5" x14ac:dyDescent="0.35">
      <c r="A1059" s="5" t="s">
        <v>418</v>
      </c>
      <c r="B1059" t="s">
        <v>31</v>
      </c>
      <c r="C1059">
        <v>501</v>
      </c>
      <c r="D1059">
        <v>9</v>
      </c>
      <c r="E1059">
        <v>1</v>
      </c>
      <c r="F1059" t="s">
        <v>120</v>
      </c>
      <c r="G1059" t="s">
        <v>33</v>
      </c>
      <c r="H1059" t="s">
        <v>34</v>
      </c>
      <c r="I1059" s="6" t="s">
        <v>35</v>
      </c>
      <c r="O1059" s="7"/>
      <c r="P1059" s="7"/>
      <c r="AB1059" t="s">
        <v>123</v>
      </c>
      <c r="AC1059" t="s">
        <v>37</v>
      </c>
    </row>
    <row r="1060" spans="1:29" ht="15.5" x14ac:dyDescent="0.35">
      <c r="A1060" s="5" t="s">
        <v>418</v>
      </c>
      <c r="B1060" t="s">
        <v>31</v>
      </c>
      <c r="C1060">
        <v>501</v>
      </c>
      <c r="D1060">
        <v>9</v>
      </c>
      <c r="E1060">
        <v>2</v>
      </c>
      <c r="F1060" t="s">
        <v>120</v>
      </c>
      <c r="G1060" t="s">
        <v>33</v>
      </c>
      <c r="H1060" t="s">
        <v>34</v>
      </c>
      <c r="I1060" s="6" t="s">
        <v>35</v>
      </c>
      <c r="O1060" s="7"/>
      <c r="P1060" s="7"/>
      <c r="AB1060" t="s">
        <v>123</v>
      </c>
      <c r="AC1060" t="s">
        <v>37</v>
      </c>
    </row>
    <row r="1061" spans="1:29" ht="15.5" x14ac:dyDescent="0.35">
      <c r="A1061" s="5" t="s">
        <v>418</v>
      </c>
      <c r="B1061" t="s">
        <v>31</v>
      </c>
      <c r="C1061">
        <v>501</v>
      </c>
      <c r="D1061">
        <v>10</v>
      </c>
      <c r="E1061">
        <v>1</v>
      </c>
      <c r="F1061" t="s">
        <v>120</v>
      </c>
      <c r="G1061" t="s">
        <v>33</v>
      </c>
      <c r="H1061" t="s">
        <v>34</v>
      </c>
      <c r="I1061" s="6" t="s">
        <v>35</v>
      </c>
      <c r="O1061" s="7"/>
      <c r="P1061" s="7"/>
      <c r="AB1061" t="s">
        <v>123</v>
      </c>
      <c r="AC1061" t="s">
        <v>37</v>
      </c>
    </row>
    <row r="1062" spans="1:29" ht="15.5" x14ac:dyDescent="0.35">
      <c r="A1062" s="5" t="s">
        <v>418</v>
      </c>
      <c r="B1062" t="s">
        <v>31</v>
      </c>
      <c r="C1062">
        <v>501</v>
      </c>
      <c r="D1062">
        <v>10</v>
      </c>
      <c r="E1062">
        <v>2</v>
      </c>
      <c r="F1062" t="s">
        <v>120</v>
      </c>
      <c r="G1062" t="s">
        <v>33</v>
      </c>
      <c r="H1062" t="s">
        <v>34</v>
      </c>
      <c r="I1062" t="s">
        <v>45</v>
      </c>
      <c r="J1062" s="6" t="s">
        <v>74</v>
      </c>
      <c r="K1062" t="s">
        <v>40</v>
      </c>
      <c r="L1062" t="s">
        <v>41</v>
      </c>
      <c r="M1062">
        <v>0</v>
      </c>
      <c r="N1062">
        <v>1</v>
      </c>
      <c r="O1062" s="7" t="s">
        <v>405</v>
      </c>
      <c r="P1062" s="7" t="s">
        <v>406</v>
      </c>
      <c r="Q1062">
        <f>33-13</f>
        <v>20</v>
      </c>
      <c r="R1062" t="s">
        <v>185</v>
      </c>
      <c r="S1062" t="s">
        <v>44</v>
      </c>
      <c r="AB1062" t="s">
        <v>123</v>
      </c>
      <c r="AC1062" t="s">
        <v>37</v>
      </c>
    </row>
    <row r="1063" spans="1:29" ht="15.5" x14ac:dyDescent="0.35">
      <c r="A1063" s="5" t="s">
        <v>418</v>
      </c>
      <c r="B1063" t="s">
        <v>31</v>
      </c>
      <c r="C1063">
        <v>503</v>
      </c>
      <c r="D1063">
        <v>1</v>
      </c>
      <c r="E1063">
        <v>1</v>
      </c>
      <c r="F1063" t="s">
        <v>120</v>
      </c>
      <c r="G1063" t="s">
        <v>33</v>
      </c>
      <c r="H1063" t="s">
        <v>34</v>
      </c>
      <c r="I1063" s="6" t="s">
        <v>35</v>
      </c>
      <c r="O1063" s="7"/>
      <c r="P1063" s="7"/>
      <c r="AB1063" t="s">
        <v>123</v>
      </c>
      <c r="AC1063" t="s">
        <v>37</v>
      </c>
    </row>
    <row r="1064" spans="1:29" ht="15.5" x14ac:dyDescent="0.35">
      <c r="A1064" s="5" t="s">
        <v>418</v>
      </c>
      <c r="B1064" t="s">
        <v>31</v>
      </c>
      <c r="C1064">
        <v>503</v>
      </c>
      <c r="D1064">
        <v>1</v>
      </c>
      <c r="E1064">
        <v>2</v>
      </c>
      <c r="F1064" t="s">
        <v>120</v>
      </c>
      <c r="G1064" t="s">
        <v>33</v>
      </c>
      <c r="H1064" t="s">
        <v>34</v>
      </c>
      <c r="I1064" t="s">
        <v>45</v>
      </c>
      <c r="J1064" s="6" t="s">
        <v>74</v>
      </c>
      <c r="K1064" t="s">
        <v>56</v>
      </c>
      <c r="L1064" t="s">
        <v>49</v>
      </c>
      <c r="M1064">
        <v>0</v>
      </c>
      <c r="N1064">
        <v>1</v>
      </c>
      <c r="O1064" s="7" t="s">
        <v>409</v>
      </c>
      <c r="P1064" s="7" t="s">
        <v>410</v>
      </c>
      <c r="Q1064">
        <f>27-12</f>
        <v>15</v>
      </c>
      <c r="R1064" t="s">
        <v>128</v>
      </c>
      <c r="AB1064" t="s">
        <v>123</v>
      </c>
      <c r="AC1064" t="s">
        <v>37</v>
      </c>
    </row>
    <row r="1065" spans="1:29" ht="15.5" x14ac:dyDescent="0.35">
      <c r="A1065" s="5" t="s">
        <v>418</v>
      </c>
      <c r="B1065" t="s">
        <v>31</v>
      </c>
      <c r="C1065">
        <v>503</v>
      </c>
      <c r="D1065">
        <v>2</v>
      </c>
      <c r="E1065">
        <v>1</v>
      </c>
      <c r="F1065" t="s">
        <v>120</v>
      </c>
      <c r="G1065" t="s">
        <v>33</v>
      </c>
      <c r="H1065" t="s">
        <v>34</v>
      </c>
      <c r="I1065" s="6" t="s">
        <v>35</v>
      </c>
      <c r="O1065" s="7"/>
      <c r="P1065" s="7"/>
      <c r="AB1065" t="s">
        <v>123</v>
      </c>
      <c r="AC1065" t="s">
        <v>37</v>
      </c>
    </row>
    <row r="1066" spans="1:29" ht="15.5" x14ac:dyDescent="0.35">
      <c r="A1066" s="5" t="s">
        <v>418</v>
      </c>
      <c r="B1066" t="s">
        <v>31</v>
      </c>
      <c r="C1066">
        <v>503</v>
      </c>
      <c r="D1066">
        <v>2</v>
      </c>
      <c r="E1066">
        <v>2</v>
      </c>
      <c r="F1066" t="s">
        <v>120</v>
      </c>
      <c r="G1066" t="s">
        <v>33</v>
      </c>
      <c r="H1066" t="s">
        <v>34</v>
      </c>
      <c r="I1066" t="s">
        <v>69</v>
      </c>
      <c r="J1066" s="6" t="s">
        <v>142</v>
      </c>
      <c r="O1066" s="7"/>
      <c r="P1066" s="7"/>
      <c r="AB1066" t="s">
        <v>123</v>
      </c>
      <c r="AC1066" t="s">
        <v>37</v>
      </c>
    </row>
    <row r="1067" spans="1:29" ht="15.5" x14ac:dyDescent="0.35">
      <c r="A1067" s="5" t="s">
        <v>418</v>
      </c>
      <c r="B1067" t="s">
        <v>31</v>
      </c>
      <c r="C1067">
        <v>503</v>
      </c>
      <c r="D1067">
        <v>3</v>
      </c>
      <c r="E1067">
        <v>1</v>
      </c>
      <c r="F1067" t="s">
        <v>120</v>
      </c>
      <c r="G1067" t="s">
        <v>33</v>
      </c>
      <c r="H1067" t="s">
        <v>34</v>
      </c>
      <c r="I1067" t="s">
        <v>45</v>
      </c>
      <c r="J1067" s="6" t="s">
        <v>74</v>
      </c>
      <c r="K1067" t="s">
        <v>56</v>
      </c>
      <c r="L1067" t="s">
        <v>41</v>
      </c>
      <c r="M1067">
        <v>0</v>
      </c>
      <c r="N1067">
        <v>1</v>
      </c>
      <c r="O1067" s="7" t="s">
        <v>339</v>
      </c>
      <c r="P1067" s="7" t="s">
        <v>340</v>
      </c>
      <c r="Q1067">
        <f>24.5-12.5</f>
        <v>12</v>
      </c>
      <c r="R1067" t="s">
        <v>43</v>
      </c>
      <c r="S1067" t="s">
        <v>44</v>
      </c>
      <c r="AB1067" t="s">
        <v>123</v>
      </c>
      <c r="AC1067" t="s">
        <v>37</v>
      </c>
    </row>
    <row r="1068" spans="1:29" ht="15.5" x14ac:dyDescent="0.35">
      <c r="A1068" s="5" t="s">
        <v>418</v>
      </c>
      <c r="B1068" t="s">
        <v>31</v>
      </c>
      <c r="C1068">
        <v>503</v>
      </c>
      <c r="D1068">
        <v>4</v>
      </c>
      <c r="E1068">
        <v>1</v>
      </c>
      <c r="F1068" t="s">
        <v>120</v>
      </c>
      <c r="G1068" t="s">
        <v>33</v>
      </c>
      <c r="H1068" t="s">
        <v>34</v>
      </c>
      <c r="I1068" s="6" t="s">
        <v>35</v>
      </c>
      <c r="O1068" s="7"/>
      <c r="P1068" s="7"/>
      <c r="AB1068" t="s">
        <v>123</v>
      </c>
      <c r="AC1068" t="s">
        <v>37</v>
      </c>
    </row>
    <row r="1069" spans="1:29" ht="15.5" x14ac:dyDescent="0.35">
      <c r="A1069" s="5" t="s">
        <v>418</v>
      </c>
      <c r="B1069" t="s">
        <v>31</v>
      </c>
      <c r="C1069">
        <v>503</v>
      </c>
      <c r="D1069">
        <v>4</v>
      </c>
      <c r="E1069">
        <v>2</v>
      </c>
      <c r="F1069" t="s">
        <v>120</v>
      </c>
      <c r="G1069" t="s">
        <v>33</v>
      </c>
      <c r="H1069" t="s">
        <v>34</v>
      </c>
      <c r="I1069" t="s">
        <v>45</v>
      </c>
      <c r="J1069" s="6" t="s">
        <v>74</v>
      </c>
      <c r="K1069" t="s">
        <v>56</v>
      </c>
      <c r="L1069" t="s">
        <v>41</v>
      </c>
      <c r="M1069">
        <v>0</v>
      </c>
      <c r="N1069">
        <v>1</v>
      </c>
      <c r="O1069" s="7" t="s">
        <v>337</v>
      </c>
      <c r="P1069" s="7" t="s">
        <v>338</v>
      </c>
      <c r="Q1069">
        <f>30.5-14.5</f>
        <v>16</v>
      </c>
      <c r="R1069" t="s">
        <v>43</v>
      </c>
      <c r="S1069" t="s">
        <v>44</v>
      </c>
      <c r="AB1069" t="s">
        <v>123</v>
      </c>
      <c r="AC1069" t="s">
        <v>37</v>
      </c>
    </row>
    <row r="1070" spans="1:29" ht="15.5" x14ac:dyDescent="0.35">
      <c r="A1070" s="5" t="s">
        <v>418</v>
      </c>
      <c r="B1070" t="s">
        <v>31</v>
      </c>
      <c r="C1070">
        <v>503</v>
      </c>
      <c r="D1070">
        <v>5</v>
      </c>
      <c r="E1070">
        <v>1</v>
      </c>
      <c r="F1070" t="s">
        <v>120</v>
      </c>
      <c r="G1070" t="s">
        <v>33</v>
      </c>
      <c r="H1070" t="s">
        <v>34</v>
      </c>
      <c r="I1070" s="6" t="s">
        <v>35</v>
      </c>
      <c r="O1070" s="7"/>
      <c r="P1070" s="7"/>
      <c r="AB1070" t="s">
        <v>123</v>
      </c>
      <c r="AC1070" t="s">
        <v>37</v>
      </c>
    </row>
    <row r="1071" spans="1:29" ht="15.5" x14ac:dyDescent="0.35">
      <c r="A1071" s="5" t="s">
        <v>418</v>
      </c>
      <c r="B1071" t="s">
        <v>31</v>
      </c>
      <c r="C1071">
        <v>503</v>
      </c>
      <c r="D1071">
        <v>5</v>
      </c>
      <c r="E1071">
        <v>2</v>
      </c>
      <c r="F1071" t="s">
        <v>120</v>
      </c>
      <c r="G1071" t="s">
        <v>33</v>
      </c>
      <c r="H1071" t="s">
        <v>34</v>
      </c>
      <c r="I1071" t="s">
        <v>45</v>
      </c>
      <c r="J1071" s="6" t="s">
        <v>39</v>
      </c>
      <c r="K1071" t="s">
        <v>56</v>
      </c>
      <c r="L1071" t="s">
        <v>41</v>
      </c>
      <c r="M1071">
        <v>0</v>
      </c>
      <c r="N1071">
        <v>0</v>
      </c>
      <c r="O1071" s="7" t="s">
        <v>413</v>
      </c>
      <c r="P1071" s="7" t="s">
        <v>414</v>
      </c>
      <c r="Q1071">
        <f>30-13</f>
        <v>17</v>
      </c>
      <c r="R1071" t="s">
        <v>43</v>
      </c>
      <c r="S1071" t="s">
        <v>44</v>
      </c>
      <c r="AB1071" t="s">
        <v>123</v>
      </c>
      <c r="AC1071" t="s">
        <v>37</v>
      </c>
    </row>
    <row r="1072" spans="1:29" ht="15.5" x14ac:dyDescent="0.35">
      <c r="A1072" s="5" t="s">
        <v>418</v>
      </c>
      <c r="B1072" t="s">
        <v>31</v>
      </c>
      <c r="C1072">
        <v>503</v>
      </c>
      <c r="D1072">
        <v>6</v>
      </c>
      <c r="E1072">
        <v>1</v>
      </c>
      <c r="F1072" t="s">
        <v>120</v>
      </c>
      <c r="G1072" t="s">
        <v>33</v>
      </c>
      <c r="H1072" t="s">
        <v>34</v>
      </c>
      <c r="I1072" t="s">
        <v>69</v>
      </c>
      <c r="J1072" s="6" t="s">
        <v>142</v>
      </c>
      <c r="O1072" s="7"/>
      <c r="P1072" s="7"/>
      <c r="AB1072" t="s">
        <v>123</v>
      </c>
      <c r="AC1072" t="s">
        <v>37</v>
      </c>
    </row>
    <row r="1073" spans="1:29" ht="15.5" x14ac:dyDescent="0.35">
      <c r="A1073" s="5" t="s">
        <v>418</v>
      </c>
      <c r="B1073" t="s">
        <v>31</v>
      </c>
      <c r="C1073">
        <v>503</v>
      </c>
      <c r="D1073">
        <v>6</v>
      </c>
      <c r="E1073">
        <v>2</v>
      </c>
      <c r="F1073" t="s">
        <v>120</v>
      </c>
      <c r="G1073" t="s">
        <v>33</v>
      </c>
      <c r="H1073" t="s">
        <v>34</v>
      </c>
      <c r="I1073" t="s">
        <v>136</v>
      </c>
      <c r="J1073" s="6" t="s">
        <v>74</v>
      </c>
      <c r="K1073" t="s">
        <v>40</v>
      </c>
      <c r="L1073" t="s">
        <v>41</v>
      </c>
      <c r="M1073">
        <v>0</v>
      </c>
      <c r="N1073">
        <v>1</v>
      </c>
      <c r="O1073" s="7" t="s">
        <v>341</v>
      </c>
      <c r="P1073" s="7"/>
      <c r="Q1073">
        <f>34-12.5</f>
        <v>21.5</v>
      </c>
      <c r="R1073" t="s">
        <v>43</v>
      </c>
      <c r="S1073" t="s">
        <v>44</v>
      </c>
      <c r="AB1073" t="s">
        <v>123</v>
      </c>
      <c r="AC1073" t="s">
        <v>37</v>
      </c>
    </row>
    <row r="1074" spans="1:29" ht="15.5" x14ac:dyDescent="0.35">
      <c r="A1074" s="5" t="s">
        <v>418</v>
      </c>
      <c r="B1074" t="s">
        <v>31</v>
      </c>
      <c r="C1074">
        <v>503</v>
      </c>
      <c r="D1074">
        <v>7</v>
      </c>
      <c r="E1074">
        <v>1</v>
      </c>
      <c r="F1074" t="s">
        <v>120</v>
      </c>
      <c r="G1074" t="s">
        <v>33</v>
      </c>
      <c r="H1074" t="s">
        <v>34</v>
      </c>
      <c r="I1074" s="6" t="s">
        <v>35</v>
      </c>
      <c r="O1074" s="7"/>
      <c r="P1074" s="7"/>
      <c r="AB1074" t="s">
        <v>123</v>
      </c>
      <c r="AC1074" t="s">
        <v>37</v>
      </c>
    </row>
    <row r="1075" spans="1:29" ht="15.5" x14ac:dyDescent="0.35">
      <c r="A1075" s="5" t="s">
        <v>418</v>
      </c>
      <c r="B1075" t="s">
        <v>31</v>
      </c>
      <c r="C1075">
        <v>503</v>
      </c>
      <c r="D1075">
        <v>7</v>
      </c>
      <c r="E1075">
        <v>2</v>
      </c>
      <c r="F1075" t="s">
        <v>120</v>
      </c>
      <c r="G1075" t="s">
        <v>33</v>
      </c>
      <c r="H1075" t="s">
        <v>34</v>
      </c>
      <c r="I1075" s="6" t="s">
        <v>35</v>
      </c>
      <c r="O1075" s="7"/>
      <c r="P1075" s="7"/>
      <c r="AB1075" t="s">
        <v>123</v>
      </c>
      <c r="AC1075" t="s">
        <v>37</v>
      </c>
    </row>
    <row r="1076" spans="1:29" ht="15.5" x14ac:dyDescent="0.35">
      <c r="A1076" s="5" t="s">
        <v>418</v>
      </c>
      <c r="B1076" t="s">
        <v>31</v>
      </c>
      <c r="C1076">
        <v>503</v>
      </c>
      <c r="D1076">
        <v>8</v>
      </c>
      <c r="E1076">
        <v>1</v>
      </c>
      <c r="F1076" t="s">
        <v>120</v>
      </c>
      <c r="G1076" t="s">
        <v>33</v>
      </c>
      <c r="H1076" t="s">
        <v>34</v>
      </c>
      <c r="I1076" s="6" t="s">
        <v>35</v>
      </c>
      <c r="O1076" s="7"/>
      <c r="P1076" s="7"/>
      <c r="AB1076" t="s">
        <v>123</v>
      </c>
      <c r="AC1076" t="s">
        <v>37</v>
      </c>
    </row>
    <row r="1077" spans="1:29" ht="15.5" x14ac:dyDescent="0.35">
      <c r="A1077" s="5" t="s">
        <v>418</v>
      </c>
      <c r="B1077" t="s">
        <v>31</v>
      </c>
      <c r="C1077">
        <v>503</v>
      </c>
      <c r="D1077">
        <v>8</v>
      </c>
      <c r="E1077">
        <v>2</v>
      </c>
      <c r="F1077" t="s">
        <v>120</v>
      </c>
      <c r="G1077" t="s">
        <v>33</v>
      </c>
      <c r="H1077" t="s">
        <v>34</v>
      </c>
      <c r="I1077" s="6" t="s">
        <v>35</v>
      </c>
      <c r="O1077" s="7"/>
      <c r="P1077" s="7"/>
      <c r="AB1077" t="s">
        <v>123</v>
      </c>
      <c r="AC1077" t="s">
        <v>37</v>
      </c>
    </row>
    <row r="1078" spans="1:29" ht="15.5" x14ac:dyDescent="0.35">
      <c r="A1078" s="5" t="s">
        <v>418</v>
      </c>
      <c r="B1078" t="s">
        <v>31</v>
      </c>
      <c r="C1078">
        <v>503</v>
      </c>
      <c r="D1078">
        <v>9</v>
      </c>
      <c r="E1078">
        <v>1</v>
      </c>
      <c r="F1078" t="s">
        <v>120</v>
      </c>
      <c r="G1078" t="s">
        <v>33</v>
      </c>
      <c r="H1078" t="s">
        <v>34</v>
      </c>
      <c r="I1078" s="6" t="s">
        <v>35</v>
      </c>
      <c r="O1078" s="7"/>
      <c r="P1078" s="7"/>
      <c r="AB1078" t="s">
        <v>123</v>
      </c>
      <c r="AC1078" t="s">
        <v>37</v>
      </c>
    </row>
    <row r="1079" spans="1:29" ht="15.5" x14ac:dyDescent="0.35">
      <c r="A1079" s="5" t="s">
        <v>418</v>
      </c>
      <c r="B1079" t="s">
        <v>31</v>
      </c>
      <c r="C1079">
        <v>503</v>
      </c>
      <c r="D1079">
        <v>9</v>
      </c>
      <c r="E1079">
        <v>2</v>
      </c>
      <c r="F1079" t="s">
        <v>120</v>
      </c>
      <c r="G1079" t="s">
        <v>33</v>
      </c>
      <c r="H1079" t="s">
        <v>34</v>
      </c>
      <c r="I1079" t="s">
        <v>45</v>
      </c>
      <c r="J1079" s="6" t="s">
        <v>39</v>
      </c>
      <c r="K1079" t="s">
        <v>56</v>
      </c>
      <c r="L1079" t="s">
        <v>49</v>
      </c>
      <c r="M1079">
        <v>0</v>
      </c>
      <c r="N1079">
        <v>0</v>
      </c>
      <c r="O1079" s="7" t="s">
        <v>416</v>
      </c>
      <c r="P1079" s="7" t="s">
        <v>417</v>
      </c>
      <c r="Q1079">
        <f>30.5-13</f>
        <v>17.5</v>
      </c>
      <c r="R1079" t="s">
        <v>52</v>
      </c>
      <c r="AB1079" t="s">
        <v>123</v>
      </c>
      <c r="AC1079" t="s">
        <v>37</v>
      </c>
    </row>
    <row r="1080" spans="1:29" ht="15.5" x14ac:dyDescent="0.35">
      <c r="A1080" s="5" t="s">
        <v>418</v>
      </c>
      <c r="B1080" t="s">
        <v>31</v>
      </c>
      <c r="C1080">
        <v>503</v>
      </c>
      <c r="D1080">
        <v>10</v>
      </c>
      <c r="E1080">
        <v>1</v>
      </c>
      <c r="F1080" t="s">
        <v>120</v>
      </c>
      <c r="G1080" t="s">
        <v>33</v>
      </c>
      <c r="H1080" t="s">
        <v>34</v>
      </c>
      <c r="I1080" s="6" t="s">
        <v>35</v>
      </c>
      <c r="O1080" s="7"/>
      <c r="P1080" s="7"/>
      <c r="AB1080" t="s">
        <v>123</v>
      </c>
      <c r="AC1080" t="s">
        <v>37</v>
      </c>
    </row>
    <row r="1081" spans="1:29" ht="15.5" x14ac:dyDescent="0.35">
      <c r="A1081" s="5" t="s">
        <v>418</v>
      </c>
      <c r="B1081" t="s">
        <v>31</v>
      </c>
      <c r="C1081">
        <v>503</v>
      </c>
      <c r="D1081">
        <v>10</v>
      </c>
      <c r="E1081">
        <v>2</v>
      </c>
      <c r="F1081" t="s">
        <v>120</v>
      </c>
      <c r="G1081" t="s">
        <v>33</v>
      </c>
      <c r="H1081" t="s">
        <v>34</v>
      </c>
      <c r="I1081" s="6" t="s">
        <v>35</v>
      </c>
      <c r="O1081" s="7"/>
      <c r="P1081" s="7"/>
      <c r="AB1081" t="s">
        <v>123</v>
      </c>
      <c r="AC1081" t="s">
        <v>37</v>
      </c>
    </row>
    <row r="1082" spans="1:29" ht="15.5" x14ac:dyDescent="0.35">
      <c r="A1082" s="5" t="s">
        <v>453</v>
      </c>
      <c r="B1082" t="s">
        <v>31</v>
      </c>
      <c r="C1082">
        <v>111</v>
      </c>
      <c r="D1082">
        <v>1</v>
      </c>
      <c r="E1082">
        <v>1</v>
      </c>
      <c r="F1082" t="s">
        <v>120</v>
      </c>
      <c r="G1082" t="s">
        <v>33</v>
      </c>
      <c r="H1082" t="s">
        <v>34</v>
      </c>
      <c r="I1082" s="6" t="s">
        <v>35</v>
      </c>
      <c r="O1082" s="7"/>
      <c r="P1082" s="7"/>
      <c r="AB1082" t="s">
        <v>36</v>
      </c>
      <c r="AC1082" t="s">
        <v>37</v>
      </c>
    </row>
    <row r="1083" spans="1:29" ht="15.5" x14ac:dyDescent="0.35">
      <c r="A1083" s="5" t="s">
        <v>453</v>
      </c>
      <c r="B1083" t="s">
        <v>31</v>
      </c>
      <c r="C1083">
        <v>111</v>
      </c>
      <c r="D1083">
        <v>1</v>
      </c>
      <c r="E1083">
        <v>2</v>
      </c>
      <c r="F1083" t="s">
        <v>120</v>
      </c>
      <c r="G1083" t="s">
        <v>33</v>
      </c>
      <c r="H1083" t="s">
        <v>34</v>
      </c>
      <c r="I1083" s="6" t="s">
        <v>35</v>
      </c>
      <c r="O1083" s="7"/>
      <c r="P1083" s="7"/>
      <c r="AB1083" t="s">
        <v>36</v>
      </c>
      <c r="AC1083" t="s">
        <v>37</v>
      </c>
    </row>
    <row r="1084" spans="1:29" ht="15.5" x14ac:dyDescent="0.35">
      <c r="A1084" s="5" t="s">
        <v>453</v>
      </c>
      <c r="B1084" t="s">
        <v>31</v>
      </c>
      <c r="C1084">
        <v>111</v>
      </c>
      <c r="D1084">
        <v>2</v>
      </c>
      <c r="E1084">
        <v>1</v>
      </c>
      <c r="F1084" t="s">
        <v>120</v>
      </c>
      <c r="G1084" t="s">
        <v>33</v>
      </c>
      <c r="H1084" t="s">
        <v>34</v>
      </c>
      <c r="I1084" s="6" t="s">
        <v>35</v>
      </c>
      <c r="O1084" s="7"/>
      <c r="P1084" s="7"/>
      <c r="AB1084" t="s">
        <v>36</v>
      </c>
      <c r="AC1084" t="s">
        <v>37</v>
      </c>
    </row>
    <row r="1085" spans="1:29" ht="15.5" x14ac:dyDescent="0.35">
      <c r="A1085" s="5" t="s">
        <v>453</v>
      </c>
      <c r="B1085" t="s">
        <v>31</v>
      </c>
      <c r="C1085">
        <v>111</v>
      </c>
      <c r="D1085">
        <v>2</v>
      </c>
      <c r="E1085">
        <v>2</v>
      </c>
      <c r="F1085" t="s">
        <v>120</v>
      </c>
      <c r="G1085" t="s">
        <v>33</v>
      </c>
      <c r="H1085" t="s">
        <v>34</v>
      </c>
      <c r="I1085" s="6" t="s">
        <v>35</v>
      </c>
      <c r="O1085" s="7"/>
      <c r="P1085" s="7"/>
      <c r="AB1085" t="s">
        <v>36</v>
      </c>
      <c r="AC1085" t="s">
        <v>37</v>
      </c>
    </row>
    <row r="1086" spans="1:29" ht="15.5" x14ac:dyDescent="0.35">
      <c r="A1086" s="5" t="s">
        <v>453</v>
      </c>
      <c r="B1086" t="s">
        <v>31</v>
      </c>
      <c r="C1086">
        <v>111</v>
      </c>
      <c r="D1086">
        <v>3</v>
      </c>
      <c r="E1086">
        <v>1</v>
      </c>
      <c r="F1086" t="s">
        <v>120</v>
      </c>
      <c r="G1086" t="s">
        <v>33</v>
      </c>
      <c r="H1086" t="s">
        <v>34</v>
      </c>
      <c r="I1086" s="6" t="s">
        <v>35</v>
      </c>
      <c r="O1086" s="7"/>
      <c r="P1086" s="7"/>
      <c r="AB1086" t="s">
        <v>36</v>
      </c>
      <c r="AC1086" t="s">
        <v>37</v>
      </c>
    </row>
    <row r="1087" spans="1:29" ht="15.5" x14ac:dyDescent="0.35">
      <c r="A1087" s="5" t="s">
        <v>453</v>
      </c>
      <c r="B1087" t="s">
        <v>31</v>
      </c>
      <c r="C1087">
        <v>111</v>
      </c>
      <c r="D1087">
        <v>3</v>
      </c>
      <c r="E1087">
        <v>2</v>
      </c>
      <c r="F1087" t="s">
        <v>120</v>
      </c>
      <c r="G1087" t="s">
        <v>33</v>
      </c>
      <c r="H1087" t="s">
        <v>34</v>
      </c>
      <c r="I1087" t="s">
        <v>45</v>
      </c>
      <c r="J1087" s="6" t="s">
        <v>39</v>
      </c>
      <c r="K1087" t="s">
        <v>40</v>
      </c>
      <c r="L1087" t="s">
        <v>49</v>
      </c>
      <c r="M1087">
        <v>0</v>
      </c>
      <c r="N1087">
        <v>0</v>
      </c>
      <c r="O1087" s="7">
        <v>1844</v>
      </c>
      <c r="P1087" s="7">
        <v>1843</v>
      </c>
      <c r="Q1087">
        <f>31.4-10</f>
        <v>21.4</v>
      </c>
      <c r="R1087" t="s">
        <v>128</v>
      </c>
      <c r="AB1087" t="s">
        <v>36</v>
      </c>
      <c r="AC1087" t="s">
        <v>37</v>
      </c>
    </row>
    <row r="1088" spans="1:29" ht="15.5" x14ac:dyDescent="0.35">
      <c r="A1088" s="5" t="s">
        <v>453</v>
      </c>
      <c r="B1088" t="s">
        <v>31</v>
      </c>
      <c r="C1088">
        <v>111</v>
      </c>
      <c r="D1088">
        <v>4</v>
      </c>
      <c r="E1088">
        <v>1</v>
      </c>
      <c r="F1088" t="s">
        <v>120</v>
      </c>
      <c r="G1088" t="s">
        <v>33</v>
      </c>
      <c r="H1088" t="s">
        <v>34</v>
      </c>
      <c r="I1088" s="6" t="s">
        <v>35</v>
      </c>
      <c r="O1088" s="7"/>
      <c r="P1088" s="7"/>
      <c r="AB1088" t="s">
        <v>36</v>
      </c>
      <c r="AC1088" t="s">
        <v>37</v>
      </c>
    </row>
    <row r="1089" spans="1:29" ht="15.5" x14ac:dyDescent="0.35">
      <c r="A1089" s="5" t="s">
        <v>453</v>
      </c>
      <c r="B1089" t="s">
        <v>31</v>
      </c>
      <c r="C1089">
        <v>111</v>
      </c>
      <c r="D1089">
        <v>4</v>
      </c>
      <c r="E1089">
        <v>2</v>
      </c>
      <c r="F1089" t="s">
        <v>120</v>
      </c>
      <c r="G1089" t="s">
        <v>33</v>
      </c>
      <c r="H1089" t="s">
        <v>34</v>
      </c>
      <c r="I1089" s="6" t="s">
        <v>35</v>
      </c>
      <c r="O1089" s="7"/>
      <c r="P1089" s="7"/>
      <c r="AB1089" t="s">
        <v>36</v>
      </c>
      <c r="AC1089" t="s">
        <v>37</v>
      </c>
    </row>
    <row r="1090" spans="1:29" ht="15.5" x14ac:dyDescent="0.35">
      <c r="A1090" s="5" t="s">
        <v>453</v>
      </c>
      <c r="B1090" t="s">
        <v>31</v>
      </c>
      <c r="C1090">
        <v>111</v>
      </c>
      <c r="D1090">
        <v>5</v>
      </c>
      <c r="E1090">
        <v>1</v>
      </c>
      <c r="F1090" t="s">
        <v>120</v>
      </c>
      <c r="G1090" t="s">
        <v>33</v>
      </c>
      <c r="H1090" t="s">
        <v>34</v>
      </c>
      <c r="I1090" s="6" t="s">
        <v>35</v>
      </c>
      <c r="O1090" s="7"/>
      <c r="P1090" s="7"/>
      <c r="AB1090" t="s">
        <v>36</v>
      </c>
      <c r="AC1090" t="s">
        <v>37</v>
      </c>
    </row>
    <row r="1091" spans="1:29" ht="15.5" x14ac:dyDescent="0.35">
      <c r="A1091" s="5" t="s">
        <v>453</v>
      </c>
      <c r="B1091" t="s">
        <v>31</v>
      </c>
      <c r="C1091">
        <v>111</v>
      </c>
      <c r="D1091">
        <v>5</v>
      </c>
      <c r="E1091">
        <v>2</v>
      </c>
      <c r="F1091" t="s">
        <v>120</v>
      </c>
      <c r="G1091" t="s">
        <v>33</v>
      </c>
      <c r="H1091" t="s">
        <v>34</v>
      </c>
      <c r="I1091" t="s">
        <v>45</v>
      </c>
      <c r="J1091" s="6" t="s">
        <v>74</v>
      </c>
      <c r="K1091" t="s">
        <v>56</v>
      </c>
      <c r="L1091" t="s">
        <v>41</v>
      </c>
      <c r="M1091">
        <v>0</v>
      </c>
      <c r="N1091">
        <v>1</v>
      </c>
      <c r="O1091" s="7">
        <v>1862</v>
      </c>
      <c r="P1091" s="7">
        <v>1861</v>
      </c>
      <c r="Q1091">
        <f>26-10.5</f>
        <v>15.5</v>
      </c>
      <c r="R1091" t="s">
        <v>43</v>
      </c>
      <c r="S1091" t="s">
        <v>44</v>
      </c>
      <c r="AB1091" t="s">
        <v>36</v>
      </c>
      <c r="AC1091" t="s">
        <v>37</v>
      </c>
    </row>
    <row r="1092" spans="1:29" ht="15.5" x14ac:dyDescent="0.35">
      <c r="A1092" s="5" t="s">
        <v>453</v>
      </c>
      <c r="B1092" t="s">
        <v>31</v>
      </c>
      <c r="C1092">
        <v>111</v>
      </c>
      <c r="D1092">
        <v>6</v>
      </c>
      <c r="E1092">
        <v>1</v>
      </c>
      <c r="F1092" t="s">
        <v>120</v>
      </c>
      <c r="G1092" t="s">
        <v>33</v>
      </c>
      <c r="H1092" t="s">
        <v>34</v>
      </c>
      <c r="I1092" s="6" t="s">
        <v>35</v>
      </c>
      <c r="O1092" s="7"/>
      <c r="P1092" s="7"/>
      <c r="AB1092" t="s">
        <v>36</v>
      </c>
      <c r="AC1092" t="s">
        <v>37</v>
      </c>
    </row>
    <row r="1093" spans="1:29" ht="15.5" x14ac:dyDescent="0.35">
      <c r="A1093" s="5" t="s">
        <v>453</v>
      </c>
      <c r="B1093" t="s">
        <v>31</v>
      </c>
      <c r="C1093">
        <v>111</v>
      </c>
      <c r="D1093">
        <v>6</v>
      </c>
      <c r="E1093">
        <v>2</v>
      </c>
      <c r="F1093" t="s">
        <v>120</v>
      </c>
      <c r="G1093" t="s">
        <v>33</v>
      </c>
      <c r="H1093" t="s">
        <v>34</v>
      </c>
      <c r="I1093" s="6" t="s">
        <v>35</v>
      </c>
      <c r="O1093" s="7"/>
      <c r="P1093" s="7"/>
      <c r="AB1093" t="s">
        <v>36</v>
      </c>
      <c r="AC1093" t="s">
        <v>37</v>
      </c>
    </row>
    <row r="1094" spans="1:29" ht="15.5" x14ac:dyDescent="0.35">
      <c r="A1094" s="5" t="s">
        <v>453</v>
      </c>
      <c r="B1094" t="s">
        <v>31</v>
      </c>
      <c r="C1094">
        <v>111</v>
      </c>
      <c r="D1094">
        <v>7</v>
      </c>
      <c r="E1094">
        <v>1</v>
      </c>
      <c r="F1094" t="s">
        <v>120</v>
      </c>
      <c r="G1094" t="s">
        <v>33</v>
      </c>
      <c r="H1094" t="s">
        <v>34</v>
      </c>
      <c r="I1094" s="6" t="s">
        <v>35</v>
      </c>
      <c r="O1094" s="7"/>
      <c r="P1094" s="7"/>
      <c r="AB1094" t="s">
        <v>36</v>
      </c>
      <c r="AC1094" t="s">
        <v>37</v>
      </c>
    </row>
    <row r="1095" spans="1:29" ht="15.5" x14ac:dyDescent="0.35">
      <c r="A1095" s="5" t="s">
        <v>453</v>
      </c>
      <c r="B1095" t="s">
        <v>31</v>
      </c>
      <c r="C1095">
        <v>111</v>
      </c>
      <c r="D1095">
        <v>7</v>
      </c>
      <c r="E1095">
        <v>2</v>
      </c>
      <c r="F1095" t="s">
        <v>120</v>
      </c>
      <c r="G1095" t="s">
        <v>33</v>
      </c>
      <c r="H1095" t="s">
        <v>34</v>
      </c>
      <c r="I1095" t="s">
        <v>69</v>
      </c>
      <c r="J1095" s="6" t="s">
        <v>70</v>
      </c>
      <c r="O1095" s="7"/>
      <c r="P1095" s="7"/>
      <c r="AB1095" t="s">
        <v>36</v>
      </c>
      <c r="AC1095" t="s">
        <v>37</v>
      </c>
    </row>
    <row r="1096" spans="1:29" ht="15.5" x14ac:dyDescent="0.35">
      <c r="A1096" s="5" t="s">
        <v>453</v>
      </c>
      <c r="B1096" t="s">
        <v>31</v>
      </c>
      <c r="C1096">
        <v>111</v>
      </c>
      <c r="D1096">
        <v>8</v>
      </c>
      <c r="E1096">
        <v>1</v>
      </c>
      <c r="F1096" t="s">
        <v>120</v>
      </c>
      <c r="G1096" t="s">
        <v>33</v>
      </c>
      <c r="H1096" t="s">
        <v>34</v>
      </c>
      <c r="I1096" s="6" t="s">
        <v>35</v>
      </c>
      <c r="O1096" s="7"/>
      <c r="P1096" s="7"/>
      <c r="AB1096" t="s">
        <v>36</v>
      </c>
      <c r="AC1096" t="s">
        <v>37</v>
      </c>
    </row>
    <row r="1097" spans="1:29" ht="15.5" x14ac:dyDescent="0.35">
      <c r="A1097" s="5" t="s">
        <v>453</v>
      </c>
      <c r="B1097" t="s">
        <v>31</v>
      </c>
      <c r="C1097">
        <v>111</v>
      </c>
      <c r="D1097">
        <v>8</v>
      </c>
      <c r="E1097">
        <v>2</v>
      </c>
      <c r="F1097" t="s">
        <v>120</v>
      </c>
      <c r="G1097" t="s">
        <v>33</v>
      </c>
      <c r="H1097" t="s">
        <v>34</v>
      </c>
      <c r="I1097" t="s">
        <v>45</v>
      </c>
      <c r="J1097" s="6" t="s">
        <v>39</v>
      </c>
      <c r="K1097" t="s">
        <v>56</v>
      </c>
      <c r="L1097" t="s">
        <v>49</v>
      </c>
      <c r="M1097">
        <v>0</v>
      </c>
      <c r="N1097">
        <v>0</v>
      </c>
      <c r="O1097" s="7">
        <v>1692</v>
      </c>
      <c r="P1097" s="7">
        <v>1691</v>
      </c>
      <c r="Q1097">
        <f>28-11</f>
        <v>17</v>
      </c>
      <c r="R1097" t="s">
        <v>52</v>
      </c>
      <c r="AB1097" t="s">
        <v>36</v>
      </c>
      <c r="AC1097" t="s">
        <v>37</v>
      </c>
    </row>
    <row r="1098" spans="1:29" ht="15.5" x14ac:dyDescent="0.35">
      <c r="A1098" s="5" t="s">
        <v>453</v>
      </c>
      <c r="B1098" t="s">
        <v>31</v>
      </c>
      <c r="C1098">
        <v>111</v>
      </c>
      <c r="D1098">
        <v>9</v>
      </c>
      <c r="E1098">
        <v>1</v>
      </c>
      <c r="F1098" t="s">
        <v>120</v>
      </c>
      <c r="G1098" t="s">
        <v>33</v>
      </c>
      <c r="H1098" t="s">
        <v>34</v>
      </c>
      <c r="I1098" t="s">
        <v>45</v>
      </c>
      <c r="J1098" s="6" t="s">
        <v>39</v>
      </c>
      <c r="K1098" t="s">
        <v>56</v>
      </c>
      <c r="L1098" t="s">
        <v>49</v>
      </c>
      <c r="M1098">
        <v>0</v>
      </c>
      <c r="N1098">
        <v>0</v>
      </c>
      <c r="O1098" s="7">
        <v>1833</v>
      </c>
      <c r="P1098" s="7">
        <v>1832</v>
      </c>
      <c r="Q1098">
        <f>28.5-11</f>
        <v>17.5</v>
      </c>
      <c r="R1098" t="s">
        <v>52</v>
      </c>
      <c r="AB1098" t="s">
        <v>36</v>
      </c>
      <c r="AC1098" t="s">
        <v>37</v>
      </c>
    </row>
    <row r="1099" spans="1:29" ht="15.5" x14ac:dyDescent="0.35">
      <c r="A1099" s="5" t="s">
        <v>453</v>
      </c>
      <c r="B1099" t="s">
        <v>31</v>
      </c>
      <c r="C1099">
        <v>111</v>
      </c>
      <c r="D1099">
        <v>9</v>
      </c>
      <c r="E1099">
        <v>2</v>
      </c>
      <c r="F1099" t="s">
        <v>120</v>
      </c>
      <c r="G1099" t="s">
        <v>33</v>
      </c>
      <c r="H1099" t="s">
        <v>34</v>
      </c>
      <c r="I1099" t="s">
        <v>45</v>
      </c>
      <c r="J1099" s="6" t="s">
        <v>39</v>
      </c>
      <c r="K1099" t="s">
        <v>56</v>
      </c>
      <c r="L1099" t="s">
        <v>41</v>
      </c>
      <c r="M1099">
        <v>0</v>
      </c>
      <c r="N1099">
        <v>0</v>
      </c>
      <c r="O1099" s="7">
        <v>1829</v>
      </c>
      <c r="P1099" s="7">
        <v>1828</v>
      </c>
      <c r="Q1099">
        <f>27.5-11</f>
        <v>16.5</v>
      </c>
      <c r="R1099" t="s">
        <v>100</v>
      </c>
      <c r="S1099" t="s">
        <v>44</v>
      </c>
      <c r="AB1099" t="s">
        <v>36</v>
      </c>
      <c r="AC1099" t="s">
        <v>37</v>
      </c>
    </row>
    <row r="1100" spans="1:29" ht="15.5" x14ac:dyDescent="0.35">
      <c r="A1100" s="5" t="s">
        <v>453</v>
      </c>
      <c r="B1100" t="s">
        <v>31</v>
      </c>
      <c r="C1100">
        <v>111</v>
      </c>
      <c r="D1100">
        <v>10</v>
      </c>
      <c r="E1100">
        <v>1</v>
      </c>
      <c r="F1100" t="s">
        <v>120</v>
      </c>
      <c r="G1100" t="s">
        <v>33</v>
      </c>
      <c r="H1100" t="s">
        <v>34</v>
      </c>
      <c r="I1100" s="6" t="s">
        <v>35</v>
      </c>
      <c r="O1100" s="7"/>
      <c r="P1100" s="7"/>
      <c r="AB1100" t="s">
        <v>36</v>
      </c>
      <c r="AC1100" t="s">
        <v>37</v>
      </c>
    </row>
    <row r="1101" spans="1:29" ht="15.5" x14ac:dyDescent="0.35">
      <c r="A1101" s="5" t="s">
        <v>453</v>
      </c>
      <c r="B1101" t="s">
        <v>31</v>
      </c>
      <c r="C1101">
        <v>111</v>
      </c>
      <c r="D1101">
        <v>10</v>
      </c>
      <c r="E1101">
        <v>2</v>
      </c>
      <c r="F1101" t="s">
        <v>120</v>
      </c>
      <c r="G1101" t="s">
        <v>33</v>
      </c>
      <c r="H1101" t="s">
        <v>34</v>
      </c>
      <c r="I1101" t="s">
        <v>45</v>
      </c>
      <c r="J1101" s="6" t="s">
        <v>39</v>
      </c>
      <c r="K1101" t="s">
        <v>56</v>
      </c>
      <c r="L1101" t="s">
        <v>41</v>
      </c>
      <c r="M1101">
        <v>0</v>
      </c>
      <c r="N1101">
        <v>0</v>
      </c>
      <c r="O1101" s="7">
        <v>1835</v>
      </c>
      <c r="P1101" s="7">
        <v>1834</v>
      </c>
      <c r="Q1101">
        <f>29-12</f>
        <v>17</v>
      </c>
      <c r="R1101" t="s">
        <v>100</v>
      </c>
      <c r="S1101" t="s">
        <v>44</v>
      </c>
      <c r="AB1101" t="s">
        <v>36</v>
      </c>
      <c r="AC1101" t="s">
        <v>37</v>
      </c>
    </row>
    <row r="1102" spans="1:29" ht="15.5" x14ac:dyDescent="0.35">
      <c r="A1102" s="5" t="s">
        <v>453</v>
      </c>
      <c r="B1102" t="s">
        <v>31</v>
      </c>
      <c r="C1102">
        <v>112</v>
      </c>
      <c r="D1102">
        <v>1</v>
      </c>
      <c r="E1102">
        <v>1</v>
      </c>
      <c r="F1102" t="s">
        <v>120</v>
      </c>
      <c r="G1102" t="s">
        <v>33</v>
      </c>
      <c r="H1102" t="s">
        <v>34</v>
      </c>
      <c r="I1102" s="6" t="s">
        <v>35</v>
      </c>
      <c r="O1102" s="7"/>
      <c r="P1102" s="7"/>
      <c r="AB1102" t="s">
        <v>36</v>
      </c>
      <c r="AC1102" t="s">
        <v>37</v>
      </c>
    </row>
    <row r="1103" spans="1:29" ht="15.5" x14ac:dyDescent="0.35">
      <c r="A1103" s="5" t="s">
        <v>453</v>
      </c>
      <c r="B1103" t="s">
        <v>31</v>
      </c>
      <c r="C1103">
        <v>112</v>
      </c>
      <c r="D1103">
        <v>1</v>
      </c>
      <c r="E1103">
        <v>2</v>
      </c>
      <c r="F1103" t="s">
        <v>120</v>
      </c>
      <c r="G1103" t="s">
        <v>33</v>
      </c>
      <c r="H1103" t="s">
        <v>34</v>
      </c>
      <c r="I1103" s="6" t="s">
        <v>35</v>
      </c>
      <c r="O1103" s="7"/>
      <c r="P1103" s="7"/>
      <c r="AB1103" t="s">
        <v>36</v>
      </c>
      <c r="AC1103" t="s">
        <v>37</v>
      </c>
    </row>
    <row r="1104" spans="1:29" ht="15.5" x14ac:dyDescent="0.35">
      <c r="A1104" s="5" t="s">
        <v>453</v>
      </c>
      <c r="B1104" t="s">
        <v>31</v>
      </c>
      <c r="C1104">
        <v>112</v>
      </c>
      <c r="D1104">
        <v>2</v>
      </c>
      <c r="E1104">
        <v>1</v>
      </c>
      <c r="F1104" t="s">
        <v>120</v>
      </c>
      <c r="G1104" t="s">
        <v>33</v>
      </c>
      <c r="H1104" t="s">
        <v>34</v>
      </c>
      <c r="I1104" s="6" t="s">
        <v>35</v>
      </c>
      <c r="O1104" s="7"/>
      <c r="P1104" s="7"/>
      <c r="AB1104" t="s">
        <v>36</v>
      </c>
      <c r="AC1104" t="s">
        <v>37</v>
      </c>
    </row>
    <row r="1105" spans="1:30" ht="15.5" x14ac:dyDescent="0.35">
      <c r="A1105" s="5" t="s">
        <v>453</v>
      </c>
      <c r="B1105" t="s">
        <v>31</v>
      </c>
      <c r="C1105">
        <v>112</v>
      </c>
      <c r="D1105">
        <v>2</v>
      </c>
      <c r="E1105">
        <v>2</v>
      </c>
      <c r="F1105" t="s">
        <v>120</v>
      </c>
      <c r="G1105" t="s">
        <v>33</v>
      </c>
      <c r="H1105" t="s">
        <v>34</v>
      </c>
      <c r="I1105" t="s">
        <v>69</v>
      </c>
      <c r="J1105" s="6" t="s">
        <v>142</v>
      </c>
      <c r="O1105" s="7"/>
      <c r="P1105" s="7"/>
      <c r="AB1105" t="s">
        <v>36</v>
      </c>
      <c r="AC1105" t="s">
        <v>37</v>
      </c>
    </row>
    <row r="1106" spans="1:30" ht="15.5" x14ac:dyDescent="0.35">
      <c r="A1106" s="5" t="s">
        <v>453</v>
      </c>
      <c r="B1106" t="s">
        <v>31</v>
      </c>
      <c r="C1106">
        <v>112</v>
      </c>
      <c r="D1106">
        <v>3</v>
      </c>
      <c r="E1106">
        <v>1</v>
      </c>
      <c r="F1106" t="s">
        <v>120</v>
      </c>
      <c r="G1106" t="s">
        <v>33</v>
      </c>
      <c r="H1106" t="s">
        <v>34</v>
      </c>
      <c r="I1106" s="6" t="s">
        <v>35</v>
      </c>
      <c r="O1106" s="7"/>
      <c r="P1106" s="7"/>
      <c r="AB1106" t="s">
        <v>36</v>
      </c>
      <c r="AC1106" t="s">
        <v>37</v>
      </c>
    </row>
    <row r="1107" spans="1:30" ht="15.5" x14ac:dyDescent="0.35">
      <c r="A1107" s="5" t="s">
        <v>453</v>
      </c>
      <c r="B1107" t="s">
        <v>31</v>
      </c>
      <c r="C1107">
        <v>112</v>
      </c>
      <c r="D1107">
        <v>3</v>
      </c>
      <c r="E1107">
        <v>2</v>
      </c>
      <c r="F1107" t="s">
        <v>120</v>
      </c>
      <c r="G1107" t="s">
        <v>33</v>
      </c>
      <c r="H1107" t="s">
        <v>34</v>
      </c>
      <c r="I1107" s="6" t="s">
        <v>35</v>
      </c>
      <c r="O1107" s="7"/>
      <c r="P1107" s="7"/>
      <c r="AB1107" t="s">
        <v>36</v>
      </c>
      <c r="AC1107" t="s">
        <v>37</v>
      </c>
    </row>
    <row r="1108" spans="1:30" ht="15.5" x14ac:dyDescent="0.35">
      <c r="A1108" s="5" t="s">
        <v>453</v>
      </c>
      <c r="B1108" t="s">
        <v>31</v>
      </c>
      <c r="C1108">
        <v>112</v>
      </c>
      <c r="D1108">
        <v>4</v>
      </c>
      <c r="E1108">
        <v>1</v>
      </c>
      <c r="F1108" t="s">
        <v>120</v>
      </c>
      <c r="G1108" t="s">
        <v>33</v>
      </c>
      <c r="H1108" t="s">
        <v>34</v>
      </c>
      <c r="I1108" t="s">
        <v>69</v>
      </c>
      <c r="J1108" s="6" t="s">
        <v>142</v>
      </c>
      <c r="O1108" s="7"/>
      <c r="P1108" s="7"/>
      <c r="AB1108" t="s">
        <v>36</v>
      </c>
      <c r="AC1108" t="s">
        <v>37</v>
      </c>
    </row>
    <row r="1109" spans="1:30" ht="15.5" x14ac:dyDescent="0.35">
      <c r="A1109" s="5" t="s">
        <v>453</v>
      </c>
      <c r="B1109" t="s">
        <v>31</v>
      </c>
      <c r="C1109">
        <v>112</v>
      </c>
      <c r="D1109">
        <v>4</v>
      </c>
      <c r="E1109">
        <v>2</v>
      </c>
      <c r="F1109" t="s">
        <v>120</v>
      </c>
      <c r="G1109" t="s">
        <v>33</v>
      </c>
      <c r="H1109" t="s">
        <v>34</v>
      </c>
      <c r="I1109" t="s">
        <v>69</v>
      </c>
      <c r="J1109" s="6" t="s">
        <v>142</v>
      </c>
      <c r="O1109" s="7"/>
      <c r="P1109" s="7"/>
      <c r="AB1109" t="s">
        <v>36</v>
      </c>
      <c r="AC1109" t="s">
        <v>37</v>
      </c>
    </row>
    <row r="1110" spans="1:30" ht="15.5" x14ac:dyDescent="0.35">
      <c r="A1110" s="5" t="s">
        <v>453</v>
      </c>
      <c r="B1110" t="s">
        <v>31</v>
      </c>
      <c r="C1110">
        <v>112</v>
      </c>
      <c r="D1110">
        <v>5</v>
      </c>
      <c r="E1110">
        <v>1</v>
      </c>
      <c r="F1110" t="s">
        <v>120</v>
      </c>
      <c r="G1110" t="s">
        <v>33</v>
      </c>
      <c r="H1110" t="s">
        <v>34</v>
      </c>
      <c r="I1110" s="6" t="s">
        <v>35</v>
      </c>
      <c r="O1110" s="7"/>
      <c r="P1110" s="7"/>
      <c r="AB1110" t="s">
        <v>36</v>
      </c>
      <c r="AC1110" t="s">
        <v>37</v>
      </c>
    </row>
    <row r="1111" spans="1:30" ht="15.5" x14ac:dyDescent="0.35">
      <c r="A1111" s="5" t="s">
        <v>453</v>
      </c>
      <c r="B1111" t="s">
        <v>31</v>
      </c>
      <c r="C1111">
        <v>112</v>
      </c>
      <c r="D1111">
        <v>5</v>
      </c>
      <c r="E1111">
        <v>2</v>
      </c>
      <c r="F1111" t="s">
        <v>120</v>
      </c>
      <c r="G1111" t="s">
        <v>33</v>
      </c>
      <c r="H1111" t="s">
        <v>34</v>
      </c>
      <c r="I1111" t="s">
        <v>38</v>
      </c>
      <c r="J1111" s="6" t="s">
        <v>74</v>
      </c>
      <c r="K1111" t="s">
        <v>40</v>
      </c>
      <c r="L1111" t="s">
        <v>49</v>
      </c>
      <c r="M1111">
        <v>0</v>
      </c>
      <c r="N1111">
        <v>1</v>
      </c>
      <c r="O1111" s="7">
        <v>1860</v>
      </c>
      <c r="P1111" s="7"/>
      <c r="Q1111">
        <f>225-130</f>
        <v>95</v>
      </c>
      <c r="R1111" t="s">
        <v>52</v>
      </c>
      <c r="AB1111" t="s">
        <v>36</v>
      </c>
      <c r="AC1111" t="s">
        <v>37</v>
      </c>
    </row>
    <row r="1112" spans="1:30" ht="15.5" x14ac:dyDescent="0.35">
      <c r="A1112" s="5" t="s">
        <v>453</v>
      </c>
      <c r="B1112" t="s">
        <v>31</v>
      </c>
      <c r="C1112">
        <v>112</v>
      </c>
      <c r="D1112">
        <v>6</v>
      </c>
      <c r="E1112">
        <v>1</v>
      </c>
      <c r="F1112" t="s">
        <v>120</v>
      </c>
      <c r="G1112" t="s">
        <v>33</v>
      </c>
      <c r="H1112" t="s">
        <v>34</v>
      </c>
      <c r="I1112" t="s">
        <v>69</v>
      </c>
      <c r="J1112" s="6" t="s">
        <v>70</v>
      </c>
      <c r="O1112" s="7"/>
      <c r="P1112" s="7"/>
      <c r="AB1112" t="s">
        <v>36</v>
      </c>
      <c r="AC1112" t="s">
        <v>37</v>
      </c>
    </row>
    <row r="1113" spans="1:30" ht="15.5" x14ac:dyDescent="0.35">
      <c r="A1113" s="5" t="s">
        <v>453</v>
      </c>
      <c r="B1113" t="s">
        <v>31</v>
      </c>
      <c r="C1113">
        <v>112</v>
      </c>
      <c r="D1113">
        <v>6</v>
      </c>
      <c r="E1113">
        <v>2</v>
      </c>
      <c r="F1113" t="s">
        <v>120</v>
      </c>
      <c r="G1113" t="s">
        <v>33</v>
      </c>
      <c r="H1113" t="s">
        <v>34</v>
      </c>
      <c r="I1113" s="6" t="s">
        <v>35</v>
      </c>
      <c r="O1113" s="7"/>
      <c r="P1113" s="7"/>
      <c r="AB1113" t="s">
        <v>36</v>
      </c>
      <c r="AC1113" t="s">
        <v>37</v>
      </c>
    </row>
    <row r="1114" spans="1:30" ht="15.5" x14ac:dyDescent="0.35">
      <c r="A1114" s="5" t="s">
        <v>453</v>
      </c>
      <c r="B1114" t="s">
        <v>31</v>
      </c>
      <c r="C1114">
        <v>112</v>
      </c>
      <c r="D1114">
        <v>7</v>
      </c>
      <c r="E1114">
        <v>1</v>
      </c>
      <c r="F1114" t="s">
        <v>120</v>
      </c>
      <c r="G1114" t="s">
        <v>33</v>
      </c>
      <c r="H1114" t="s">
        <v>34</v>
      </c>
      <c r="I1114" t="s">
        <v>69</v>
      </c>
      <c r="J1114" s="6" t="s">
        <v>70</v>
      </c>
      <c r="O1114" s="7"/>
      <c r="P1114" s="7"/>
      <c r="AB1114" t="s">
        <v>36</v>
      </c>
      <c r="AC1114" t="s">
        <v>37</v>
      </c>
    </row>
    <row r="1115" spans="1:30" ht="15.5" x14ac:dyDescent="0.35">
      <c r="A1115" s="5" t="s">
        <v>453</v>
      </c>
      <c r="B1115" t="s">
        <v>31</v>
      </c>
      <c r="C1115">
        <v>112</v>
      </c>
      <c r="D1115">
        <v>8</v>
      </c>
      <c r="E1115">
        <v>1</v>
      </c>
      <c r="F1115" t="s">
        <v>120</v>
      </c>
      <c r="G1115" t="s">
        <v>33</v>
      </c>
      <c r="H1115" t="s">
        <v>34</v>
      </c>
      <c r="I1115" s="6" t="s">
        <v>35</v>
      </c>
      <c r="O1115" s="7"/>
      <c r="P1115" s="7"/>
      <c r="AB1115" t="s">
        <v>36</v>
      </c>
      <c r="AC1115" t="s">
        <v>37</v>
      </c>
    </row>
    <row r="1116" spans="1:30" ht="15.5" x14ac:dyDescent="0.35">
      <c r="A1116" s="5" t="s">
        <v>453</v>
      </c>
      <c r="B1116" t="s">
        <v>31</v>
      </c>
      <c r="C1116">
        <v>112</v>
      </c>
      <c r="D1116">
        <v>9</v>
      </c>
      <c r="E1116">
        <v>1</v>
      </c>
      <c r="F1116" t="s">
        <v>120</v>
      </c>
      <c r="G1116" t="s">
        <v>33</v>
      </c>
      <c r="H1116" t="s">
        <v>34</v>
      </c>
      <c r="I1116" s="6" t="s">
        <v>35</v>
      </c>
      <c r="O1116" s="7"/>
      <c r="P1116" s="7"/>
      <c r="AB1116" t="s">
        <v>36</v>
      </c>
      <c r="AC1116" t="s">
        <v>37</v>
      </c>
    </row>
    <row r="1117" spans="1:30" ht="15.5" x14ac:dyDescent="0.35">
      <c r="A1117" s="5" t="s">
        <v>453</v>
      </c>
      <c r="B1117" t="s">
        <v>31</v>
      </c>
      <c r="C1117">
        <v>112</v>
      </c>
      <c r="D1117">
        <v>9</v>
      </c>
      <c r="E1117">
        <v>2</v>
      </c>
      <c r="F1117" t="s">
        <v>120</v>
      </c>
      <c r="G1117" t="s">
        <v>33</v>
      </c>
      <c r="H1117" t="s">
        <v>34</v>
      </c>
      <c r="I1117" t="s">
        <v>45</v>
      </c>
      <c r="J1117" s="6" t="s">
        <v>74</v>
      </c>
      <c r="K1117" t="s">
        <v>56</v>
      </c>
      <c r="L1117" t="s">
        <v>49</v>
      </c>
      <c r="M1117">
        <v>0</v>
      </c>
      <c r="N1117">
        <v>1</v>
      </c>
      <c r="O1117" s="7">
        <v>1859</v>
      </c>
      <c r="P1117" s="7">
        <v>1858</v>
      </c>
      <c r="Q1117">
        <f>28.5-11.5</f>
        <v>17</v>
      </c>
      <c r="R1117" t="s">
        <v>52</v>
      </c>
      <c r="AB1117" t="s">
        <v>36</v>
      </c>
      <c r="AC1117" t="s">
        <v>37</v>
      </c>
      <c r="AD1117" t="s">
        <v>454</v>
      </c>
    </row>
    <row r="1118" spans="1:30" ht="15.5" x14ac:dyDescent="0.35">
      <c r="A1118" s="5" t="s">
        <v>453</v>
      </c>
      <c r="B1118" t="s">
        <v>31</v>
      </c>
      <c r="C1118">
        <v>112</v>
      </c>
      <c r="D1118">
        <v>10</v>
      </c>
      <c r="E1118">
        <v>1</v>
      </c>
      <c r="F1118" t="s">
        <v>120</v>
      </c>
      <c r="G1118" t="s">
        <v>33</v>
      </c>
      <c r="H1118" t="s">
        <v>34</v>
      </c>
      <c r="I1118" s="6" t="s">
        <v>35</v>
      </c>
      <c r="O1118" s="7"/>
      <c r="P1118" s="7"/>
      <c r="AB1118" t="s">
        <v>36</v>
      </c>
      <c r="AC1118" t="s">
        <v>37</v>
      </c>
    </row>
    <row r="1119" spans="1:30" ht="15.5" x14ac:dyDescent="0.35">
      <c r="A1119" s="5" t="s">
        <v>453</v>
      </c>
      <c r="B1119" t="s">
        <v>31</v>
      </c>
      <c r="C1119">
        <v>112</v>
      </c>
      <c r="D1119">
        <v>10</v>
      </c>
      <c r="E1119">
        <v>2</v>
      </c>
      <c r="F1119" t="s">
        <v>120</v>
      </c>
      <c r="G1119" t="s">
        <v>33</v>
      </c>
      <c r="H1119" t="s">
        <v>34</v>
      </c>
      <c r="I1119" t="s">
        <v>45</v>
      </c>
      <c r="J1119" s="6" t="s">
        <v>39</v>
      </c>
      <c r="K1119" t="s">
        <v>56</v>
      </c>
      <c r="L1119" t="s">
        <v>49</v>
      </c>
      <c r="M1119">
        <v>0</v>
      </c>
      <c r="N1119">
        <v>0</v>
      </c>
      <c r="O1119" s="7">
        <v>1688</v>
      </c>
      <c r="P1119" s="7">
        <v>1687</v>
      </c>
      <c r="Q1119">
        <f>29.5-12</f>
        <v>17.5</v>
      </c>
      <c r="R1119" t="s">
        <v>52</v>
      </c>
      <c r="AB1119" t="s">
        <v>36</v>
      </c>
      <c r="AC1119" t="s">
        <v>37</v>
      </c>
    </row>
    <row r="1120" spans="1:30" ht="15.5" x14ac:dyDescent="0.35">
      <c r="A1120" s="5" t="s">
        <v>453</v>
      </c>
      <c r="B1120" t="s">
        <v>31</v>
      </c>
      <c r="C1120">
        <v>113</v>
      </c>
      <c r="D1120">
        <v>1</v>
      </c>
      <c r="E1120">
        <v>1</v>
      </c>
      <c r="F1120" t="s">
        <v>120</v>
      </c>
      <c r="G1120" t="s">
        <v>33</v>
      </c>
      <c r="H1120" t="s">
        <v>34</v>
      </c>
      <c r="I1120" s="6" t="s">
        <v>35</v>
      </c>
      <c r="O1120" s="7"/>
      <c r="P1120" s="7"/>
      <c r="AB1120" t="s">
        <v>36</v>
      </c>
      <c r="AC1120" t="s">
        <v>37</v>
      </c>
    </row>
    <row r="1121" spans="1:30" ht="15.5" x14ac:dyDescent="0.35">
      <c r="A1121" s="5" t="s">
        <v>453</v>
      </c>
      <c r="B1121" t="s">
        <v>31</v>
      </c>
      <c r="C1121">
        <v>113</v>
      </c>
      <c r="D1121">
        <v>1</v>
      </c>
      <c r="E1121">
        <v>2</v>
      </c>
      <c r="F1121" t="s">
        <v>120</v>
      </c>
      <c r="G1121" t="s">
        <v>33</v>
      </c>
      <c r="H1121" t="s">
        <v>34</v>
      </c>
      <c r="I1121" t="s">
        <v>45</v>
      </c>
      <c r="J1121" s="6" t="s">
        <v>39</v>
      </c>
      <c r="K1121" t="s">
        <v>56</v>
      </c>
      <c r="L1121" t="s">
        <v>49</v>
      </c>
      <c r="M1121">
        <v>0</v>
      </c>
      <c r="N1121">
        <v>0</v>
      </c>
      <c r="O1121" s="7">
        <v>1686</v>
      </c>
      <c r="P1121" s="7">
        <v>1685</v>
      </c>
      <c r="Q1121">
        <f>25.5-11</f>
        <v>14.5</v>
      </c>
      <c r="R1121" t="s">
        <v>52</v>
      </c>
      <c r="AB1121" t="s">
        <v>36</v>
      </c>
      <c r="AC1121" t="s">
        <v>37</v>
      </c>
      <c r="AD1121" t="s">
        <v>455</v>
      </c>
    </row>
    <row r="1122" spans="1:30" ht="15.5" x14ac:dyDescent="0.35">
      <c r="A1122" s="5" t="s">
        <v>453</v>
      </c>
      <c r="B1122" t="s">
        <v>31</v>
      </c>
      <c r="C1122">
        <v>113</v>
      </c>
      <c r="D1122">
        <v>2</v>
      </c>
      <c r="E1122">
        <v>1</v>
      </c>
      <c r="F1122" t="s">
        <v>120</v>
      </c>
      <c r="G1122" t="s">
        <v>33</v>
      </c>
      <c r="H1122" t="s">
        <v>34</v>
      </c>
      <c r="I1122" s="6" t="s">
        <v>35</v>
      </c>
      <c r="O1122" s="7"/>
      <c r="P1122" s="7"/>
      <c r="AB1122" t="s">
        <v>36</v>
      </c>
      <c r="AC1122" t="s">
        <v>37</v>
      </c>
    </row>
    <row r="1123" spans="1:30" ht="15.5" x14ac:dyDescent="0.35">
      <c r="A1123" s="5" t="s">
        <v>453</v>
      </c>
      <c r="B1123" t="s">
        <v>31</v>
      </c>
      <c r="C1123">
        <v>113</v>
      </c>
      <c r="D1123">
        <v>2</v>
      </c>
      <c r="E1123">
        <v>2</v>
      </c>
      <c r="F1123" t="s">
        <v>120</v>
      </c>
      <c r="G1123" t="s">
        <v>33</v>
      </c>
      <c r="H1123" t="s">
        <v>34</v>
      </c>
      <c r="I1123" s="6" t="s">
        <v>35</v>
      </c>
      <c r="O1123" s="7"/>
      <c r="P1123" s="7"/>
      <c r="AB1123" t="s">
        <v>36</v>
      </c>
      <c r="AC1123" t="s">
        <v>37</v>
      </c>
    </row>
    <row r="1124" spans="1:30" ht="15.5" x14ac:dyDescent="0.35">
      <c r="A1124" s="5" t="s">
        <v>453</v>
      </c>
      <c r="B1124" t="s">
        <v>31</v>
      </c>
      <c r="C1124">
        <v>113</v>
      </c>
      <c r="D1124">
        <v>3</v>
      </c>
      <c r="E1124">
        <v>1</v>
      </c>
      <c r="F1124" t="s">
        <v>120</v>
      </c>
      <c r="G1124" t="s">
        <v>33</v>
      </c>
      <c r="H1124" t="s">
        <v>34</v>
      </c>
      <c r="I1124" t="s">
        <v>69</v>
      </c>
      <c r="J1124" s="6" t="s">
        <v>70</v>
      </c>
      <c r="O1124" s="7"/>
      <c r="P1124" s="7"/>
      <c r="AB1124" t="s">
        <v>36</v>
      </c>
      <c r="AC1124" t="s">
        <v>37</v>
      </c>
    </row>
    <row r="1125" spans="1:30" ht="15.5" x14ac:dyDescent="0.35">
      <c r="A1125" s="5" t="s">
        <v>453</v>
      </c>
      <c r="B1125" t="s">
        <v>31</v>
      </c>
      <c r="C1125">
        <v>113</v>
      </c>
      <c r="D1125">
        <v>3</v>
      </c>
      <c r="E1125">
        <v>2</v>
      </c>
      <c r="F1125" t="s">
        <v>120</v>
      </c>
      <c r="G1125" t="s">
        <v>33</v>
      </c>
      <c r="H1125" t="s">
        <v>34</v>
      </c>
      <c r="I1125" t="s">
        <v>45</v>
      </c>
      <c r="J1125" s="6" t="s">
        <v>74</v>
      </c>
      <c r="K1125" t="s">
        <v>46</v>
      </c>
      <c r="L1125" t="s">
        <v>41</v>
      </c>
      <c r="M1125">
        <v>0</v>
      </c>
      <c r="N1125">
        <v>1</v>
      </c>
      <c r="O1125" s="7">
        <v>1857</v>
      </c>
      <c r="P1125" s="7">
        <v>1856</v>
      </c>
      <c r="Q1125">
        <f>30-13.5</f>
        <v>16.5</v>
      </c>
      <c r="R1125" t="s">
        <v>43</v>
      </c>
      <c r="S1125" t="s">
        <v>44</v>
      </c>
      <c r="AB1125" t="s">
        <v>36</v>
      </c>
      <c r="AC1125" t="s">
        <v>37</v>
      </c>
    </row>
    <row r="1126" spans="1:30" ht="15.5" x14ac:dyDescent="0.35">
      <c r="A1126" s="5" t="s">
        <v>453</v>
      </c>
      <c r="B1126" t="s">
        <v>31</v>
      </c>
      <c r="C1126">
        <v>113</v>
      </c>
      <c r="D1126">
        <v>4</v>
      </c>
      <c r="E1126">
        <v>1</v>
      </c>
      <c r="F1126" t="s">
        <v>120</v>
      </c>
      <c r="G1126" t="s">
        <v>33</v>
      </c>
      <c r="H1126" t="s">
        <v>34</v>
      </c>
      <c r="I1126" t="s">
        <v>69</v>
      </c>
      <c r="J1126" s="6" t="s">
        <v>70</v>
      </c>
      <c r="O1126" s="7"/>
      <c r="P1126" s="7"/>
      <c r="AB1126" t="s">
        <v>36</v>
      </c>
      <c r="AC1126" t="s">
        <v>37</v>
      </c>
    </row>
    <row r="1127" spans="1:30" ht="15.5" x14ac:dyDescent="0.35">
      <c r="A1127" s="5" t="s">
        <v>453</v>
      </c>
      <c r="B1127" t="s">
        <v>31</v>
      </c>
      <c r="C1127">
        <v>113</v>
      </c>
      <c r="D1127">
        <v>4</v>
      </c>
      <c r="E1127">
        <v>2</v>
      </c>
      <c r="F1127" t="s">
        <v>120</v>
      </c>
      <c r="G1127" t="s">
        <v>33</v>
      </c>
      <c r="H1127" t="s">
        <v>34</v>
      </c>
      <c r="I1127" t="s">
        <v>45</v>
      </c>
      <c r="J1127" s="6" t="s">
        <v>74</v>
      </c>
      <c r="K1127" t="s">
        <v>56</v>
      </c>
      <c r="L1127" t="s">
        <v>49</v>
      </c>
      <c r="M1127">
        <v>0</v>
      </c>
      <c r="N1127">
        <v>1</v>
      </c>
      <c r="O1127" s="7">
        <v>1855</v>
      </c>
      <c r="P1127" s="7">
        <v>1854</v>
      </c>
      <c r="Q1127">
        <f>27.5-10.5</f>
        <v>17</v>
      </c>
      <c r="R1127" t="s">
        <v>52</v>
      </c>
      <c r="AB1127" t="s">
        <v>36</v>
      </c>
      <c r="AC1127" t="s">
        <v>37</v>
      </c>
    </row>
    <row r="1128" spans="1:30" ht="15.5" x14ac:dyDescent="0.35">
      <c r="A1128" s="5" t="s">
        <v>453</v>
      </c>
      <c r="B1128" t="s">
        <v>31</v>
      </c>
      <c r="C1128">
        <v>113</v>
      </c>
      <c r="D1128">
        <v>5</v>
      </c>
      <c r="E1128">
        <v>1</v>
      </c>
      <c r="F1128" t="s">
        <v>120</v>
      </c>
      <c r="G1128" t="s">
        <v>33</v>
      </c>
      <c r="H1128" t="s">
        <v>34</v>
      </c>
      <c r="I1128" t="s">
        <v>38</v>
      </c>
      <c r="J1128" s="6" t="s">
        <v>39</v>
      </c>
      <c r="K1128" t="s">
        <v>40</v>
      </c>
      <c r="L1128" t="s">
        <v>41</v>
      </c>
      <c r="M1128">
        <v>0</v>
      </c>
      <c r="N1128">
        <v>0</v>
      </c>
      <c r="O1128" s="7">
        <v>1611</v>
      </c>
      <c r="P1128" s="7"/>
      <c r="Q1128">
        <f>215-130</f>
        <v>85</v>
      </c>
      <c r="R1128" t="s">
        <v>43</v>
      </c>
      <c r="S1128" t="s">
        <v>44</v>
      </c>
      <c r="AB1128" t="s">
        <v>36</v>
      </c>
      <c r="AC1128" t="s">
        <v>37</v>
      </c>
    </row>
    <row r="1129" spans="1:30" ht="15.5" x14ac:dyDescent="0.35">
      <c r="A1129" s="5" t="s">
        <v>453</v>
      </c>
      <c r="B1129" t="s">
        <v>31</v>
      </c>
      <c r="C1129">
        <v>113</v>
      </c>
      <c r="D1129">
        <v>5</v>
      </c>
      <c r="E1129">
        <v>2</v>
      </c>
      <c r="F1129" t="s">
        <v>120</v>
      </c>
      <c r="G1129" t="s">
        <v>33</v>
      </c>
      <c r="H1129" t="s">
        <v>34</v>
      </c>
      <c r="I1129" t="s">
        <v>38</v>
      </c>
      <c r="J1129" s="6" t="s">
        <v>39</v>
      </c>
      <c r="K1129" t="s">
        <v>40</v>
      </c>
      <c r="L1129" t="s">
        <v>49</v>
      </c>
      <c r="M1129">
        <v>0</v>
      </c>
      <c r="N1129">
        <v>0</v>
      </c>
      <c r="O1129" s="7">
        <v>1873</v>
      </c>
      <c r="P1129" s="7"/>
      <c r="Q1129">
        <f>220-135</f>
        <v>85</v>
      </c>
      <c r="R1129" t="s">
        <v>52</v>
      </c>
      <c r="AB1129" t="s">
        <v>36</v>
      </c>
      <c r="AC1129" t="s">
        <v>37</v>
      </c>
    </row>
    <row r="1130" spans="1:30" ht="15.5" x14ac:dyDescent="0.35">
      <c r="A1130" s="5" t="s">
        <v>453</v>
      </c>
      <c r="B1130" t="s">
        <v>31</v>
      </c>
      <c r="C1130">
        <v>113</v>
      </c>
      <c r="D1130">
        <v>6</v>
      </c>
      <c r="E1130">
        <v>1</v>
      </c>
      <c r="F1130" t="s">
        <v>120</v>
      </c>
      <c r="G1130" t="s">
        <v>33</v>
      </c>
      <c r="H1130" t="s">
        <v>34</v>
      </c>
      <c r="I1130" s="6" t="s">
        <v>35</v>
      </c>
      <c r="O1130" s="7"/>
      <c r="P1130" s="7"/>
      <c r="AB1130" t="s">
        <v>36</v>
      </c>
      <c r="AC1130" t="s">
        <v>37</v>
      </c>
    </row>
    <row r="1131" spans="1:30" ht="15.5" x14ac:dyDescent="0.35">
      <c r="A1131" s="5" t="s">
        <v>453</v>
      </c>
      <c r="B1131" t="s">
        <v>31</v>
      </c>
      <c r="C1131">
        <v>113</v>
      </c>
      <c r="D1131">
        <v>6</v>
      </c>
      <c r="E1131">
        <v>2</v>
      </c>
      <c r="F1131" t="s">
        <v>120</v>
      </c>
      <c r="G1131" t="s">
        <v>33</v>
      </c>
      <c r="H1131" t="s">
        <v>34</v>
      </c>
      <c r="I1131" t="s">
        <v>45</v>
      </c>
      <c r="J1131" s="6" t="s">
        <v>39</v>
      </c>
      <c r="K1131" t="s">
        <v>40</v>
      </c>
      <c r="L1131" t="s">
        <v>41</v>
      </c>
      <c r="M1131">
        <v>0</v>
      </c>
      <c r="N1131">
        <v>0</v>
      </c>
      <c r="O1131" s="7">
        <v>1684</v>
      </c>
      <c r="P1131" s="7">
        <v>1683</v>
      </c>
      <c r="Q1131">
        <f>30.5-10.5</f>
        <v>20</v>
      </c>
      <c r="R1131" t="s">
        <v>43</v>
      </c>
      <c r="S1131" t="s">
        <v>44</v>
      </c>
      <c r="AB1131" t="s">
        <v>36</v>
      </c>
      <c r="AC1131" t="s">
        <v>37</v>
      </c>
    </row>
    <row r="1132" spans="1:30" ht="15.5" x14ac:dyDescent="0.35">
      <c r="A1132" s="5" t="s">
        <v>453</v>
      </c>
      <c r="B1132" t="s">
        <v>31</v>
      </c>
      <c r="C1132">
        <v>113</v>
      </c>
      <c r="D1132">
        <v>7</v>
      </c>
      <c r="E1132">
        <v>1</v>
      </c>
      <c r="F1132" t="s">
        <v>120</v>
      </c>
      <c r="G1132" t="s">
        <v>33</v>
      </c>
      <c r="H1132" t="s">
        <v>34</v>
      </c>
      <c r="I1132" s="6" t="s">
        <v>35</v>
      </c>
      <c r="O1132" s="7"/>
      <c r="P1132" s="7"/>
      <c r="AB1132" t="s">
        <v>36</v>
      </c>
      <c r="AC1132" t="s">
        <v>37</v>
      </c>
    </row>
    <row r="1133" spans="1:30" ht="15.5" x14ac:dyDescent="0.35">
      <c r="A1133" s="5" t="s">
        <v>453</v>
      </c>
      <c r="B1133" t="s">
        <v>31</v>
      </c>
      <c r="C1133">
        <v>113</v>
      </c>
      <c r="D1133">
        <v>7</v>
      </c>
      <c r="E1133">
        <v>2</v>
      </c>
      <c r="F1133" t="s">
        <v>120</v>
      </c>
      <c r="G1133" t="s">
        <v>33</v>
      </c>
      <c r="H1133" t="s">
        <v>34</v>
      </c>
      <c r="I1133" t="s">
        <v>45</v>
      </c>
      <c r="J1133" s="6" t="s">
        <v>74</v>
      </c>
      <c r="K1133" t="s">
        <v>40</v>
      </c>
      <c r="L1133" t="s">
        <v>49</v>
      </c>
      <c r="M1133">
        <v>0</v>
      </c>
      <c r="N1133">
        <v>1</v>
      </c>
      <c r="O1133" s="7">
        <v>1899</v>
      </c>
      <c r="P1133" s="7">
        <v>1898</v>
      </c>
      <c r="Q1133">
        <f>31-11.5</f>
        <v>19.5</v>
      </c>
      <c r="R1133" t="s">
        <v>128</v>
      </c>
      <c r="AB1133" t="s">
        <v>36</v>
      </c>
      <c r="AC1133" t="s">
        <v>37</v>
      </c>
    </row>
    <row r="1134" spans="1:30" ht="15.5" x14ac:dyDescent="0.35">
      <c r="A1134" s="5" t="s">
        <v>453</v>
      </c>
      <c r="B1134" t="s">
        <v>31</v>
      </c>
      <c r="C1134">
        <v>113</v>
      </c>
      <c r="D1134">
        <v>8</v>
      </c>
      <c r="E1134">
        <v>1</v>
      </c>
      <c r="F1134" t="s">
        <v>120</v>
      </c>
      <c r="G1134" t="s">
        <v>33</v>
      </c>
      <c r="H1134" t="s">
        <v>34</v>
      </c>
      <c r="I1134" s="6" t="s">
        <v>35</v>
      </c>
      <c r="O1134" s="7"/>
      <c r="P1134" s="7"/>
      <c r="AB1134" t="s">
        <v>36</v>
      </c>
      <c r="AC1134" t="s">
        <v>37</v>
      </c>
    </row>
    <row r="1135" spans="1:30" ht="15.5" x14ac:dyDescent="0.35">
      <c r="A1135" s="5" t="s">
        <v>453</v>
      </c>
      <c r="B1135" t="s">
        <v>31</v>
      </c>
      <c r="C1135">
        <v>113</v>
      </c>
      <c r="D1135">
        <v>8</v>
      </c>
      <c r="E1135">
        <v>2</v>
      </c>
      <c r="F1135" t="s">
        <v>120</v>
      </c>
      <c r="G1135" t="s">
        <v>33</v>
      </c>
      <c r="H1135" t="s">
        <v>34</v>
      </c>
      <c r="I1135" s="6" t="s">
        <v>35</v>
      </c>
      <c r="O1135" s="7"/>
      <c r="P1135" s="7"/>
      <c r="AB1135" t="s">
        <v>36</v>
      </c>
      <c r="AC1135" t="s">
        <v>37</v>
      </c>
    </row>
    <row r="1136" spans="1:30" ht="15.5" x14ac:dyDescent="0.35">
      <c r="A1136" s="5" t="s">
        <v>453</v>
      </c>
      <c r="B1136" t="s">
        <v>31</v>
      </c>
      <c r="C1136">
        <v>113</v>
      </c>
      <c r="D1136">
        <v>9</v>
      </c>
      <c r="E1136">
        <v>1</v>
      </c>
      <c r="F1136" t="s">
        <v>120</v>
      </c>
      <c r="G1136" t="s">
        <v>33</v>
      </c>
      <c r="H1136" t="s">
        <v>34</v>
      </c>
      <c r="I1136" s="6" t="s">
        <v>35</v>
      </c>
      <c r="O1136" s="7"/>
      <c r="P1136" s="7"/>
      <c r="AB1136" t="s">
        <v>36</v>
      </c>
      <c r="AC1136" t="s">
        <v>37</v>
      </c>
    </row>
    <row r="1137" spans="1:30" ht="15.5" x14ac:dyDescent="0.35">
      <c r="A1137" s="5" t="s">
        <v>453</v>
      </c>
      <c r="B1137" t="s">
        <v>31</v>
      </c>
      <c r="C1137">
        <v>113</v>
      </c>
      <c r="D1137">
        <v>9</v>
      </c>
      <c r="E1137">
        <v>2</v>
      </c>
      <c r="F1137" t="s">
        <v>120</v>
      </c>
      <c r="G1137" t="s">
        <v>33</v>
      </c>
      <c r="H1137" t="s">
        <v>34</v>
      </c>
      <c r="I1137" t="s">
        <v>38</v>
      </c>
      <c r="J1137" s="6" t="s">
        <v>142</v>
      </c>
      <c r="K1137" t="s">
        <v>40</v>
      </c>
      <c r="L1137" t="s">
        <v>49</v>
      </c>
      <c r="M1137">
        <v>0</v>
      </c>
      <c r="N1137">
        <v>0</v>
      </c>
      <c r="O1137" s="7"/>
      <c r="P1137" s="7"/>
      <c r="Q1137">
        <f>230-155</f>
        <v>75</v>
      </c>
      <c r="R1137" t="s">
        <v>52</v>
      </c>
      <c r="AB1137" t="s">
        <v>36</v>
      </c>
      <c r="AC1137" t="s">
        <v>37</v>
      </c>
      <c r="AD1137" t="s">
        <v>456</v>
      </c>
    </row>
    <row r="1138" spans="1:30" ht="15.5" x14ac:dyDescent="0.35">
      <c r="A1138" s="5" t="s">
        <v>453</v>
      </c>
      <c r="B1138" t="s">
        <v>31</v>
      </c>
      <c r="C1138">
        <v>113</v>
      </c>
      <c r="D1138">
        <v>10</v>
      </c>
      <c r="E1138">
        <v>1</v>
      </c>
      <c r="F1138" t="s">
        <v>120</v>
      </c>
      <c r="G1138" t="s">
        <v>33</v>
      </c>
      <c r="H1138" t="s">
        <v>34</v>
      </c>
      <c r="I1138" s="6" t="s">
        <v>35</v>
      </c>
      <c r="O1138" s="7"/>
      <c r="P1138" s="7"/>
      <c r="AB1138" t="s">
        <v>36</v>
      </c>
      <c r="AC1138" t="s">
        <v>37</v>
      </c>
    </row>
    <row r="1139" spans="1:30" ht="15.5" x14ac:dyDescent="0.35">
      <c r="A1139" s="5" t="s">
        <v>453</v>
      </c>
      <c r="B1139" t="s">
        <v>31</v>
      </c>
      <c r="C1139">
        <v>113</v>
      </c>
      <c r="D1139">
        <v>10</v>
      </c>
      <c r="E1139">
        <v>2</v>
      </c>
      <c r="F1139" t="s">
        <v>120</v>
      </c>
      <c r="G1139" t="s">
        <v>33</v>
      </c>
      <c r="H1139" t="s">
        <v>34</v>
      </c>
      <c r="I1139" s="6" t="s">
        <v>35</v>
      </c>
      <c r="O1139" s="7"/>
      <c r="P1139" s="7"/>
      <c r="AB1139" t="s">
        <v>36</v>
      </c>
      <c r="AC1139" t="s">
        <v>37</v>
      </c>
    </row>
    <row r="1140" spans="1:30" ht="15.5" x14ac:dyDescent="0.35">
      <c r="A1140" s="5" t="s">
        <v>453</v>
      </c>
      <c r="B1140" t="s">
        <v>31</v>
      </c>
      <c r="C1140">
        <v>402</v>
      </c>
      <c r="D1140">
        <v>1</v>
      </c>
      <c r="E1140">
        <v>1</v>
      </c>
      <c r="F1140" t="s">
        <v>120</v>
      </c>
      <c r="G1140" t="s">
        <v>33</v>
      </c>
      <c r="H1140" t="s">
        <v>34</v>
      </c>
      <c r="I1140" t="s">
        <v>159</v>
      </c>
      <c r="J1140" s="6" t="s">
        <v>39</v>
      </c>
      <c r="K1140" t="s">
        <v>40</v>
      </c>
      <c r="L1140" t="s">
        <v>41</v>
      </c>
      <c r="M1140">
        <v>0</v>
      </c>
      <c r="N1140">
        <v>0</v>
      </c>
      <c r="O1140" s="7">
        <v>1765</v>
      </c>
      <c r="P1140" s="7"/>
      <c r="Q1140">
        <f>42.5-11.5</f>
        <v>31</v>
      </c>
      <c r="R1140" t="s">
        <v>166</v>
      </c>
      <c r="S1140" t="s">
        <v>108</v>
      </c>
      <c r="AB1140" t="s">
        <v>36</v>
      </c>
      <c r="AC1140" t="s">
        <v>37</v>
      </c>
    </row>
    <row r="1141" spans="1:30" ht="15.5" x14ac:dyDescent="0.35">
      <c r="A1141" s="5" t="s">
        <v>453</v>
      </c>
      <c r="B1141" t="s">
        <v>31</v>
      </c>
      <c r="C1141">
        <v>402</v>
      </c>
      <c r="D1141">
        <v>1</v>
      </c>
      <c r="E1141">
        <v>2</v>
      </c>
      <c r="F1141" t="s">
        <v>120</v>
      </c>
      <c r="G1141" t="s">
        <v>33</v>
      </c>
      <c r="H1141" t="s">
        <v>34</v>
      </c>
      <c r="I1141" t="s">
        <v>38</v>
      </c>
      <c r="J1141" s="6" t="s">
        <v>74</v>
      </c>
      <c r="K1141" t="s">
        <v>40</v>
      </c>
      <c r="L1141" t="s">
        <v>41</v>
      </c>
      <c r="M1141">
        <v>0</v>
      </c>
      <c r="N1141">
        <v>1</v>
      </c>
      <c r="O1141" s="7">
        <v>1900</v>
      </c>
      <c r="P1141" s="7"/>
      <c r="Q1141">
        <f>230-155</f>
        <v>75</v>
      </c>
      <c r="R1141" t="s">
        <v>43</v>
      </c>
      <c r="S1141" t="s">
        <v>44</v>
      </c>
      <c r="AB1141" t="s">
        <v>36</v>
      </c>
      <c r="AC1141" t="s">
        <v>37</v>
      </c>
    </row>
    <row r="1142" spans="1:30" ht="15.5" x14ac:dyDescent="0.35">
      <c r="A1142" s="5" t="s">
        <v>453</v>
      </c>
      <c r="B1142" t="s">
        <v>31</v>
      </c>
      <c r="C1142">
        <v>402</v>
      </c>
      <c r="D1142">
        <v>3</v>
      </c>
      <c r="E1142">
        <v>1</v>
      </c>
      <c r="F1142" t="s">
        <v>120</v>
      </c>
      <c r="G1142" t="s">
        <v>33</v>
      </c>
      <c r="H1142" t="s">
        <v>34</v>
      </c>
      <c r="I1142" t="s">
        <v>45</v>
      </c>
      <c r="J1142" s="6" t="s">
        <v>39</v>
      </c>
      <c r="K1142" t="s">
        <v>40</v>
      </c>
      <c r="L1142" t="s">
        <v>41</v>
      </c>
      <c r="M1142">
        <v>0</v>
      </c>
      <c r="N1142">
        <v>0</v>
      </c>
      <c r="O1142" s="7">
        <v>1680</v>
      </c>
      <c r="P1142" s="7">
        <v>1679</v>
      </c>
      <c r="Q1142">
        <f>39-11.5</f>
        <v>27.5</v>
      </c>
      <c r="R1142" t="s">
        <v>165</v>
      </c>
      <c r="S1142" t="s">
        <v>108</v>
      </c>
      <c r="AB1142" t="s">
        <v>36</v>
      </c>
      <c r="AC1142" t="s">
        <v>37</v>
      </c>
    </row>
    <row r="1143" spans="1:30" ht="15.5" x14ac:dyDescent="0.35">
      <c r="A1143" s="5" t="s">
        <v>453</v>
      </c>
      <c r="B1143" t="s">
        <v>31</v>
      </c>
      <c r="C1143">
        <v>402</v>
      </c>
      <c r="D1143">
        <v>4</v>
      </c>
      <c r="E1143">
        <v>1</v>
      </c>
      <c r="F1143" t="s">
        <v>120</v>
      </c>
      <c r="G1143" t="s">
        <v>33</v>
      </c>
      <c r="H1143" t="s">
        <v>34</v>
      </c>
      <c r="I1143" s="6" t="s">
        <v>35</v>
      </c>
      <c r="O1143" s="7"/>
      <c r="P1143" s="7"/>
      <c r="AB1143" t="s">
        <v>36</v>
      </c>
      <c r="AC1143" t="s">
        <v>37</v>
      </c>
    </row>
    <row r="1144" spans="1:30" ht="15.5" x14ac:dyDescent="0.35">
      <c r="A1144" s="5" t="s">
        <v>453</v>
      </c>
      <c r="B1144" t="s">
        <v>31</v>
      </c>
      <c r="C1144">
        <v>402</v>
      </c>
      <c r="D1144">
        <v>8</v>
      </c>
      <c r="E1144">
        <v>1</v>
      </c>
      <c r="F1144" t="s">
        <v>120</v>
      </c>
      <c r="G1144" t="s">
        <v>33</v>
      </c>
      <c r="H1144" t="s">
        <v>34</v>
      </c>
      <c r="I1144" t="s">
        <v>45</v>
      </c>
      <c r="J1144" s="6" t="s">
        <v>39</v>
      </c>
      <c r="K1144" t="s">
        <v>40</v>
      </c>
      <c r="L1144" t="s">
        <v>41</v>
      </c>
      <c r="M1144">
        <v>0</v>
      </c>
      <c r="N1144">
        <v>0</v>
      </c>
      <c r="O1144" s="7">
        <v>1850</v>
      </c>
      <c r="P1144" s="7">
        <v>1849</v>
      </c>
      <c r="Q1144">
        <f>32.5-11.5</f>
        <v>21</v>
      </c>
      <c r="R1144" t="s">
        <v>43</v>
      </c>
      <c r="S1144" t="s">
        <v>44</v>
      </c>
      <c r="AB1144" t="s">
        <v>36</v>
      </c>
      <c r="AC1144" t="s">
        <v>37</v>
      </c>
    </row>
    <row r="1145" spans="1:30" ht="15.5" x14ac:dyDescent="0.35">
      <c r="A1145" s="5" t="s">
        <v>453</v>
      </c>
      <c r="B1145" t="s">
        <v>31</v>
      </c>
      <c r="C1145">
        <v>402</v>
      </c>
      <c r="D1145">
        <v>9</v>
      </c>
      <c r="E1145">
        <v>1</v>
      </c>
      <c r="F1145" t="s">
        <v>120</v>
      </c>
      <c r="G1145" t="s">
        <v>33</v>
      </c>
      <c r="H1145" t="s">
        <v>34</v>
      </c>
      <c r="I1145" s="6" t="s">
        <v>35</v>
      </c>
      <c r="O1145" s="7"/>
      <c r="P1145" s="7"/>
      <c r="AB1145" t="s">
        <v>36</v>
      </c>
      <c r="AC1145" t="s">
        <v>37</v>
      </c>
    </row>
    <row r="1146" spans="1:30" ht="15.5" x14ac:dyDescent="0.35">
      <c r="A1146" s="5" t="s">
        <v>453</v>
      </c>
      <c r="B1146" t="s">
        <v>31</v>
      </c>
      <c r="C1146">
        <v>402</v>
      </c>
      <c r="D1146">
        <v>9</v>
      </c>
      <c r="E1146">
        <v>2</v>
      </c>
      <c r="F1146" t="s">
        <v>120</v>
      </c>
      <c r="G1146" t="s">
        <v>33</v>
      </c>
      <c r="H1146" t="s">
        <v>34</v>
      </c>
      <c r="I1146" s="6" t="s">
        <v>35</v>
      </c>
      <c r="O1146" s="7"/>
      <c r="P1146" s="7"/>
      <c r="AB1146" t="s">
        <v>36</v>
      </c>
      <c r="AC1146" t="s">
        <v>37</v>
      </c>
    </row>
    <row r="1147" spans="1:30" ht="15.5" x14ac:dyDescent="0.35">
      <c r="A1147" s="5" t="s">
        <v>453</v>
      </c>
      <c r="B1147" t="s">
        <v>31</v>
      </c>
      <c r="C1147">
        <v>402</v>
      </c>
      <c r="D1147">
        <v>10</v>
      </c>
      <c r="E1147">
        <v>1</v>
      </c>
      <c r="F1147" t="s">
        <v>120</v>
      </c>
      <c r="G1147" t="s">
        <v>33</v>
      </c>
      <c r="H1147" t="s">
        <v>34</v>
      </c>
      <c r="I1147" t="s">
        <v>38</v>
      </c>
      <c r="J1147" s="6" t="s">
        <v>39</v>
      </c>
      <c r="K1147" t="s">
        <v>40</v>
      </c>
      <c r="L1147" t="s">
        <v>41</v>
      </c>
      <c r="M1147">
        <v>0</v>
      </c>
      <c r="N1147">
        <v>0</v>
      </c>
      <c r="O1147" s="7">
        <v>1845</v>
      </c>
      <c r="P1147" s="7"/>
      <c r="Q1147">
        <f>250-155</f>
        <v>95</v>
      </c>
      <c r="R1147" t="s">
        <v>43</v>
      </c>
      <c r="S1147" t="s">
        <v>44</v>
      </c>
      <c r="AB1147" t="s">
        <v>214</v>
      </c>
      <c r="AC1147" t="s">
        <v>37</v>
      </c>
    </row>
    <row r="1148" spans="1:30" ht="15.5" x14ac:dyDescent="0.35">
      <c r="A1148" s="5" t="s">
        <v>457</v>
      </c>
      <c r="B1148" t="s">
        <v>31</v>
      </c>
      <c r="C1148">
        <v>111</v>
      </c>
      <c r="D1148">
        <v>1</v>
      </c>
      <c r="E1148">
        <v>1</v>
      </c>
      <c r="F1148" t="s">
        <v>120</v>
      </c>
      <c r="G1148" t="s">
        <v>33</v>
      </c>
      <c r="H1148" t="s">
        <v>34</v>
      </c>
      <c r="I1148" t="s">
        <v>45</v>
      </c>
      <c r="J1148" s="6" t="s">
        <v>74</v>
      </c>
      <c r="K1148" t="s">
        <v>40</v>
      </c>
      <c r="L1148" t="s">
        <v>49</v>
      </c>
      <c r="M1148">
        <v>0</v>
      </c>
      <c r="N1148">
        <v>1</v>
      </c>
      <c r="O1148" s="7">
        <v>1844</v>
      </c>
      <c r="P1148" s="7">
        <v>1843</v>
      </c>
      <c r="Q1148">
        <f>31-10.5</f>
        <v>20.5</v>
      </c>
      <c r="R1148" t="s">
        <v>128</v>
      </c>
      <c r="AB1148" t="s">
        <v>36</v>
      </c>
      <c r="AC1148" t="s">
        <v>163</v>
      </c>
    </row>
    <row r="1149" spans="1:30" ht="15.5" x14ac:dyDescent="0.35">
      <c r="A1149" s="5" t="s">
        <v>457</v>
      </c>
      <c r="B1149" t="s">
        <v>31</v>
      </c>
      <c r="C1149">
        <v>111</v>
      </c>
      <c r="D1149">
        <v>1</v>
      </c>
      <c r="E1149">
        <v>2</v>
      </c>
      <c r="F1149" t="s">
        <v>120</v>
      </c>
      <c r="G1149" t="s">
        <v>33</v>
      </c>
      <c r="H1149" t="s">
        <v>34</v>
      </c>
      <c r="I1149" t="s">
        <v>45</v>
      </c>
      <c r="J1149" s="6" t="s">
        <v>39</v>
      </c>
      <c r="K1149" t="s">
        <v>46</v>
      </c>
      <c r="L1149" t="s">
        <v>41</v>
      </c>
      <c r="M1149">
        <v>0</v>
      </c>
      <c r="N1149">
        <v>0</v>
      </c>
      <c r="O1149" s="7">
        <v>1696</v>
      </c>
      <c r="P1149" s="7">
        <v>1695</v>
      </c>
      <c r="Q1149">
        <f>25-12.5</f>
        <v>12.5</v>
      </c>
      <c r="R1149" t="s">
        <v>43</v>
      </c>
      <c r="S1149" t="s">
        <v>44</v>
      </c>
      <c r="AB1149" t="s">
        <v>36</v>
      </c>
      <c r="AC1149" t="s">
        <v>163</v>
      </c>
    </row>
    <row r="1150" spans="1:30" ht="15.5" x14ac:dyDescent="0.35">
      <c r="A1150" s="5" t="s">
        <v>457</v>
      </c>
      <c r="B1150" t="s">
        <v>31</v>
      </c>
      <c r="C1150">
        <v>111</v>
      </c>
      <c r="D1150">
        <v>2</v>
      </c>
      <c r="E1150">
        <v>1</v>
      </c>
      <c r="F1150" t="s">
        <v>120</v>
      </c>
      <c r="G1150" t="s">
        <v>33</v>
      </c>
      <c r="H1150" t="s">
        <v>34</v>
      </c>
      <c r="I1150" t="s">
        <v>38</v>
      </c>
      <c r="J1150" s="6" t="s">
        <v>74</v>
      </c>
      <c r="K1150" t="s">
        <v>40</v>
      </c>
      <c r="L1150" t="s">
        <v>49</v>
      </c>
      <c r="M1150">
        <v>0</v>
      </c>
      <c r="N1150">
        <v>1</v>
      </c>
      <c r="O1150" s="7">
        <v>1842</v>
      </c>
      <c r="P1150" s="7"/>
      <c r="Q1150">
        <f>210-125</f>
        <v>85</v>
      </c>
      <c r="R1150" t="s">
        <v>52</v>
      </c>
      <c r="AB1150" t="s">
        <v>36</v>
      </c>
      <c r="AC1150" t="s">
        <v>163</v>
      </c>
    </row>
    <row r="1151" spans="1:30" ht="15.5" x14ac:dyDescent="0.35">
      <c r="A1151" s="5" t="s">
        <v>457</v>
      </c>
      <c r="B1151" t="s">
        <v>31</v>
      </c>
      <c r="C1151">
        <v>111</v>
      </c>
      <c r="D1151">
        <v>2</v>
      </c>
      <c r="E1151">
        <v>2</v>
      </c>
      <c r="F1151" t="s">
        <v>120</v>
      </c>
      <c r="G1151" t="s">
        <v>33</v>
      </c>
      <c r="H1151" t="s">
        <v>34</v>
      </c>
      <c r="I1151" s="6" t="s">
        <v>35</v>
      </c>
      <c r="O1151" s="7"/>
      <c r="P1151" s="7"/>
      <c r="AB1151" t="s">
        <v>36</v>
      </c>
      <c r="AC1151" t="s">
        <v>163</v>
      </c>
    </row>
    <row r="1152" spans="1:30" ht="15.5" x14ac:dyDescent="0.35">
      <c r="A1152" s="5" t="s">
        <v>457</v>
      </c>
      <c r="B1152" t="s">
        <v>31</v>
      </c>
      <c r="C1152">
        <v>111</v>
      </c>
      <c r="D1152">
        <v>3</v>
      </c>
      <c r="E1152">
        <v>1</v>
      </c>
      <c r="F1152" t="s">
        <v>120</v>
      </c>
      <c r="G1152" t="s">
        <v>33</v>
      </c>
      <c r="H1152" t="s">
        <v>34</v>
      </c>
      <c r="I1152" s="6" t="s">
        <v>35</v>
      </c>
      <c r="O1152" s="7"/>
      <c r="P1152" s="7"/>
      <c r="AB1152" t="s">
        <v>36</v>
      </c>
      <c r="AC1152" t="s">
        <v>163</v>
      </c>
    </row>
    <row r="1153" spans="1:30" ht="15.5" x14ac:dyDescent="0.35">
      <c r="A1153" s="5" t="s">
        <v>457</v>
      </c>
      <c r="B1153" t="s">
        <v>31</v>
      </c>
      <c r="C1153">
        <v>111</v>
      </c>
      <c r="D1153">
        <v>3</v>
      </c>
      <c r="E1153">
        <v>2</v>
      </c>
      <c r="F1153" t="s">
        <v>120</v>
      </c>
      <c r="G1153" t="s">
        <v>33</v>
      </c>
      <c r="H1153" t="s">
        <v>34</v>
      </c>
      <c r="I1153" t="s">
        <v>45</v>
      </c>
      <c r="J1153" s="6" t="s">
        <v>74</v>
      </c>
      <c r="K1153" t="s">
        <v>56</v>
      </c>
      <c r="L1153" t="s">
        <v>49</v>
      </c>
      <c r="M1153">
        <v>0</v>
      </c>
      <c r="N1153">
        <v>1</v>
      </c>
      <c r="O1153" s="7">
        <v>1841</v>
      </c>
      <c r="P1153" s="7">
        <v>1840</v>
      </c>
      <c r="Q1153">
        <f>26.5-11</f>
        <v>15.5</v>
      </c>
      <c r="R1153" t="s">
        <v>52</v>
      </c>
      <c r="AB1153" t="s">
        <v>36</v>
      </c>
      <c r="AC1153" t="s">
        <v>163</v>
      </c>
    </row>
    <row r="1154" spans="1:30" ht="15.5" x14ac:dyDescent="0.35">
      <c r="A1154" s="5" t="s">
        <v>457</v>
      </c>
      <c r="B1154" t="s">
        <v>31</v>
      </c>
      <c r="C1154">
        <v>111</v>
      </c>
      <c r="D1154">
        <v>4</v>
      </c>
      <c r="E1154">
        <v>1</v>
      </c>
      <c r="F1154" t="s">
        <v>120</v>
      </c>
      <c r="G1154" t="s">
        <v>33</v>
      </c>
      <c r="H1154" t="s">
        <v>34</v>
      </c>
      <c r="I1154" s="6" t="s">
        <v>35</v>
      </c>
      <c r="O1154" s="7"/>
      <c r="P1154" s="7"/>
      <c r="AB1154" t="s">
        <v>36</v>
      </c>
      <c r="AC1154" t="s">
        <v>163</v>
      </c>
    </row>
    <row r="1155" spans="1:30" ht="15.5" x14ac:dyDescent="0.35">
      <c r="A1155" s="5" t="s">
        <v>457</v>
      </c>
      <c r="B1155" t="s">
        <v>31</v>
      </c>
      <c r="C1155">
        <v>111</v>
      </c>
      <c r="D1155">
        <v>4</v>
      </c>
      <c r="E1155">
        <v>2</v>
      </c>
      <c r="F1155" t="s">
        <v>120</v>
      </c>
      <c r="G1155" t="s">
        <v>33</v>
      </c>
      <c r="H1155" t="s">
        <v>34</v>
      </c>
      <c r="I1155" t="s">
        <v>45</v>
      </c>
      <c r="J1155" s="6" t="s">
        <v>74</v>
      </c>
      <c r="K1155" t="s">
        <v>56</v>
      </c>
      <c r="L1155" t="s">
        <v>41</v>
      </c>
      <c r="M1155">
        <v>0</v>
      </c>
      <c r="N1155">
        <v>1</v>
      </c>
      <c r="O1155" s="7">
        <v>1839</v>
      </c>
      <c r="P1155" s="7">
        <v>1838</v>
      </c>
      <c r="Q1155">
        <f>29-11.5</f>
        <v>17.5</v>
      </c>
      <c r="R1155" t="s">
        <v>43</v>
      </c>
      <c r="S1155" t="s">
        <v>44</v>
      </c>
      <c r="AB1155" t="s">
        <v>36</v>
      </c>
      <c r="AC1155" t="s">
        <v>163</v>
      </c>
    </row>
    <row r="1156" spans="1:30" ht="15.5" x14ac:dyDescent="0.35">
      <c r="A1156" s="5" t="s">
        <v>457</v>
      </c>
      <c r="B1156" t="s">
        <v>31</v>
      </c>
      <c r="C1156">
        <v>111</v>
      </c>
      <c r="D1156">
        <v>5</v>
      </c>
      <c r="E1156">
        <v>1</v>
      </c>
      <c r="F1156" t="s">
        <v>120</v>
      </c>
      <c r="G1156" t="s">
        <v>33</v>
      </c>
      <c r="H1156" t="s">
        <v>34</v>
      </c>
      <c r="I1156" t="s">
        <v>45</v>
      </c>
      <c r="J1156" s="6" t="s">
        <v>74</v>
      </c>
      <c r="K1156" t="s">
        <v>40</v>
      </c>
      <c r="L1156" t="s">
        <v>41</v>
      </c>
      <c r="M1156">
        <v>0</v>
      </c>
      <c r="N1156">
        <v>1</v>
      </c>
      <c r="O1156" s="7">
        <v>1837</v>
      </c>
      <c r="P1156" s="7">
        <v>1836</v>
      </c>
      <c r="Q1156">
        <f>32-12.5</f>
        <v>19.5</v>
      </c>
      <c r="R1156" t="s">
        <v>165</v>
      </c>
      <c r="S1156" t="s">
        <v>108</v>
      </c>
      <c r="AB1156" t="s">
        <v>36</v>
      </c>
      <c r="AC1156" t="s">
        <v>163</v>
      </c>
    </row>
    <row r="1157" spans="1:30" ht="15.5" x14ac:dyDescent="0.35">
      <c r="A1157" s="5" t="s">
        <v>457</v>
      </c>
      <c r="B1157" t="s">
        <v>31</v>
      </c>
      <c r="C1157">
        <v>111</v>
      </c>
      <c r="D1157">
        <v>6</v>
      </c>
      <c r="E1157">
        <v>1</v>
      </c>
      <c r="F1157" t="s">
        <v>120</v>
      </c>
      <c r="G1157" t="s">
        <v>33</v>
      </c>
      <c r="H1157" t="s">
        <v>34</v>
      </c>
      <c r="I1157" s="6" t="s">
        <v>35</v>
      </c>
      <c r="O1157" s="7"/>
      <c r="P1157" s="7"/>
      <c r="AB1157" t="s">
        <v>36</v>
      </c>
      <c r="AC1157" t="s">
        <v>163</v>
      </c>
    </row>
    <row r="1158" spans="1:30" ht="15.5" x14ac:dyDescent="0.35">
      <c r="A1158" s="5" t="s">
        <v>457</v>
      </c>
      <c r="B1158" t="s">
        <v>31</v>
      </c>
      <c r="C1158">
        <v>111</v>
      </c>
      <c r="D1158">
        <v>6</v>
      </c>
      <c r="E1158">
        <v>2</v>
      </c>
      <c r="F1158" t="s">
        <v>120</v>
      </c>
      <c r="G1158" t="s">
        <v>33</v>
      </c>
      <c r="H1158" t="s">
        <v>34</v>
      </c>
      <c r="I1158" s="6" t="s">
        <v>35</v>
      </c>
      <c r="O1158" s="7"/>
      <c r="P1158" s="7"/>
      <c r="AB1158" t="s">
        <v>36</v>
      </c>
      <c r="AC1158" t="s">
        <v>163</v>
      </c>
    </row>
    <row r="1159" spans="1:30" ht="15.5" x14ac:dyDescent="0.35">
      <c r="A1159" s="5" t="s">
        <v>457</v>
      </c>
      <c r="B1159" t="s">
        <v>31</v>
      </c>
      <c r="C1159">
        <v>111</v>
      </c>
      <c r="D1159">
        <v>7</v>
      </c>
      <c r="E1159">
        <v>1</v>
      </c>
      <c r="F1159" t="s">
        <v>120</v>
      </c>
      <c r="G1159" t="s">
        <v>33</v>
      </c>
      <c r="H1159" t="s">
        <v>34</v>
      </c>
      <c r="I1159" s="6" t="s">
        <v>35</v>
      </c>
      <c r="O1159" s="7"/>
      <c r="P1159" s="7"/>
      <c r="AB1159" t="s">
        <v>36</v>
      </c>
      <c r="AC1159" t="s">
        <v>163</v>
      </c>
    </row>
    <row r="1160" spans="1:30" ht="15.5" x14ac:dyDescent="0.35">
      <c r="A1160" s="5" t="s">
        <v>457</v>
      </c>
      <c r="B1160" t="s">
        <v>31</v>
      </c>
      <c r="C1160">
        <v>111</v>
      </c>
      <c r="D1160">
        <v>8</v>
      </c>
      <c r="E1160">
        <v>1</v>
      </c>
      <c r="F1160" t="s">
        <v>120</v>
      </c>
      <c r="G1160" t="s">
        <v>33</v>
      </c>
      <c r="H1160" t="s">
        <v>34</v>
      </c>
      <c r="I1160" t="s">
        <v>45</v>
      </c>
      <c r="J1160" s="6" t="s">
        <v>74</v>
      </c>
      <c r="K1160" t="s">
        <v>56</v>
      </c>
      <c r="L1160" t="s">
        <v>41</v>
      </c>
      <c r="M1160">
        <v>0</v>
      </c>
      <c r="N1160">
        <v>1</v>
      </c>
      <c r="O1160" s="7">
        <v>1835</v>
      </c>
      <c r="P1160" s="7">
        <v>1834</v>
      </c>
      <c r="Q1160">
        <f>27.5-12</f>
        <v>15.5</v>
      </c>
      <c r="R1160" t="s">
        <v>43</v>
      </c>
      <c r="S1160" t="s">
        <v>44</v>
      </c>
      <c r="AB1160" t="s">
        <v>36</v>
      </c>
      <c r="AC1160" t="s">
        <v>163</v>
      </c>
    </row>
    <row r="1161" spans="1:30" ht="15.5" x14ac:dyDescent="0.35">
      <c r="A1161" s="5" t="s">
        <v>457</v>
      </c>
      <c r="B1161" t="s">
        <v>31</v>
      </c>
      <c r="C1161">
        <v>111</v>
      </c>
      <c r="D1161">
        <v>8</v>
      </c>
      <c r="E1161">
        <v>2</v>
      </c>
      <c r="F1161" t="s">
        <v>120</v>
      </c>
      <c r="G1161" t="s">
        <v>33</v>
      </c>
      <c r="H1161" t="s">
        <v>34</v>
      </c>
      <c r="I1161" t="s">
        <v>45</v>
      </c>
      <c r="J1161" s="6" t="s">
        <v>39</v>
      </c>
      <c r="K1161" t="s">
        <v>56</v>
      </c>
      <c r="L1161" t="s">
        <v>49</v>
      </c>
      <c r="M1161">
        <v>0</v>
      </c>
      <c r="N1161">
        <v>1</v>
      </c>
      <c r="O1161" s="7">
        <v>1694</v>
      </c>
      <c r="P1161" s="7">
        <v>1693</v>
      </c>
      <c r="Q1161">
        <f>27.5-10.5</f>
        <v>17</v>
      </c>
      <c r="R1161" t="s">
        <v>52</v>
      </c>
      <c r="AB1161" t="s">
        <v>36</v>
      </c>
      <c r="AC1161" t="s">
        <v>163</v>
      </c>
      <c r="AD1161" t="s">
        <v>458</v>
      </c>
    </row>
    <row r="1162" spans="1:30" ht="15.5" x14ac:dyDescent="0.35">
      <c r="A1162" s="5" t="s">
        <v>457</v>
      </c>
      <c r="B1162" t="s">
        <v>31</v>
      </c>
      <c r="C1162">
        <v>111</v>
      </c>
      <c r="D1162">
        <v>9</v>
      </c>
      <c r="E1162">
        <v>1</v>
      </c>
      <c r="F1162" t="s">
        <v>120</v>
      </c>
      <c r="G1162" t="s">
        <v>33</v>
      </c>
      <c r="H1162" t="s">
        <v>34</v>
      </c>
      <c r="I1162" t="s">
        <v>45</v>
      </c>
      <c r="J1162" s="6" t="s">
        <v>74</v>
      </c>
      <c r="K1162" t="s">
        <v>56</v>
      </c>
      <c r="L1162" t="s">
        <v>49</v>
      </c>
      <c r="M1162">
        <v>0</v>
      </c>
      <c r="N1162">
        <v>1</v>
      </c>
      <c r="O1162" s="7">
        <v>1833</v>
      </c>
      <c r="P1162" s="7">
        <v>1832</v>
      </c>
      <c r="Q1162">
        <f>26.5-10</f>
        <v>16.5</v>
      </c>
      <c r="R1162" t="s">
        <v>52</v>
      </c>
      <c r="AB1162" t="s">
        <v>36</v>
      </c>
      <c r="AC1162" t="s">
        <v>163</v>
      </c>
    </row>
    <row r="1163" spans="1:30" ht="15.5" x14ac:dyDescent="0.35">
      <c r="A1163" s="5" t="s">
        <v>457</v>
      </c>
      <c r="B1163" t="s">
        <v>31</v>
      </c>
      <c r="C1163">
        <v>111</v>
      </c>
      <c r="D1163">
        <v>9</v>
      </c>
      <c r="E1163">
        <v>2</v>
      </c>
      <c r="F1163" t="s">
        <v>120</v>
      </c>
      <c r="G1163" t="s">
        <v>33</v>
      </c>
      <c r="H1163" t="s">
        <v>34</v>
      </c>
      <c r="I1163" t="s">
        <v>45</v>
      </c>
      <c r="J1163" s="6" t="s">
        <v>74</v>
      </c>
      <c r="K1163" t="s">
        <v>56</v>
      </c>
      <c r="L1163" t="s">
        <v>49</v>
      </c>
      <c r="M1163">
        <v>0</v>
      </c>
      <c r="N1163">
        <v>1</v>
      </c>
      <c r="O1163" s="7">
        <v>1831</v>
      </c>
      <c r="P1163" s="7">
        <v>1830</v>
      </c>
      <c r="Q1163">
        <f>28-11.5</f>
        <v>16.5</v>
      </c>
      <c r="R1163" t="s">
        <v>52</v>
      </c>
      <c r="AB1163" t="s">
        <v>36</v>
      </c>
      <c r="AC1163" t="s">
        <v>163</v>
      </c>
    </row>
    <row r="1164" spans="1:30" ht="15.5" x14ac:dyDescent="0.35">
      <c r="A1164" s="5" t="s">
        <v>457</v>
      </c>
      <c r="B1164" t="s">
        <v>31</v>
      </c>
      <c r="C1164">
        <v>111</v>
      </c>
      <c r="D1164">
        <v>10</v>
      </c>
      <c r="E1164">
        <v>1</v>
      </c>
      <c r="F1164" t="s">
        <v>120</v>
      </c>
      <c r="G1164" t="s">
        <v>33</v>
      </c>
      <c r="H1164" t="s">
        <v>34</v>
      </c>
      <c r="I1164" t="s">
        <v>45</v>
      </c>
      <c r="J1164" s="6" t="s">
        <v>74</v>
      </c>
      <c r="K1164" t="s">
        <v>56</v>
      </c>
      <c r="L1164" t="s">
        <v>41</v>
      </c>
      <c r="M1164">
        <v>0</v>
      </c>
      <c r="N1164">
        <v>1</v>
      </c>
      <c r="O1164" s="7">
        <v>1829</v>
      </c>
      <c r="P1164" s="7">
        <v>1828</v>
      </c>
      <c r="Q1164">
        <f>27.5-11</f>
        <v>16.5</v>
      </c>
      <c r="R1164" t="s">
        <v>43</v>
      </c>
      <c r="S1164" t="s">
        <v>44</v>
      </c>
      <c r="AB1164" t="s">
        <v>36</v>
      </c>
      <c r="AC1164" t="s">
        <v>163</v>
      </c>
    </row>
    <row r="1165" spans="1:30" ht="15.5" x14ac:dyDescent="0.35">
      <c r="A1165" s="5" t="s">
        <v>457</v>
      </c>
      <c r="B1165" t="s">
        <v>31</v>
      </c>
      <c r="C1165">
        <v>111</v>
      </c>
      <c r="D1165">
        <v>10</v>
      </c>
      <c r="E1165">
        <v>2</v>
      </c>
      <c r="F1165" t="s">
        <v>120</v>
      </c>
      <c r="G1165" t="s">
        <v>33</v>
      </c>
      <c r="H1165" t="s">
        <v>34</v>
      </c>
      <c r="I1165" t="s">
        <v>45</v>
      </c>
      <c r="J1165" s="6" t="s">
        <v>39</v>
      </c>
      <c r="K1165" t="s">
        <v>56</v>
      </c>
      <c r="L1165" t="s">
        <v>49</v>
      </c>
      <c r="M1165">
        <v>0</v>
      </c>
      <c r="N1165">
        <v>0</v>
      </c>
      <c r="O1165" s="7">
        <v>1692</v>
      </c>
      <c r="P1165" s="7">
        <v>1691</v>
      </c>
      <c r="Q1165">
        <f>27.5-11.5</f>
        <v>16</v>
      </c>
      <c r="R1165" t="s">
        <v>52</v>
      </c>
      <c r="AB1165" t="s">
        <v>36</v>
      </c>
      <c r="AC1165" t="s">
        <v>163</v>
      </c>
    </row>
    <row r="1166" spans="1:30" ht="15.5" x14ac:dyDescent="0.35">
      <c r="A1166" s="5" t="s">
        <v>457</v>
      </c>
      <c r="B1166" t="s">
        <v>31</v>
      </c>
      <c r="C1166">
        <v>112</v>
      </c>
      <c r="D1166">
        <v>2</v>
      </c>
      <c r="E1166">
        <v>1</v>
      </c>
      <c r="F1166" t="s">
        <v>120</v>
      </c>
      <c r="G1166" t="s">
        <v>33</v>
      </c>
      <c r="H1166" t="s">
        <v>34</v>
      </c>
      <c r="I1166" s="6" t="s">
        <v>35</v>
      </c>
      <c r="O1166" s="7"/>
      <c r="P1166" s="7"/>
      <c r="AB1166" t="s">
        <v>36</v>
      </c>
      <c r="AC1166" t="s">
        <v>163</v>
      </c>
    </row>
    <row r="1167" spans="1:30" ht="15.5" x14ac:dyDescent="0.35">
      <c r="A1167" s="5" t="s">
        <v>457</v>
      </c>
      <c r="B1167" t="s">
        <v>31</v>
      </c>
      <c r="C1167">
        <v>112</v>
      </c>
      <c r="D1167">
        <v>2</v>
      </c>
      <c r="E1167">
        <v>2</v>
      </c>
      <c r="F1167" t="s">
        <v>120</v>
      </c>
      <c r="G1167" t="s">
        <v>33</v>
      </c>
      <c r="H1167" t="s">
        <v>34</v>
      </c>
      <c r="I1167" t="s">
        <v>45</v>
      </c>
      <c r="J1167" s="6" t="s">
        <v>74</v>
      </c>
      <c r="K1167" t="s">
        <v>56</v>
      </c>
      <c r="L1167" t="s">
        <v>49</v>
      </c>
      <c r="M1167">
        <v>0</v>
      </c>
      <c r="N1167">
        <v>1</v>
      </c>
      <c r="O1167" s="7">
        <v>1827</v>
      </c>
      <c r="P1167" s="7">
        <v>1826</v>
      </c>
      <c r="Q1167">
        <f>28-11.5</f>
        <v>16.5</v>
      </c>
      <c r="R1167" t="s">
        <v>52</v>
      </c>
      <c r="AB1167" t="s">
        <v>36</v>
      </c>
      <c r="AC1167" t="s">
        <v>163</v>
      </c>
    </row>
    <row r="1168" spans="1:30" ht="15.5" x14ac:dyDescent="0.35">
      <c r="A1168" s="5" t="s">
        <v>457</v>
      </c>
      <c r="B1168" t="s">
        <v>31</v>
      </c>
      <c r="C1168">
        <v>112</v>
      </c>
      <c r="D1168">
        <v>3</v>
      </c>
      <c r="E1168">
        <v>1</v>
      </c>
      <c r="F1168" t="s">
        <v>120</v>
      </c>
      <c r="G1168" t="s">
        <v>33</v>
      </c>
      <c r="H1168" t="s">
        <v>34</v>
      </c>
      <c r="I1168" t="s">
        <v>69</v>
      </c>
      <c r="J1168" s="6" t="s">
        <v>142</v>
      </c>
      <c r="O1168" s="7"/>
      <c r="P1168" s="7"/>
      <c r="AB1168" t="s">
        <v>36</v>
      </c>
      <c r="AC1168" t="s">
        <v>163</v>
      </c>
    </row>
    <row r="1169" spans="1:30" ht="15.5" x14ac:dyDescent="0.35">
      <c r="A1169" s="5" t="s">
        <v>457</v>
      </c>
      <c r="B1169" t="s">
        <v>31</v>
      </c>
      <c r="C1169">
        <v>112</v>
      </c>
      <c r="D1169">
        <v>4</v>
      </c>
      <c r="E1169">
        <v>1</v>
      </c>
      <c r="F1169" t="s">
        <v>120</v>
      </c>
      <c r="G1169" t="s">
        <v>33</v>
      </c>
      <c r="H1169" t="s">
        <v>34</v>
      </c>
      <c r="I1169" t="s">
        <v>45</v>
      </c>
      <c r="J1169" s="6" t="s">
        <v>74</v>
      </c>
      <c r="K1169" t="s">
        <v>40</v>
      </c>
      <c r="L1169" t="s">
        <v>41</v>
      </c>
      <c r="M1169">
        <v>0</v>
      </c>
      <c r="N1169">
        <v>1</v>
      </c>
      <c r="O1169" s="7">
        <v>1875</v>
      </c>
      <c r="P1169" s="7">
        <v>1874</v>
      </c>
      <c r="Q1169">
        <f>29-11.5</f>
        <v>17.5</v>
      </c>
      <c r="R1169" t="s">
        <v>43</v>
      </c>
      <c r="S1169" t="s">
        <v>44</v>
      </c>
      <c r="AB1169" t="s">
        <v>36</v>
      </c>
      <c r="AC1169" t="s">
        <v>163</v>
      </c>
    </row>
    <row r="1170" spans="1:30" ht="15.5" x14ac:dyDescent="0.35">
      <c r="A1170" s="5" t="s">
        <v>457</v>
      </c>
      <c r="B1170" t="s">
        <v>31</v>
      </c>
      <c r="C1170">
        <v>112</v>
      </c>
      <c r="D1170">
        <v>4</v>
      </c>
      <c r="E1170">
        <v>2</v>
      </c>
      <c r="F1170" t="s">
        <v>120</v>
      </c>
      <c r="G1170" t="s">
        <v>33</v>
      </c>
      <c r="H1170" t="s">
        <v>34</v>
      </c>
      <c r="I1170" t="s">
        <v>45</v>
      </c>
      <c r="J1170" s="6" t="s">
        <v>39</v>
      </c>
      <c r="K1170" t="s">
        <v>56</v>
      </c>
      <c r="L1170" t="s">
        <v>41</v>
      </c>
      <c r="M1170">
        <v>0</v>
      </c>
      <c r="N1170">
        <v>0</v>
      </c>
      <c r="O1170" s="7">
        <v>1690</v>
      </c>
      <c r="P1170" s="7">
        <v>1689</v>
      </c>
      <c r="Q1170">
        <f>29-13</f>
        <v>16</v>
      </c>
      <c r="R1170" t="s">
        <v>43</v>
      </c>
      <c r="S1170" t="s">
        <v>44</v>
      </c>
      <c r="AB1170" t="s">
        <v>36</v>
      </c>
      <c r="AC1170" t="s">
        <v>163</v>
      </c>
    </row>
    <row r="1171" spans="1:30" ht="15.5" x14ac:dyDescent="0.35">
      <c r="A1171" s="5" t="s">
        <v>457</v>
      </c>
      <c r="B1171" t="s">
        <v>31</v>
      </c>
      <c r="C1171">
        <v>112</v>
      </c>
      <c r="D1171">
        <v>5</v>
      </c>
      <c r="E1171">
        <v>1</v>
      </c>
      <c r="F1171" t="s">
        <v>120</v>
      </c>
      <c r="G1171" t="s">
        <v>33</v>
      </c>
      <c r="H1171" t="s">
        <v>34</v>
      </c>
      <c r="I1171" t="s">
        <v>69</v>
      </c>
      <c r="J1171" s="6" t="s">
        <v>142</v>
      </c>
      <c r="O1171" s="7"/>
      <c r="P1171" s="7"/>
      <c r="AB1171" t="s">
        <v>36</v>
      </c>
      <c r="AC1171" t="s">
        <v>163</v>
      </c>
    </row>
    <row r="1172" spans="1:30" ht="15.5" x14ac:dyDescent="0.35">
      <c r="A1172" s="5" t="s">
        <v>457</v>
      </c>
      <c r="B1172" t="s">
        <v>31</v>
      </c>
      <c r="C1172">
        <v>112</v>
      </c>
      <c r="D1172">
        <v>7</v>
      </c>
      <c r="E1172">
        <v>1</v>
      </c>
      <c r="F1172" t="s">
        <v>120</v>
      </c>
      <c r="G1172" t="s">
        <v>33</v>
      </c>
      <c r="H1172" t="s">
        <v>34</v>
      </c>
      <c r="I1172" t="s">
        <v>45</v>
      </c>
      <c r="J1172" s="6" t="s">
        <v>39</v>
      </c>
      <c r="K1172" t="s">
        <v>56</v>
      </c>
      <c r="L1172" t="s">
        <v>49</v>
      </c>
      <c r="M1172">
        <v>0</v>
      </c>
      <c r="N1172">
        <v>0</v>
      </c>
      <c r="O1172" s="7">
        <v>1688</v>
      </c>
      <c r="P1172" s="7">
        <v>1687</v>
      </c>
      <c r="Q1172">
        <f>29-12</f>
        <v>17</v>
      </c>
      <c r="R1172" t="s">
        <v>52</v>
      </c>
      <c r="AB1172" t="s">
        <v>36</v>
      </c>
      <c r="AC1172" t="s">
        <v>163</v>
      </c>
    </row>
    <row r="1173" spans="1:30" ht="15.5" x14ac:dyDescent="0.35">
      <c r="A1173" s="5" t="s">
        <v>457</v>
      </c>
      <c r="B1173" t="s">
        <v>31</v>
      </c>
      <c r="C1173">
        <v>113</v>
      </c>
      <c r="D1173">
        <v>1</v>
      </c>
      <c r="E1173">
        <v>1</v>
      </c>
      <c r="F1173" t="s">
        <v>120</v>
      </c>
      <c r="G1173" t="s">
        <v>33</v>
      </c>
      <c r="H1173" t="s">
        <v>34</v>
      </c>
      <c r="I1173" t="s">
        <v>38</v>
      </c>
      <c r="J1173" s="6" t="s">
        <v>74</v>
      </c>
      <c r="K1173" t="s">
        <v>40</v>
      </c>
      <c r="L1173" t="s">
        <v>49</v>
      </c>
      <c r="M1173">
        <v>0</v>
      </c>
      <c r="N1173">
        <v>1</v>
      </c>
      <c r="O1173" s="7">
        <v>1873</v>
      </c>
      <c r="P1173" s="7"/>
      <c r="Q1173">
        <f>215-125</f>
        <v>90</v>
      </c>
      <c r="R1173" t="s">
        <v>52</v>
      </c>
      <c r="AB1173" t="s">
        <v>36</v>
      </c>
      <c r="AC1173" t="s">
        <v>163</v>
      </c>
      <c r="AD1173" t="s">
        <v>459</v>
      </c>
    </row>
    <row r="1174" spans="1:30" ht="15.5" x14ac:dyDescent="0.35">
      <c r="A1174" s="5" t="s">
        <v>457</v>
      </c>
      <c r="B1174" t="s">
        <v>31</v>
      </c>
      <c r="C1174">
        <v>113</v>
      </c>
      <c r="D1174">
        <v>2</v>
      </c>
      <c r="E1174">
        <v>1</v>
      </c>
      <c r="F1174" t="s">
        <v>120</v>
      </c>
      <c r="G1174" t="s">
        <v>33</v>
      </c>
      <c r="H1174" t="s">
        <v>34</v>
      </c>
      <c r="I1174" t="s">
        <v>45</v>
      </c>
      <c r="J1174" s="6" t="s">
        <v>39</v>
      </c>
      <c r="K1174" t="s">
        <v>56</v>
      </c>
      <c r="L1174" t="s">
        <v>49</v>
      </c>
      <c r="M1174">
        <v>0</v>
      </c>
      <c r="N1174">
        <v>0</v>
      </c>
      <c r="O1174" s="7">
        <v>1686</v>
      </c>
      <c r="P1174" s="7">
        <v>1685</v>
      </c>
      <c r="Q1174">
        <f>28.5-13.5</f>
        <v>15</v>
      </c>
      <c r="R1174" t="s">
        <v>52</v>
      </c>
      <c r="AB1174" t="s">
        <v>36</v>
      </c>
      <c r="AC1174" t="s">
        <v>163</v>
      </c>
    </row>
    <row r="1175" spans="1:30" ht="15.5" x14ac:dyDescent="0.35">
      <c r="A1175" s="5" t="s">
        <v>457</v>
      </c>
      <c r="B1175" t="s">
        <v>31</v>
      </c>
      <c r="C1175">
        <v>113</v>
      </c>
      <c r="D1175">
        <v>2</v>
      </c>
      <c r="E1175">
        <v>2</v>
      </c>
      <c r="F1175" t="s">
        <v>120</v>
      </c>
      <c r="G1175" t="s">
        <v>33</v>
      </c>
      <c r="H1175" t="s">
        <v>34</v>
      </c>
      <c r="I1175" t="s">
        <v>38</v>
      </c>
      <c r="J1175" s="6" t="s">
        <v>39</v>
      </c>
      <c r="K1175" t="s">
        <v>40</v>
      </c>
      <c r="L1175" t="s">
        <v>41</v>
      </c>
      <c r="M1175">
        <v>0</v>
      </c>
      <c r="N1175">
        <v>0</v>
      </c>
      <c r="O1175" s="7">
        <v>1611</v>
      </c>
      <c r="P1175" s="7"/>
      <c r="Q1175">
        <f>215-125</f>
        <v>90</v>
      </c>
      <c r="R1175" t="s">
        <v>43</v>
      </c>
      <c r="S1175" t="s">
        <v>44</v>
      </c>
      <c r="AB1175" t="s">
        <v>36</v>
      </c>
      <c r="AC1175" t="s">
        <v>163</v>
      </c>
    </row>
    <row r="1176" spans="1:30" ht="15.5" x14ac:dyDescent="0.35">
      <c r="A1176" s="5" t="s">
        <v>457</v>
      </c>
      <c r="B1176" t="s">
        <v>31</v>
      </c>
      <c r="C1176">
        <v>113</v>
      </c>
      <c r="D1176">
        <v>3</v>
      </c>
      <c r="E1176">
        <v>1</v>
      </c>
      <c r="F1176" t="s">
        <v>120</v>
      </c>
      <c r="G1176" t="s">
        <v>33</v>
      </c>
      <c r="H1176" t="s">
        <v>34</v>
      </c>
      <c r="I1176" s="6" t="s">
        <v>130</v>
      </c>
      <c r="O1176" s="7"/>
      <c r="P1176" s="7"/>
      <c r="AB1176" t="s">
        <v>36</v>
      </c>
      <c r="AC1176" t="s">
        <v>163</v>
      </c>
    </row>
    <row r="1177" spans="1:30" ht="15.5" x14ac:dyDescent="0.35">
      <c r="A1177" s="5" t="s">
        <v>457</v>
      </c>
      <c r="B1177" t="s">
        <v>31</v>
      </c>
      <c r="C1177">
        <v>113</v>
      </c>
      <c r="D1177">
        <v>3</v>
      </c>
      <c r="E1177">
        <v>2</v>
      </c>
      <c r="F1177" t="s">
        <v>120</v>
      </c>
      <c r="G1177" t="s">
        <v>33</v>
      </c>
      <c r="H1177" t="s">
        <v>34</v>
      </c>
      <c r="I1177" t="s">
        <v>45</v>
      </c>
      <c r="J1177" s="6" t="s">
        <v>74</v>
      </c>
      <c r="K1177" t="s">
        <v>56</v>
      </c>
      <c r="L1177" t="s">
        <v>49</v>
      </c>
      <c r="M1177">
        <v>0</v>
      </c>
      <c r="N1177">
        <v>1</v>
      </c>
      <c r="O1177" s="7">
        <v>1872</v>
      </c>
      <c r="P1177" s="7">
        <v>1871</v>
      </c>
      <c r="Q1177">
        <f>27.5-12</f>
        <v>15.5</v>
      </c>
      <c r="R1177" t="s">
        <v>52</v>
      </c>
      <c r="AB1177" t="s">
        <v>36</v>
      </c>
      <c r="AC1177" t="s">
        <v>163</v>
      </c>
      <c r="AD1177" t="s">
        <v>460</v>
      </c>
    </row>
    <row r="1178" spans="1:30" ht="15.5" x14ac:dyDescent="0.35">
      <c r="A1178" s="5" t="s">
        <v>457</v>
      </c>
      <c r="B1178" t="s">
        <v>31</v>
      </c>
      <c r="C1178">
        <v>113</v>
      </c>
      <c r="D1178">
        <v>4</v>
      </c>
      <c r="E1178">
        <v>1</v>
      </c>
      <c r="F1178" t="s">
        <v>120</v>
      </c>
      <c r="G1178" t="s">
        <v>33</v>
      </c>
      <c r="H1178" t="s">
        <v>34</v>
      </c>
      <c r="I1178" s="6" t="s">
        <v>35</v>
      </c>
      <c r="O1178" s="7"/>
      <c r="P1178" s="7"/>
      <c r="AB1178" t="s">
        <v>36</v>
      </c>
      <c r="AC1178" t="s">
        <v>163</v>
      </c>
    </row>
    <row r="1179" spans="1:30" ht="15.5" x14ac:dyDescent="0.35">
      <c r="A1179" s="5" t="s">
        <v>457</v>
      </c>
      <c r="B1179" t="s">
        <v>31</v>
      </c>
      <c r="C1179">
        <v>113</v>
      </c>
      <c r="D1179">
        <v>5</v>
      </c>
      <c r="E1179">
        <v>1</v>
      </c>
      <c r="F1179" t="s">
        <v>120</v>
      </c>
      <c r="G1179" t="s">
        <v>33</v>
      </c>
      <c r="H1179" t="s">
        <v>34</v>
      </c>
      <c r="I1179" t="s">
        <v>45</v>
      </c>
      <c r="J1179" s="6" t="s">
        <v>39</v>
      </c>
      <c r="K1179" t="s">
        <v>40</v>
      </c>
      <c r="L1179" t="s">
        <v>41</v>
      </c>
      <c r="M1179">
        <v>0</v>
      </c>
      <c r="N1179">
        <v>0</v>
      </c>
      <c r="O1179" s="7">
        <v>1684</v>
      </c>
      <c r="P1179" s="7">
        <v>1683</v>
      </c>
      <c r="Q1179">
        <f>30-10.25</f>
        <v>19.75</v>
      </c>
      <c r="R1179" t="s">
        <v>43</v>
      </c>
      <c r="S1179" t="s">
        <v>44</v>
      </c>
      <c r="AB1179" t="s">
        <v>36</v>
      </c>
      <c r="AC1179" t="s">
        <v>163</v>
      </c>
    </row>
    <row r="1180" spans="1:30" ht="15.5" x14ac:dyDescent="0.35">
      <c r="A1180" s="5" t="s">
        <v>457</v>
      </c>
      <c r="B1180" t="s">
        <v>31</v>
      </c>
      <c r="C1180">
        <v>113</v>
      </c>
      <c r="D1180">
        <v>6</v>
      </c>
      <c r="E1180">
        <v>1</v>
      </c>
      <c r="F1180" t="s">
        <v>120</v>
      </c>
      <c r="G1180" t="s">
        <v>33</v>
      </c>
      <c r="H1180" t="s">
        <v>34</v>
      </c>
      <c r="I1180" t="s">
        <v>45</v>
      </c>
      <c r="J1180" s="6" t="s">
        <v>74</v>
      </c>
      <c r="K1180" t="s">
        <v>56</v>
      </c>
      <c r="L1180" t="s">
        <v>41</v>
      </c>
      <c r="M1180">
        <v>0</v>
      </c>
      <c r="N1180">
        <v>1</v>
      </c>
      <c r="O1180" s="7">
        <v>1870</v>
      </c>
      <c r="P1180" s="7">
        <v>1869</v>
      </c>
      <c r="Q1180">
        <f>25-12.5</f>
        <v>12.5</v>
      </c>
      <c r="R1180" t="s">
        <v>43</v>
      </c>
      <c r="S1180" t="s">
        <v>44</v>
      </c>
      <c r="AB1180" t="s">
        <v>36</v>
      </c>
      <c r="AC1180" t="s">
        <v>163</v>
      </c>
    </row>
    <row r="1181" spans="1:30" ht="15.5" x14ac:dyDescent="0.35">
      <c r="A1181" s="5" t="s">
        <v>457</v>
      </c>
      <c r="B1181" t="s">
        <v>31</v>
      </c>
      <c r="C1181">
        <v>113</v>
      </c>
      <c r="D1181">
        <v>7</v>
      </c>
      <c r="E1181">
        <v>1</v>
      </c>
      <c r="F1181" t="s">
        <v>120</v>
      </c>
      <c r="G1181" t="s">
        <v>33</v>
      </c>
      <c r="H1181" t="s">
        <v>34</v>
      </c>
      <c r="I1181" t="s">
        <v>45</v>
      </c>
      <c r="J1181" s="6" t="s">
        <v>74</v>
      </c>
      <c r="K1181" t="s">
        <v>40</v>
      </c>
      <c r="L1181" t="s">
        <v>49</v>
      </c>
      <c r="M1181">
        <v>0</v>
      </c>
      <c r="N1181">
        <v>1</v>
      </c>
      <c r="O1181" s="7">
        <v>1868</v>
      </c>
      <c r="P1181" s="7">
        <v>1867</v>
      </c>
      <c r="Q1181">
        <f>26-10.5</f>
        <v>15.5</v>
      </c>
      <c r="R1181" t="s">
        <v>128</v>
      </c>
      <c r="AB1181" t="s">
        <v>36</v>
      </c>
      <c r="AC1181" t="s">
        <v>163</v>
      </c>
    </row>
    <row r="1182" spans="1:30" ht="15.5" x14ac:dyDescent="0.35">
      <c r="A1182" s="5" t="s">
        <v>457</v>
      </c>
      <c r="B1182" t="s">
        <v>31</v>
      </c>
      <c r="C1182">
        <v>113</v>
      </c>
      <c r="D1182">
        <v>8</v>
      </c>
      <c r="E1182">
        <v>1</v>
      </c>
      <c r="F1182" t="s">
        <v>120</v>
      </c>
      <c r="G1182" t="s">
        <v>33</v>
      </c>
      <c r="H1182" t="s">
        <v>34</v>
      </c>
      <c r="I1182" s="6" t="s">
        <v>35</v>
      </c>
      <c r="O1182" s="7"/>
      <c r="P1182" s="7"/>
      <c r="AB1182" t="s">
        <v>36</v>
      </c>
      <c r="AC1182" t="s">
        <v>163</v>
      </c>
    </row>
    <row r="1183" spans="1:30" ht="15.5" x14ac:dyDescent="0.35">
      <c r="A1183" s="5" t="s">
        <v>457</v>
      </c>
      <c r="B1183" t="s">
        <v>31</v>
      </c>
      <c r="C1183">
        <v>113</v>
      </c>
      <c r="D1183">
        <v>8</v>
      </c>
      <c r="E1183">
        <v>2</v>
      </c>
      <c r="F1183" t="s">
        <v>120</v>
      </c>
      <c r="G1183" t="s">
        <v>33</v>
      </c>
      <c r="H1183" t="s">
        <v>34</v>
      </c>
      <c r="I1183" t="s">
        <v>45</v>
      </c>
      <c r="J1183" s="6" t="s">
        <v>39</v>
      </c>
      <c r="K1183" t="s">
        <v>56</v>
      </c>
      <c r="L1183" t="s">
        <v>41</v>
      </c>
      <c r="M1183">
        <v>0</v>
      </c>
      <c r="N1183">
        <v>0</v>
      </c>
      <c r="O1183" s="7">
        <v>1682</v>
      </c>
      <c r="P1183" s="7">
        <v>1681</v>
      </c>
      <c r="Q1183">
        <f>27.5-11.5</f>
        <v>16</v>
      </c>
      <c r="R1183" t="s">
        <v>43</v>
      </c>
      <c r="S1183" t="s">
        <v>44</v>
      </c>
      <c r="AB1183" t="s">
        <v>36</v>
      </c>
      <c r="AC1183" t="s">
        <v>163</v>
      </c>
    </row>
    <row r="1184" spans="1:30" ht="15.5" x14ac:dyDescent="0.35">
      <c r="A1184" s="5" t="s">
        <v>457</v>
      </c>
      <c r="B1184" t="s">
        <v>31</v>
      </c>
      <c r="C1184">
        <v>113</v>
      </c>
      <c r="D1184">
        <v>9</v>
      </c>
      <c r="E1184">
        <v>1</v>
      </c>
      <c r="F1184" t="s">
        <v>120</v>
      </c>
      <c r="G1184" t="s">
        <v>33</v>
      </c>
      <c r="H1184" t="s">
        <v>34</v>
      </c>
      <c r="I1184" s="6" t="s">
        <v>35</v>
      </c>
      <c r="O1184" s="7"/>
      <c r="P1184" s="7"/>
      <c r="AB1184" t="s">
        <v>36</v>
      </c>
      <c r="AC1184" t="s">
        <v>163</v>
      </c>
    </row>
    <row r="1185" spans="1:29" ht="15.5" x14ac:dyDescent="0.35">
      <c r="A1185" s="5" t="s">
        <v>457</v>
      </c>
      <c r="B1185" t="s">
        <v>31</v>
      </c>
      <c r="C1185">
        <v>113</v>
      </c>
      <c r="D1185">
        <v>9</v>
      </c>
      <c r="E1185">
        <v>2</v>
      </c>
      <c r="F1185" t="s">
        <v>120</v>
      </c>
      <c r="G1185" t="s">
        <v>33</v>
      </c>
      <c r="H1185" t="s">
        <v>34</v>
      </c>
      <c r="I1185" t="s">
        <v>45</v>
      </c>
      <c r="J1185" s="6" t="s">
        <v>74</v>
      </c>
      <c r="K1185" t="s">
        <v>40</v>
      </c>
      <c r="L1185" t="s">
        <v>41</v>
      </c>
      <c r="M1185">
        <v>0</v>
      </c>
      <c r="N1185">
        <v>1</v>
      </c>
      <c r="O1185" s="7">
        <v>1866</v>
      </c>
      <c r="P1185" s="7">
        <v>1865</v>
      </c>
      <c r="Q1185">
        <f>31.5-13.5</f>
        <v>18</v>
      </c>
      <c r="R1185" t="s">
        <v>43</v>
      </c>
      <c r="S1185" t="s">
        <v>44</v>
      </c>
      <c r="AB1185" t="s">
        <v>36</v>
      </c>
      <c r="AC1185" t="s">
        <v>163</v>
      </c>
    </row>
    <row r="1186" spans="1:29" ht="15.5" x14ac:dyDescent="0.35">
      <c r="A1186" s="5" t="s">
        <v>457</v>
      </c>
      <c r="B1186" t="s">
        <v>31</v>
      </c>
      <c r="C1186">
        <v>113</v>
      </c>
      <c r="D1186">
        <v>10</v>
      </c>
      <c r="E1186">
        <v>1</v>
      </c>
      <c r="F1186" t="s">
        <v>120</v>
      </c>
      <c r="G1186" t="s">
        <v>33</v>
      </c>
      <c r="H1186" t="s">
        <v>34</v>
      </c>
      <c r="I1186" t="s">
        <v>45</v>
      </c>
      <c r="J1186" s="6" t="s">
        <v>74</v>
      </c>
      <c r="K1186" t="s">
        <v>56</v>
      </c>
      <c r="L1186" t="s">
        <v>49</v>
      </c>
      <c r="M1186">
        <v>0</v>
      </c>
      <c r="N1186">
        <v>1</v>
      </c>
      <c r="O1186" s="7">
        <v>1864</v>
      </c>
      <c r="P1186" s="7">
        <v>1863</v>
      </c>
      <c r="Q1186">
        <f>27.5-12.5</f>
        <v>15</v>
      </c>
      <c r="R1186" t="s">
        <v>52</v>
      </c>
      <c r="AB1186" t="s">
        <v>36</v>
      </c>
      <c r="AC1186" t="s">
        <v>163</v>
      </c>
    </row>
    <row r="1187" spans="1:29" ht="15.5" x14ac:dyDescent="0.35">
      <c r="A1187" s="5" t="s">
        <v>457</v>
      </c>
      <c r="B1187" t="s">
        <v>31</v>
      </c>
      <c r="C1187">
        <v>402</v>
      </c>
      <c r="D1187">
        <v>1</v>
      </c>
      <c r="E1187">
        <v>1</v>
      </c>
      <c r="F1187" t="s">
        <v>120</v>
      </c>
      <c r="G1187" t="s">
        <v>33</v>
      </c>
      <c r="H1187" t="s">
        <v>34</v>
      </c>
      <c r="I1187" t="s">
        <v>45</v>
      </c>
      <c r="J1187" s="6" t="s">
        <v>74</v>
      </c>
      <c r="K1187" t="s">
        <v>56</v>
      </c>
      <c r="L1187" t="s">
        <v>49</v>
      </c>
      <c r="M1187">
        <v>0</v>
      </c>
      <c r="N1187">
        <v>1</v>
      </c>
      <c r="O1187" s="7">
        <v>1847</v>
      </c>
      <c r="P1187" s="7">
        <v>1846</v>
      </c>
      <c r="Q1187">
        <f>35-11.5</f>
        <v>23.5</v>
      </c>
      <c r="R1187" t="s">
        <v>128</v>
      </c>
      <c r="AB1187" t="s">
        <v>36</v>
      </c>
      <c r="AC1187" t="s">
        <v>163</v>
      </c>
    </row>
    <row r="1188" spans="1:29" ht="15.5" x14ac:dyDescent="0.35">
      <c r="A1188" s="5" t="s">
        <v>457</v>
      </c>
      <c r="B1188" t="s">
        <v>31</v>
      </c>
      <c r="C1188">
        <v>402</v>
      </c>
      <c r="D1188">
        <v>3</v>
      </c>
      <c r="E1188">
        <v>1</v>
      </c>
      <c r="F1188" t="s">
        <v>120</v>
      </c>
      <c r="G1188" t="s">
        <v>33</v>
      </c>
      <c r="H1188" t="s">
        <v>34</v>
      </c>
      <c r="I1188" t="s">
        <v>45</v>
      </c>
      <c r="J1188" s="6" t="s">
        <v>39</v>
      </c>
      <c r="K1188" t="s">
        <v>56</v>
      </c>
      <c r="L1188" t="s">
        <v>41</v>
      </c>
      <c r="M1188">
        <v>0</v>
      </c>
      <c r="N1188">
        <v>0</v>
      </c>
      <c r="O1188" s="7">
        <v>1680</v>
      </c>
      <c r="P1188" s="7">
        <v>1679</v>
      </c>
      <c r="Q1188">
        <f>35-11.5</f>
        <v>23.5</v>
      </c>
      <c r="R1188" t="s">
        <v>165</v>
      </c>
      <c r="S1188" t="s">
        <v>108</v>
      </c>
      <c r="AB1188" t="s">
        <v>36</v>
      </c>
      <c r="AC1188" t="s">
        <v>163</v>
      </c>
    </row>
    <row r="1189" spans="1:29" ht="15.5" x14ac:dyDescent="0.35">
      <c r="A1189" s="5" t="s">
        <v>457</v>
      </c>
      <c r="B1189" t="s">
        <v>31</v>
      </c>
      <c r="C1189">
        <v>402</v>
      </c>
      <c r="D1189">
        <v>4</v>
      </c>
      <c r="E1189">
        <v>1</v>
      </c>
      <c r="F1189" t="s">
        <v>120</v>
      </c>
      <c r="G1189" t="s">
        <v>33</v>
      </c>
      <c r="H1189" t="s">
        <v>34</v>
      </c>
      <c r="I1189" s="6" t="s">
        <v>35</v>
      </c>
      <c r="O1189" s="7"/>
      <c r="P1189" s="7"/>
      <c r="AB1189" t="s">
        <v>36</v>
      </c>
      <c r="AC1189" t="s">
        <v>163</v>
      </c>
    </row>
    <row r="1190" spans="1:29" ht="15.5" x14ac:dyDescent="0.35">
      <c r="A1190" s="5" t="s">
        <v>457</v>
      </c>
      <c r="B1190" t="s">
        <v>31</v>
      </c>
      <c r="C1190">
        <v>402</v>
      </c>
      <c r="D1190">
        <v>6</v>
      </c>
      <c r="E1190">
        <v>1</v>
      </c>
      <c r="F1190" t="s">
        <v>120</v>
      </c>
      <c r="G1190" t="s">
        <v>33</v>
      </c>
      <c r="H1190" t="s">
        <v>34</v>
      </c>
      <c r="I1190" t="s">
        <v>45</v>
      </c>
      <c r="J1190" s="6" t="s">
        <v>39</v>
      </c>
      <c r="K1190" t="s">
        <v>46</v>
      </c>
      <c r="L1190" t="s">
        <v>49</v>
      </c>
      <c r="M1190">
        <v>0</v>
      </c>
      <c r="N1190">
        <v>0</v>
      </c>
      <c r="O1190" s="7">
        <v>1678</v>
      </c>
      <c r="P1190" s="7">
        <v>1676</v>
      </c>
      <c r="Q1190">
        <f>24.5-11</f>
        <v>13.5</v>
      </c>
      <c r="R1190" t="s">
        <v>52</v>
      </c>
      <c r="AB1190" t="s">
        <v>36</v>
      </c>
      <c r="AC1190" t="s">
        <v>163</v>
      </c>
    </row>
    <row r="1191" spans="1:29" ht="15.5" x14ac:dyDescent="0.35">
      <c r="A1191" s="5" t="s">
        <v>457</v>
      </c>
      <c r="B1191" t="s">
        <v>31</v>
      </c>
      <c r="C1191">
        <v>402</v>
      </c>
      <c r="D1191">
        <v>8</v>
      </c>
      <c r="E1191">
        <v>1</v>
      </c>
      <c r="F1191" t="s">
        <v>120</v>
      </c>
      <c r="G1191" t="s">
        <v>33</v>
      </c>
      <c r="H1191" t="s">
        <v>34</v>
      </c>
      <c r="I1191" t="s">
        <v>45</v>
      </c>
      <c r="J1191" s="6" t="s">
        <v>39</v>
      </c>
      <c r="K1191" t="s">
        <v>56</v>
      </c>
      <c r="L1191" t="s">
        <v>41</v>
      </c>
      <c r="M1191">
        <v>0</v>
      </c>
      <c r="N1191">
        <v>0</v>
      </c>
      <c r="O1191" s="7">
        <v>1850</v>
      </c>
      <c r="P1191" s="7">
        <v>1849</v>
      </c>
      <c r="Q1191">
        <f>24.5-10.5</f>
        <v>14</v>
      </c>
      <c r="R1191" t="s">
        <v>165</v>
      </c>
      <c r="S1191" t="s">
        <v>108</v>
      </c>
      <c r="AB1191" t="s">
        <v>36</v>
      </c>
      <c r="AC1191" t="s">
        <v>163</v>
      </c>
    </row>
    <row r="1192" spans="1:29" ht="15.5" x14ac:dyDescent="0.35">
      <c r="A1192" s="5" t="s">
        <v>457</v>
      </c>
      <c r="B1192" t="s">
        <v>31</v>
      </c>
      <c r="C1192">
        <v>402</v>
      </c>
      <c r="D1192">
        <v>9</v>
      </c>
      <c r="E1192">
        <v>1</v>
      </c>
      <c r="F1192" t="s">
        <v>120</v>
      </c>
      <c r="G1192" t="s">
        <v>33</v>
      </c>
      <c r="H1192" t="s">
        <v>34</v>
      </c>
      <c r="I1192" s="6" t="s">
        <v>35</v>
      </c>
      <c r="O1192" s="7"/>
      <c r="P1192" s="7"/>
      <c r="AB1192" t="s">
        <v>36</v>
      </c>
      <c r="AC1192" t="s">
        <v>163</v>
      </c>
    </row>
    <row r="1193" spans="1:29" ht="15.5" x14ac:dyDescent="0.35">
      <c r="A1193" s="5" t="s">
        <v>457</v>
      </c>
      <c r="B1193" t="s">
        <v>31</v>
      </c>
      <c r="C1193">
        <v>402</v>
      </c>
      <c r="D1193">
        <v>9</v>
      </c>
      <c r="E1193">
        <v>2</v>
      </c>
      <c r="F1193" t="s">
        <v>120</v>
      </c>
      <c r="G1193" t="s">
        <v>33</v>
      </c>
      <c r="H1193" t="s">
        <v>34</v>
      </c>
      <c r="I1193" s="6" t="s">
        <v>35</v>
      </c>
      <c r="O1193" s="7"/>
      <c r="P1193" s="7"/>
      <c r="AB1193" t="s">
        <v>36</v>
      </c>
      <c r="AC1193" t="s">
        <v>163</v>
      </c>
    </row>
    <row r="1194" spans="1:29" ht="15.5" x14ac:dyDescent="0.35">
      <c r="A1194" s="5" t="s">
        <v>457</v>
      </c>
      <c r="B1194" t="s">
        <v>31</v>
      </c>
      <c r="C1194">
        <v>402</v>
      </c>
      <c r="D1194">
        <v>10</v>
      </c>
      <c r="E1194">
        <v>1</v>
      </c>
      <c r="F1194" t="s">
        <v>120</v>
      </c>
      <c r="G1194" t="s">
        <v>33</v>
      </c>
      <c r="H1194" t="s">
        <v>34</v>
      </c>
      <c r="I1194" s="6" t="s">
        <v>35</v>
      </c>
      <c r="O1194" s="7"/>
      <c r="P1194" s="7"/>
      <c r="AB1194" t="s">
        <v>36</v>
      </c>
      <c r="AC1194" t="s">
        <v>163</v>
      </c>
    </row>
    <row r="1195" spans="1:29" ht="15.5" x14ac:dyDescent="0.35">
      <c r="A1195" s="5" t="s">
        <v>457</v>
      </c>
      <c r="B1195" t="s">
        <v>31</v>
      </c>
      <c r="C1195">
        <v>402</v>
      </c>
      <c r="D1195">
        <v>10</v>
      </c>
      <c r="E1195">
        <v>2</v>
      </c>
      <c r="F1195" t="s">
        <v>120</v>
      </c>
      <c r="G1195" t="s">
        <v>33</v>
      </c>
      <c r="H1195" t="s">
        <v>34</v>
      </c>
      <c r="I1195" t="s">
        <v>38</v>
      </c>
      <c r="J1195" s="6" t="s">
        <v>74</v>
      </c>
      <c r="K1195" t="s">
        <v>40</v>
      </c>
      <c r="L1195" t="s">
        <v>41</v>
      </c>
      <c r="M1195">
        <v>0</v>
      </c>
      <c r="N1195">
        <v>1</v>
      </c>
      <c r="O1195" s="7">
        <v>1845</v>
      </c>
      <c r="P1195" s="7"/>
      <c r="Q1195">
        <f>210-125</f>
        <v>85</v>
      </c>
      <c r="R1195" t="s">
        <v>43</v>
      </c>
      <c r="S1195" t="s">
        <v>44</v>
      </c>
      <c r="AB1195" t="s">
        <v>36</v>
      </c>
      <c r="AC1195" t="s">
        <v>163</v>
      </c>
    </row>
    <row r="1196" spans="1:29" ht="15.5" x14ac:dyDescent="0.35">
      <c r="A1196" s="5" t="s">
        <v>461</v>
      </c>
      <c r="B1196" t="s">
        <v>31</v>
      </c>
      <c r="C1196">
        <v>111</v>
      </c>
      <c r="D1196">
        <v>1</v>
      </c>
      <c r="E1196">
        <v>1</v>
      </c>
      <c r="F1196" t="s">
        <v>120</v>
      </c>
      <c r="G1196" t="s">
        <v>33</v>
      </c>
      <c r="H1196" t="s">
        <v>34</v>
      </c>
      <c r="I1196" t="s">
        <v>45</v>
      </c>
      <c r="J1196" s="6" t="s">
        <v>74</v>
      </c>
      <c r="K1196" t="s">
        <v>46</v>
      </c>
      <c r="L1196" t="s">
        <v>41</v>
      </c>
      <c r="M1196">
        <v>0</v>
      </c>
      <c r="N1196">
        <v>1</v>
      </c>
      <c r="O1196" s="7">
        <v>1696</v>
      </c>
      <c r="P1196" s="7">
        <v>1695</v>
      </c>
      <c r="Q1196">
        <f>27-13.5</f>
        <v>13.5</v>
      </c>
      <c r="R1196" t="s">
        <v>43</v>
      </c>
      <c r="S1196" t="s">
        <v>44</v>
      </c>
      <c r="AB1196" t="s">
        <v>462</v>
      </c>
      <c r="AC1196" t="s">
        <v>163</v>
      </c>
    </row>
    <row r="1197" spans="1:29" ht="15.5" x14ac:dyDescent="0.35">
      <c r="A1197" s="5" t="s">
        <v>461</v>
      </c>
      <c r="B1197" t="s">
        <v>31</v>
      </c>
      <c r="C1197">
        <v>111</v>
      </c>
      <c r="D1197">
        <v>2</v>
      </c>
      <c r="E1197">
        <v>1</v>
      </c>
      <c r="F1197" t="s">
        <v>120</v>
      </c>
      <c r="G1197" t="s">
        <v>33</v>
      </c>
      <c r="H1197" t="s">
        <v>34</v>
      </c>
      <c r="I1197" s="6" t="s">
        <v>35</v>
      </c>
      <c r="O1197" s="7"/>
      <c r="P1197" s="7"/>
      <c r="AB1197" t="s">
        <v>462</v>
      </c>
      <c r="AC1197" t="s">
        <v>163</v>
      </c>
    </row>
    <row r="1198" spans="1:29" ht="15.5" x14ac:dyDescent="0.35">
      <c r="A1198" s="5" t="s">
        <v>461</v>
      </c>
      <c r="B1198" t="s">
        <v>31</v>
      </c>
      <c r="C1198">
        <v>111</v>
      </c>
      <c r="D1198">
        <v>3</v>
      </c>
      <c r="E1198">
        <v>1</v>
      </c>
      <c r="F1198" t="s">
        <v>120</v>
      </c>
      <c r="G1198" t="s">
        <v>33</v>
      </c>
      <c r="H1198" t="s">
        <v>34</v>
      </c>
      <c r="I1198" s="6" t="s">
        <v>35</v>
      </c>
      <c r="O1198" s="7"/>
      <c r="P1198" s="7"/>
      <c r="AB1198" t="s">
        <v>462</v>
      </c>
      <c r="AC1198" t="s">
        <v>163</v>
      </c>
    </row>
    <row r="1199" spans="1:29" ht="15.5" x14ac:dyDescent="0.35">
      <c r="A1199" s="5" t="s">
        <v>461</v>
      </c>
      <c r="B1199" t="s">
        <v>31</v>
      </c>
      <c r="C1199">
        <v>111</v>
      </c>
      <c r="D1199">
        <v>4</v>
      </c>
      <c r="E1199">
        <v>1</v>
      </c>
      <c r="F1199" t="s">
        <v>120</v>
      </c>
      <c r="G1199" t="s">
        <v>33</v>
      </c>
      <c r="H1199" t="s">
        <v>34</v>
      </c>
      <c r="I1199" s="6" t="s">
        <v>35</v>
      </c>
      <c r="O1199" s="7"/>
      <c r="P1199" s="7"/>
      <c r="AB1199" t="s">
        <v>462</v>
      </c>
      <c r="AC1199" t="s">
        <v>163</v>
      </c>
    </row>
    <row r="1200" spans="1:29" ht="15.5" x14ac:dyDescent="0.35">
      <c r="A1200" s="5" t="s">
        <v>461</v>
      </c>
      <c r="B1200" t="s">
        <v>31</v>
      </c>
      <c r="C1200">
        <v>111</v>
      </c>
      <c r="D1200">
        <v>5</v>
      </c>
      <c r="E1200">
        <v>1</v>
      </c>
      <c r="F1200" t="s">
        <v>120</v>
      </c>
      <c r="G1200" t="s">
        <v>33</v>
      </c>
      <c r="H1200" t="s">
        <v>34</v>
      </c>
      <c r="I1200" s="6" t="s">
        <v>35</v>
      </c>
      <c r="O1200" s="7"/>
      <c r="P1200" s="7"/>
      <c r="AB1200" t="s">
        <v>462</v>
      </c>
      <c r="AC1200" t="s">
        <v>163</v>
      </c>
    </row>
    <row r="1201" spans="1:30" ht="15.5" x14ac:dyDescent="0.35">
      <c r="A1201" s="5" t="s">
        <v>461</v>
      </c>
      <c r="B1201" t="s">
        <v>31</v>
      </c>
      <c r="C1201">
        <v>111</v>
      </c>
      <c r="D1201">
        <v>8</v>
      </c>
      <c r="E1201">
        <v>1</v>
      </c>
      <c r="F1201" t="s">
        <v>120</v>
      </c>
      <c r="G1201" t="s">
        <v>33</v>
      </c>
      <c r="H1201" t="s">
        <v>34</v>
      </c>
      <c r="I1201" s="6" t="s">
        <v>35</v>
      </c>
      <c r="O1201" s="7"/>
      <c r="P1201" s="7"/>
      <c r="AB1201" t="s">
        <v>462</v>
      </c>
      <c r="AC1201" t="s">
        <v>163</v>
      </c>
    </row>
    <row r="1202" spans="1:30" ht="15.5" x14ac:dyDescent="0.35">
      <c r="A1202" s="5" t="s">
        <v>461</v>
      </c>
      <c r="B1202" t="s">
        <v>31</v>
      </c>
      <c r="C1202">
        <v>111</v>
      </c>
      <c r="D1202">
        <v>8</v>
      </c>
      <c r="E1202">
        <v>2</v>
      </c>
      <c r="F1202" t="s">
        <v>120</v>
      </c>
      <c r="G1202" t="s">
        <v>33</v>
      </c>
      <c r="H1202" t="s">
        <v>34</v>
      </c>
      <c r="I1202" t="s">
        <v>45</v>
      </c>
      <c r="J1202" s="6" t="s">
        <v>74</v>
      </c>
      <c r="K1202" t="s">
        <v>56</v>
      </c>
      <c r="L1202" t="s">
        <v>49</v>
      </c>
      <c r="M1202">
        <v>0</v>
      </c>
      <c r="N1202">
        <v>1</v>
      </c>
      <c r="O1202" s="7">
        <v>1694</v>
      </c>
      <c r="P1202" s="7"/>
      <c r="Q1202">
        <f>29-11.5</f>
        <v>17.5</v>
      </c>
      <c r="R1202" t="s">
        <v>52</v>
      </c>
      <c r="AB1202" t="s">
        <v>462</v>
      </c>
      <c r="AC1202" t="s">
        <v>163</v>
      </c>
      <c r="AD1202" t="s">
        <v>463</v>
      </c>
    </row>
    <row r="1203" spans="1:30" ht="15.5" x14ac:dyDescent="0.35">
      <c r="A1203" s="5" t="s">
        <v>461</v>
      </c>
      <c r="B1203" t="s">
        <v>31</v>
      </c>
      <c r="C1203">
        <v>111</v>
      </c>
      <c r="D1203">
        <v>9</v>
      </c>
      <c r="E1203">
        <v>1</v>
      </c>
      <c r="F1203" t="s">
        <v>120</v>
      </c>
      <c r="G1203" t="s">
        <v>33</v>
      </c>
      <c r="H1203" t="s">
        <v>34</v>
      </c>
      <c r="I1203" s="6" t="s">
        <v>35</v>
      </c>
      <c r="O1203" s="7"/>
      <c r="P1203" s="7"/>
      <c r="AB1203" t="s">
        <v>462</v>
      </c>
      <c r="AC1203" t="s">
        <v>163</v>
      </c>
    </row>
    <row r="1204" spans="1:30" ht="15.5" x14ac:dyDescent="0.35">
      <c r="A1204" s="5" t="s">
        <v>461</v>
      </c>
      <c r="B1204" t="s">
        <v>31</v>
      </c>
      <c r="C1204">
        <v>111</v>
      </c>
      <c r="D1204">
        <v>9</v>
      </c>
      <c r="E1204">
        <v>2</v>
      </c>
      <c r="F1204" t="s">
        <v>120</v>
      </c>
      <c r="G1204" t="s">
        <v>33</v>
      </c>
      <c r="H1204" t="s">
        <v>34</v>
      </c>
      <c r="I1204" s="6" t="s">
        <v>35</v>
      </c>
      <c r="O1204" s="7"/>
      <c r="P1204" s="7"/>
      <c r="AB1204" t="s">
        <v>462</v>
      </c>
      <c r="AC1204" t="s">
        <v>163</v>
      </c>
    </row>
    <row r="1205" spans="1:30" ht="15.5" x14ac:dyDescent="0.35">
      <c r="A1205" s="5" t="s">
        <v>461</v>
      </c>
      <c r="B1205" t="s">
        <v>31</v>
      </c>
      <c r="C1205">
        <v>111</v>
      </c>
      <c r="D1205">
        <v>10</v>
      </c>
      <c r="E1205">
        <v>1</v>
      </c>
      <c r="F1205" t="s">
        <v>120</v>
      </c>
      <c r="G1205" t="s">
        <v>33</v>
      </c>
      <c r="H1205" t="s">
        <v>34</v>
      </c>
      <c r="I1205" s="6" t="s">
        <v>35</v>
      </c>
      <c r="O1205" s="7"/>
      <c r="P1205" s="7"/>
      <c r="AB1205" t="s">
        <v>462</v>
      </c>
      <c r="AC1205" t="s">
        <v>163</v>
      </c>
    </row>
    <row r="1206" spans="1:30" ht="15.5" x14ac:dyDescent="0.35">
      <c r="A1206" s="5" t="s">
        <v>461</v>
      </c>
      <c r="B1206" t="s">
        <v>31</v>
      </c>
      <c r="C1206">
        <v>111</v>
      </c>
      <c r="D1206">
        <v>10</v>
      </c>
      <c r="E1206">
        <v>2</v>
      </c>
      <c r="F1206" t="s">
        <v>120</v>
      </c>
      <c r="G1206" t="s">
        <v>33</v>
      </c>
      <c r="H1206" t="s">
        <v>34</v>
      </c>
      <c r="I1206" t="s">
        <v>45</v>
      </c>
      <c r="J1206" s="6" t="s">
        <v>39</v>
      </c>
      <c r="K1206" t="s">
        <v>56</v>
      </c>
      <c r="L1206" t="s">
        <v>49</v>
      </c>
      <c r="M1206">
        <v>0</v>
      </c>
      <c r="N1206">
        <v>1</v>
      </c>
      <c r="O1206" s="7">
        <v>1692</v>
      </c>
      <c r="P1206" s="7">
        <v>1691</v>
      </c>
      <c r="Q1206">
        <f>27.5-11</f>
        <v>16.5</v>
      </c>
      <c r="R1206" t="s">
        <v>52</v>
      </c>
      <c r="AB1206" t="s">
        <v>462</v>
      </c>
      <c r="AC1206" t="s">
        <v>163</v>
      </c>
    </row>
    <row r="1207" spans="1:30" ht="15.5" x14ac:dyDescent="0.35">
      <c r="A1207" s="5" t="s">
        <v>461</v>
      </c>
      <c r="B1207" t="s">
        <v>31</v>
      </c>
      <c r="C1207">
        <v>112</v>
      </c>
      <c r="D1207">
        <v>2</v>
      </c>
      <c r="E1207">
        <v>1</v>
      </c>
      <c r="F1207" t="s">
        <v>120</v>
      </c>
      <c r="G1207" t="s">
        <v>33</v>
      </c>
      <c r="H1207" t="s">
        <v>34</v>
      </c>
      <c r="I1207" s="6" t="s">
        <v>35</v>
      </c>
      <c r="O1207" s="7"/>
      <c r="P1207" s="7"/>
      <c r="AB1207" t="s">
        <v>462</v>
      </c>
      <c r="AC1207" t="s">
        <v>163</v>
      </c>
    </row>
    <row r="1208" spans="1:30" ht="15.5" x14ac:dyDescent="0.35">
      <c r="A1208" s="5" t="s">
        <v>461</v>
      </c>
      <c r="B1208" t="s">
        <v>31</v>
      </c>
      <c r="C1208">
        <v>112</v>
      </c>
      <c r="D1208">
        <v>4</v>
      </c>
      <c r="E1208">
        <v>1</v>
      </c>
      <c r="F1208" t="s">
        <v>120</v>
      </c>
      <c r="G1208" t="s">
        <v>33</v>
      </c>
      <c r="H1208" t="s">
        <v>34</v>
      </c>
      <c r="I1208" t="s">
        <v>45</v>
      </c>
      <c r="J1208" s="6" t="s">
        <v>74</v>
      </c>
      <c r="K1208" t="s">
        <v>56</v>
      </c>
      <c r="L1208" t="s">
        <v>41</v>
      </c>
      <c r="M1208">
        <v>0</v>
      </c>
      <c r="N1208">
        <v>1</v>
      </c>
      <c r="O1208" s="7">
        <v>1690</v>
      </c>
      <c r="P1208" s="7">
        <v>1689</v>
      </c>
      <c r="Q1208">
        <f>28.5-13</f>
        <v>15.5</v>
      </c>
      <c r="R1208" t="s">
        <v>43</v>
      </c>
      <c r="S1208" t="s">
        <v>44</v>
      </c>
      <c r="AB1208" t="s">
        <v>462</v>
      </c>
      <c r="AC1208" t="s">
        <v>163</v>
      </c>
    </row>
    <row r="1209" spans="1:30" ht="15.5" x14ac:dyDescent="0.35">
      <c r="A1209" s="5" t="s">
        <v>461</v>
      </c>
      <c r="B1209" t="s">
        <v>31</v>
      </c>
      <c r="C1209">
        <v>112</v>
      </c>
      <c r="D1209">
        <v>5</v>
      </c>
      <c r="E1209">
        <v>1</v>
      </c>
      <c r="F1209" t="s">
        <v>120</v>
      </c>
      <c r="G1209" t="s">
        <v>33</v>
      </c>
      <c r="H1209" t="s">
        <v>34</v>
      </c>
      <c r="I1209" t="s">
        <v>69</v>
      </c>
      <c r="J1209" s="6" t="s">
        <v>142</v>
      </c>
      <c r="O1209" s="7"/>
      <c r="P1209" s="7"/>
      <c r="AB1209" t="s">
        <v>462</v>
      </c>
      <c r="AC1209" t="s">
        <v>163</v>
      </c>
    </row>
    <row r="1210" spans="1:30" ht="15.5" x14ac:dyDescent="0.35">
      <c r="A1210" s="5" t="s">
        <v>461</v>
      </c>
      <c r="B1210" t="s">
        <v>31</v>
      </c>
      <c r="C1210">
        <v>112</v>
      </c>
      <c r="D1210">
        <v>7</v>
      </c>
      <c r="E1210">
        <v>1</v>
      </c>
      <c r="F1210" t="s">
        <v>120</v>
      </c>
      <c r="G1210" t="s">
        <v>33</v>
      </c>
      <c r="H1210" t="s">
        <v>34</v>
      </c>
      <c r="I1210" t="s">
        <v>45</v>
      </c>
      <c r="J1210" s="6" t="s">
        <v>74</v>
      </c>
      <c r="K1210" t="s">
        <v>56</v>
      </c>
      <c r="L1210" t="s">
        <v>49</v>
      </c>
      <c r="M1210">
        <v>0</v>
      </c>
      <c r="N1210">
        <v>1</v>
      </c>
      <c r="O1210" s="7">
        <v>1688</v>
      </c>
      <c r="P1210" s="7">
        <v>1687</v>
      </c>
      <c r="Q1210">
        <f>28.5-12</f>
        <v>16.5</v>
      </c>
      <c r="R1210" t="s">
        <v>52</v>
      </c>
      <c r="AB1210" t="s">
        <v>462</v>
      </c>
      <c r="AC1210" t="s">
        <v>163</v>
      </c>
    </row>
    <row r="1211" spans="1:30" ht="15.5" x14ac:dyDescent="0.35">
      <c r="A1211" s="5" t="s">
        <v>461</v>
      </c>
      <c r="B1211" t="s">
        <v>31</v>
      </c>
      <c r="C1211">
        <v>113</v>
      </c>
      <c r="D1211">
        <v>1</v>
      </c>
      <c r="E1211">
        <v>1</v>
      </c>
      <c r="F1211" t="s">
        <v>120</v>
      </c>
      <c r="G1211" t="s">
        <v>33</v>
      </c>
      <c r="H1211" t="s">
        <v>34</v>
      </c>
      <c r="I1211" s="6" t="s">
        <v>35</v>
      </c>
      <c r="O1211" s="7"/>
      <c r="P1211" s="7"/>
      <c r="AB1211" t="s">
        <v>462</v>
      </c>
      <c r="AC1211" t="s">
        <v>163</v>
      </c>
    </row>
    <row r="1212" spans="1:30" ht="15.5" x14ac:dyDescent="0.35">
      <c r="A1212" s="5" t="s">
        <v>461</v>
      </c>
      <c r="B1212" t="s">
        <v>31</v>
      </c>
      <c r="C1212">
        <v>113</v>
      </c>
      <c r="D1212">
        <v>1</v>
      </c>
      <c r="E1212">
        <v>2</v>
      </c>
      <c r="F1212" t="s">
        <v>120</v>
      </c>
      <c r="G1212" t="s">
        <v>33</v>
      </c>
      <c r="H1212" t="s">
        <v>34</v>
      </c>
      <c r="I1212" t="s">
        <v>45</v>
      </c>
      <c r="J1212" s="6" t="s">
        <v>74</v>
      </c>
      <c r="K1212" t="s">
        <v>56</v>
      </c>
      <c r="L1212" t="s">
        <v>49</v>
      </c>
      <c r="M1212">
        <v>0</v>
      </c>
      <c r="N1212">
        <v>1</v>
      </c>
      <c r="O1212" s="7">
        <v>1686</v>
      </c>
      <c r="P1212" s="7">
        <v>1685</v>
      </c>
      <c r="Q1212">
        <f>30-14.5</f>
        <v>15.5</v>
      </c>
      <c r="R1212" t="s">
        <v>52</v>
      </c>
      <c r="AB1212" t="s">
        <v>462</v>
      </c>
      <c r="AC1212" t="s">
        <v>163</v>
      </c>
    </row>
    <row r="1213" spans="1:30" ht="15.5" x14ac:dyDescent="0.35">
      <c r="A1213" s="5" t="s">
        <v>461</v>
      </c>
      <c r="B1213" t="s">
        <v>31</v>
      </c>
      <c r="C1213">
        <v>113</v>
      </c>
      <c r="D1213">
        <v>3</v>
      </c>
      <c r="E1213">
        <v>1</v>
      </c>
      <c r="F1213" t="s">
        <v>120</v>
      </c>
      <c r="G1213" t="s">
        <v>33</v>
      </c>
      <c r="H1213" t="s">
        <v>34</v>
      </c>
      <c r="I1213" t="s">
        <v>38</v>
      </c>
      <c r="J1213" s="6" t="s">
        <v>74</v>
      </c>
      <c r="K1213" t="s">
        <v>40</v>
      </c>
      <c r="L1213" t="s">
        <v>41</v>
      </c>
      <c r="M1213">
        <v>0</v>
      </c>
      <c r="N1213">
        <v>1</v>
      </c>
      <c r="O1213" s="7">
        <v>1611</v>
      </c>
      <c r="P1213" s="7"/>
      <c r="Q1213">
        <f>210-125</f>
        <v>85</v>
      </c>
      <c r="R1213" t="s">
        <v>43</v>
      </c>
      <c r="S1213" t="s">
        <v>44</v>
      </c>
      <c r="AB1213" t="s">
        <v>462</v>
      </c>
      <c r="AC1213" t="s">
        <v>163</v>
      </c>
    </row>
    <row r="1214" spans="1:30" ht="15.5" x14ac:dyDescent="0.35">
      <c r="A1214" s="5" t="s">
        <v>461</v>
      </c>
      <c r="B1214" t="s">
        <v>31</v>
      </c>
      <c r="C1214">
        <v>113</v>
      </c>
      <c r="D1214">
        <v>6</v>
      </c>
      <c r="E1214">
        <v>1</v>
      </c>
      <c r="F1214" t="s">
        <v>120</v>
      </c>
      <c r="G1214" t="s">
        <v>33</v>
      </c>
      <c r="H1214" t="s">
        <v>34</v>
      </c>
      <c r="I1214" t="s">
        <v>45</v>
      </c>
      <c r="J1214" s="6" t="s">
        <v>74</v>
      </c>
      <c r="K1214" t="s">
        <v>40</v>
      </c>
      <c r="L1214" t="s">
        <v>41</v>
      </c>
      <c r="M1214">
        <v>0</v>
      </c>
      <c r="N1214">
        <v>1</v>
      </c>
      <c r="O1214" s="7">
        <v>1684</v>
      </c>
      <c r="P1214" s="7">
        <v>1683</v>
      </c>
      <c r="Q1214">
        <f>31-11.5</f>
        <v>19.5</v>
      </c>
      <c r="R1214" t="s">
        <v>43</v>
      </c>
      <c r="S1214" t="s">
        <v>44</v>
      </c>
      <c r="AB1214" t="s">
        <v>462</v>
      </c>
      <c r="AC1214" t="s">
        <v>163</v>
      </c>
    </row>
    <row r="1215" spans="1:30" ht="15.5" x14ac:dyDescent="0.35">
      <c r="A1215" s="5" t="s">
        <v>461</v>
      </c>
      <c r="B1215" t="s">
        <v>31</v>
      </c>
      <c r="C1215">
        <v>113</v>
      </c>
      <c r="D1215">
        <v>8</v>
      </c>
      <c r="E1215">
        <v>1</v>
      </c>
      <c r="F1215" t="s">
        <v>120</v>
      </c>
      <c r="G1215" t="s">
        <v>33</v>
      </c>
      <c r="H1215" t="s">
        <v>34</v>
      </c>
      <c r="I1215" s="6" t="s">
        <v>35</v>
      </c>
      <c r="O1215" s="7"/>
      <c r="P1215" s="7"/>
      <c r="AB1215" t="s">
        <v>462</v>
      </c>
      <c r="AC1215" t="s">
        <v>163</v>
      </c>
    </row>
    <row r="1216" spans="1:30" ht="15.5" x14ac:dyDescent="0.35">
      <c r="A1216" s="5" t="s">
        <v>461</v>
      </c>
      <c r="B1216" t="s">
        <v>31</v>
      </c>
      <c r="C1216">
        <v>113</v>
      </c>
      <c r="D1216">
        <v>8</v>
      </c>
      <c r="E1216">
        <v>2</v>
      </c>
      <c r="F1216" t="s">
        <v>120</v>
      </c>
      <c r="G1216" t="s">
        <v>33</v>
      </c>
      <c r="H1216" t="s">
        <v>34</v>
      </c>
      <c r="I1216" t="s">
        <v>45</v>
      </c>
      <c r="J1216" s="6" t="s">
        <v>74</v>
      </c>
      <c r="K1216" t="s">
        <v>56</v>
      </c>
      <c r="L1216" t="s">
        <v>41</v>
      </c>
      <c r="M1216">
        <v>0</v>
      </c>
      <c r="N1216">
        <v>1</v>
      </c>
      <c r="O1216" s="7">
        <v>1682</v>
      </c>
      <c r="P1216" s="7">
        <v>1681</v>
      </c>
      <c r="Q1216">
        <f>27.5-13</f>
        <v>14.5</v>
      </c>
      <c r="R1216" t="s">
        <v>43</v>
      </c>
      <c r="S1216" t="s">
        <v>44</v>
      </c>
      <c r="AB1216" t="s">
        <v>462</v>
      </c>
      <c r="AC1216" t="s">
        <v>163</v>
      </c>
    </row>
    <row r="1217" spans="1:30" ht="15.5" x14ac:dyDescent="0.35">
      <c r="A1217" s="5" t="s">
        <v>461</v>
      </c>
      <c r="B1217" t="s">
        <v>31</v>
      </c>
      <c r="C1217">
        <v>113</v>
      </c>
      <c r="D1217">
        <v>9</v>
      </c>
      <c r="E1217">
        <v>1</v>
      </c>
      <c r="F1217" t="s">
        <v>120</v>
      </c>
      <c r="G1217" t="s">
        <v>33</v>
      </c>
      <c r="H1217" t="s">
        <v>34</v>
      </c>
      <c r="I1217" s="6" t="s">
        <v>35</v>
      </c>
      <c r="O1217" s="7"/>
      <c r="P1217" s="7"/>
      <c r="AB1217" t="s">
        <v>462</v>
      </c>
      <c r="AC1217" t="s">
        <v>163</v>
      </c>
    </row>
    <row r="1218" spans="1:30" ht="15.5" x14ac:dyDescent="0.35">
      <c r="A1218" s="5" t="s">
        <v>461</v>
      </c>
      <c r="B1218" t="s">
        <v>31</v>
      </c>
      <c r="C1218">
        <v>113</v>
      </c>
      <c r="D1218">
        <v>10</v>
      </c>
      <c r="E1218">
        <v>1</v>
      </c>
      <c r="F1218" t="s">
        <v>120</v>
      </c>
      <c r="G1218" t="s">
        <v>33</v>
      </c>
      <c r="H1218" t="s">
        <v>34</v>
      </c>
      <c r="I1218" s="6" t="s">
        <v>35</v>
      </c>
      <c r="O1218" s="7"/>
      <c r="P1218" s="7"/>
      <c r="AB1218" t="s">
        <v>462</v>
      </c>
      <c r="AC1218" t="s">
        <v>163</v>
      </c>
    </row>
    <row r="1219" spans="1:30" ht="15.5" x14ac:dyDescent="0.35">
      <c r="A1219" s="5" t="s">
        <v>461</v>
      </c>
      <c r="B1219" t="s">
        <v>31</v>
      </c>
      <c r="C1219">
        <v>113</v>
      </c>
      <c r="D1219">
        <v>10</v>
      </c>
      <c r="E1219">
        <v>2</v>
      </c>
      <c r="F1219" t="s">
        <v>120</v>
      </c>
      <c r="G1219" t="s">
        <v>33</v>
      </c>
      <c r="H1219" t="s">
        <v>34</v>
      </c>
      <c r="I1219" s="6" t="s">
        <v>35</v>
      </c>
      <c r="O1219" s="7"/>
      <c r="P1219" s="7"/>
      <c r="AB1219" t="s">
        <v>462</v>
      </c>
      <c r="AC1219" t="s">
        <v>163</v>
      </c>
    </row>
    <row r="1220" spans="1:30" ht="15.5" x14ac:dyDescent="0.35">
      <c r="A1220" s="5" t="s">
        <v>461</v>
      </c>
      <c r="B1220" t="s">
        <v>31</v>
      </c>
      <c r="C1220">
        <v>402</v>
      </c>
      <c r="D1220">
        <v>3</v>
      </c>
      <c r="E1220">
        <v>1</v>
      </c>
      <c r="F1220" t="s">
        <v>120</v>
      </c>
      <c r="G1220" t="s">
        <v>33</v>
      </c>
      <c r="H1220" t="s">
        <v>34</v>
      </c>
      <c r="I1220" t="s">
        <v>45</v>
      </c>
      <c r="J1220" s="6" t="s">
        <v>74</v>
      </c>
      <c r="K1220" t="s">
        <v>40</v>
      </c>
      <c r="L1220" t="s">
        <v>41</v>
      </c>
      <c r="M1220">
        <v>0</v>
      </c>
      <c r="N1220">
        <v>1</v>
      </c>
      <c r="O1220" s="7">
        <v>1680</v>
      </c>
      <c r="P1220" s="7">
        <v>1679</v>
      </c>
      <c r="Q1220">
        <f>36-11</f>
        <v>25</v>
      </c>
      <c r="R1220" t="s">
        <v>165</v>
      </c>
      <c r="S1220" t="s">
        <v>108</v>
      </c>
      <c r="AB1220" t="s">
        <v>462</v>
      </c>
      <c r="AC1220" t="s">
        <v>163</v>
      </c>
    </row>
    <row r="1221" spans="1:30" ht="15.5" x14ac:dyDescent="0.35">
      <c r="A1221" s="5" t="s">
        <v>461</v>
      </c>
      <c r="B1221" t="s">
        <v>31</v>
      </c>
      <c r="C1221">
        <v>402</v>
      </c>
      <c r="D1221">
        <v>5</v>
      </c>
      <c r="E1221">
        <v>1</v>
      </c>
      <c r="F1221" t="s">
        <v>120</v>
      </c>
      <c r="G1221" t="s">
        <v>33</v>
      </c>
      <c r="H1221" t="s">
        <v>34</v>
      </c>
      <c r="I1221" t="s">
        <v>464</v>
      </c>
      <c r="J1221" s="6" t="s">
        <v>74</v>
      </c>
      <c r="K1221" t="s">
        <v>40</v>
      </c>
      <c r="L1221" t="s">
        <v>41</v>
      </c>
      <c r="M1221">
        <v>0</v>
      </c>
      <c r="N1221">
        <v>1</v>
      </c>
      <c r="O1221" s="7">
        <v>1610</v>
      </c>
      <c r="P1221" s="7"/>
      <c r="Q1221">
        <f>220-125</f>
        <v>95</v>
      </c>
      <c r="R1221" t="s">
        <v>43</v>
      </c>
      <c r="S1221" t="s">
        <v>44</v>
      </c>
      <c r="AB1221" t="s">
        <v>462</v>
      </c>
      <c r="AC1221" t="s">
        <v>163</v>
      </c>
    </row>
    <row r="1222" spans="1:30" ht="15.5" x14ac:dyDescent="0.35">
      <c r="A1222" s="5" t="s">
        <v>461</v>
      </c>
      <c r="B1222" t="s">
        <v>31</v>
      </c>
      <c r="C1222">
        <v>402</v>
      </c>
      <c r="D1222">
        <v>6</v>
      </c>
      <c r="E1222">
        <v>1</v>
      </c>
      <c r="F1222" t="s">
        <v>120</v>
      </c>
      <c r="G1222" t="s">
        <v>33</v>
      </c>
      <c r="H1222" t="s">
        <v>34</v>
      </c>
      <c r="I1222" t="s">
        <v>194</v>
      </c>
      <c r="J1222" s="6" t="s">
        <v>74</v>
      </c>
      <c r="K1222" t="s">
        <v>40</v>
      </c>
      <c r="L1222" t="s">
        <v>41</v>
      </c>
      <c r="M1222">
        <v>0</v>
      </c>
      <c r="N1222">
        <v>1</v>
      </c>
      <c r="O1222" s="7">
        <v>1620</v>
      </c>
      <c r="P1222" s="7"/>
      <c r="Q1222">
        <f>290-125</f>
        <v>165</v>
      </c>
      <c r="R1222" t="s">
        <v>43</v>
      </c>
      <c r="S1222" t="s">
        <v>44</v>
      </c>
      <c r="AB1222" t="s">
        <v>462</v>
      </c>
      <c r="AC1222" t="s">
        <v>163</v>
      </c>
    </row>
    <row r="1223" spans="1:30" ht="15.5" x14ac:dyDescent="0.35">
      <c r="A1223" s="5" t="s">
        <v>461</v>
      </c>
      <c r="B1223" t="s">
        <v>31</v>
      </c>
      <c r="C1223">
        <v>402</v>
      </c>
      <c r="D1223">
        <v>6</v>
      </c>
      <c r="E1223">
        <v>2</v>
      </c>
      <c r="F1223" t="s">
        <v>120</v>
      </c>
      <c r="G1223" t="s">
        <v>33</v>
      </c>
      <c r="H1223" t="s">
        <v>34</v>
      </c>
      <c r="I1223" t="s">
        <v>45</v>
      </c>
      <c r="J1223" s="6" t="s">
        <v>74</v>
      </c>
      <c r="K1223" t="s">
        <v>46</v>
      </c>
      <c r="L1223" t="s">
        <v>49</v>
      </c>
      <c r="M1223">
        <v>0</v>
      </c>
      <c r="N1223">
        <v>1</v>
      </c>
      <c r="O1223" s="7">
        <v>1678</v>
      </c>
      <c r="P1223" s="7">
        <v>1676</v>
      </c>
      <c r="Q1223">
        <f>25.5-12.5</f>
        <v>13</v>
      </c>
      <c r="R1223" t="s">
        <v>52</v>
      </c>
      <c r="AB1223" t="s">
        <v>462</v>
      </c>
      <c r="AC1223" t="s">
        <v>163</v>
      </c>
    </row>
    <row r="1224" spans="1:30" ht="15.5" x14ac:dyDescent="0.35">
      <c r="A1224" s="5" t="s">
        <v>461</v>
      </c>
      <c r="B1224" t="s">
        <v>31</v>
      </c>
      <c r="C1224">
        <v>402</v>
      </c>
      <c r="D1224">
        <v>7</v>
      </c>
      <c r="E1224">
        <v>1</v>
      </c>
      <c r="F1224" t="s">
        <v>120</v>
      </c>
      <c r="G1224" t="s">
        <v>33</v>
      </c>
      <c r="H1224" t="s">
        <v>34</v>
      </c>
      <c r="I1224" t="s">
        <v>159</v>
      </c>
      <c r="J1224" s="6" t="s">
        <v>143</v>
      </c>
      <c r="K1224" t="s">
        <v>40</v>
      </c>
      <c r="O1224" s="7"/>
      <c r="P1224" s="7"/>
      <c r="Q1224">
        <f>33.5-10.5</f>
        <v>23</v>
      </c>
      <c r="AB1224" t="s">
        <v>462</v>
      </c>
      <c r="AC1224" t="s">
        <v>163</v>
      </c>
      <c r="AD1224" t="s">
        <v>465</v>
      </c>
    </row>
    <row r="1225" spans="1:30" ht="15.5" x14ac:dyDescent="0.35">
      <c r="A1225" s="5" t="s">
        <v>461</v>
      </c>
      <c r="B1225" t="s">
        <v>31</v>
      </c>
      <c r="C1225">
        <v>402</v>
      </c>
      <c r="D1225">
        <v>8</v>
      </c>
      <c r="E1225">
        <v>1</v>
      </c>
      <c r="F1225" t="s">
        <v>120</v>
      </c>
      <c r="G1225" t="s">
        <v>33</v>
      </c>
      <c r="H1225" t="s">
        <v>34</v>
      </c>
      <c r="I1225" t="s">
        <v>45</v>
      </c>
      <c r="J1225" s="6" t="s">
        <v>74</v>
      </c>
      <c r="K1225" t="s">
        <v>40</v>
      </c>
      <c r="L1225" t="s">
        <v>41</v>
      </c>
      <c r="M1225">
        <v>0</v>
      </c>
      <c r="N1225">
        <v>1</v>
      </c>
      <c r="O1225" s="7">
        <v>1850</v>
      </c>
      <c r="P1225" s="7">
        <v>1849</v>
      </c>
      <c r="Q1225">
        <f>33.5-11</f>
        <v>22.5</v>
      </c>
      <c r="R1225" t="s">
        <v>165</v>
      </c>
      <c r="S1225" t="s">
        <v>108</v>
      </c>
      <c r="AB1225" t="s">
        <v>462</v>
      </c>
      <c r="AC1225" t="s">
        <v>163</v>
      </c>
    </row>
    <row r="1226" spans="1:30" ht="15.5" x14ac:dyDescent="0.35">
      <c r="A1226" s="5" t="s">
        <v>461</v>
      </c>
      <c r="B1226" t="s">
        <v>31</v>
      </c>
      <c r="C1226">
        <v>402</v>
      </c>
      <c r="D1226">
        <v>10</v>
      </c>
      <c r="E1226">
        <v>1</v>
      </c>
      <c r="F1226" t="s">
        <v>120</v>
      </c>
      <c r="G1226" t="s">
        <v>33</v>
      </c>
      <c r="H1226" t="s">
        <v>34</v>
      </c>
      <c r="I1226" t="s">
        <v>136</v>
      </c>
      <c r="J1226" s="6" t="s">
        <v>74</v>
      </c>
      <c r="K1226" t="s">
        <v>40</v>
      </c>
      <c r="L1226" t="s">
        <v>41</v>
      </c>
      <c r="M1226">
        <v>0</v>
      </c>
      <c r="N1226">
        <v>1</v>
      </c>
      <c r="O1226" s="7">
        <v>1848</v>
      </c>
      <c r="P1226" s="7"/>
      <c r="Q1226">
        <f>40-12.5</f>
        <v>27.5</v>
      </c>
      <c r="R1226" t="s">
        <v>185</v>
      </c>
      <c r="S1226" t="s">
        <v>44</v>
      </c>
      <c r="Z1226" t="s">
        <v>108</v>
      </c>
      <c r="AB1226" t="s">
        <v>462</v>
      </c>
      <c r="AC1226" t="s">
        <v>163</v>
      </c>
      <c r="AD1226" t="s">
        <v>466</v>
      </c>
    </row>
    <row r="1227" spans="1:30" ht="15.5" x14ac:dyDescent="0.35">
      <c r="A1227" s="5" t="s">
        <v>467</v>
      </c>
      <c r="B1227" t="s">
        <v>31</v>
      </c>
      <c r="C1227">
        <v>201</v>
      </c>
      <c r="D1227">
        <v>1</v>
      </c>
      <c r="E1227">
        <v>1</v>
      </c>
      <c r="F1227" t="s">
        <v>120</v>
      </c>
      <c r="G1227" t="s">
        <v>33</v>
      </c>
      <c r="H1227" t="s">
        <v>34</v>
      </c>
      <c r="I1227" s="6" t="s">
        <v>35</v>
      </c>
      <c r="O1227" s="7"/>
      <c r="P1227" s="7"/>
      <c r="AB1227" t="s">
        <v>214</v>
      </c>
      <c r="AC1227" t="s">
        <v>163</v>
      </c>
    </row>
    <row r="1228" spans="1:30" ht="15.5" x14ac:dyDescent="0.35">
      <c r="A1228" s="5" t="s">
        <v>467</v>
      </c>
      <c r="B1228" t="s">
        <v>31</v>
      </c>
      <c r="C1228">
        <v>201</v>
      </c>
      <c r="D1228">
        <v>1</v>
      </c>
      <c r="E1228">
        <v>2</v>
      </c>
      <c r="F1228" t="s">
        <v>120</v>
      </c>
      <c r="G1228" t="s">
        <v>33</v>
      </c>
      <c r="H1228" t="s">
        <v>34</v>
      </c>
      <c r="I1228" t="s">
        <v>45</v>
      </c>
      <c r="J1228" s="6" t="s">
        <v>74</v>
      </c>
      <c r="K1228" t="s">
        <v>40</v>
      </c>
      <c r="L1228" t="s">
        <v>49</v>
      </c>
      <c r="M1228">
        <v>0</v>
      </c>
      <c r="N1228">
        <v>1</v>
      </c>
      <c r="O1228" s="7">
        <v>1825</v>
      </c>
      <c r="P1228" s="7">
        <v>1824</v>
      </c>
      <c r="Q1228">
        <f>29-10.5</f>
        <v>18.5</v>
      </c>
      <c r="R1228" t="s">
        <v>52</v>
      </c>
      <c r="AB1228" t="s">
        <v>214</v>
      </c>
      <c r="AC1228" t="s">
        <v>163</v>
      </c>
    </row>
    <row r="1229" spans="1:30" ht="15.5" x14ac:dyDescent="0.35">
      <c r="A1229" s="5" t="s">
        <v>467</v>
      </c>
      <c r="B1229" t="s">
        <v>31</v>
      </c>
      <c r="C1229">
        <v>201</v>
      </c>
      <c r="D1229">
        <v>2</v>
      </c>
      <c r="E1229">
        <v>1</v>
      </c>
      <c r="F1229" t="s">
        <v>120</v>
      </c>
      <c r="G1229" t="s">
        <v>33</v>
      </c>
      <c r="H1229" t="s">
        <v>34</v>
      </c>
      <c r="I1229" t="s">
        <v>45</v>
      </c>
      <c r="J1229" s="6" t="s">
        <v>143</v>
      </c>
      <c r="O1229" s="7"/>
      <c r="P1229" s="7"/>
      <c r="Q1229">
        <f>31.5-13</f>
        <v>18.5</v>
      </c>
      <c r="AB1229" t="s">
        <v>214</v>
      </c>
      <c r="AC1229" t="s">
        <v>163</v>
      </c>
    </row>
    <row r="1230" spans="1:30" ht="15.5" x14ac:dyDescent="0.35">
      <c r="A1230" s="5" t="s">
        <v>467</v>
      </c>
      <c r="B1230" t="s">
        <v>31</v>
      </c>
      <c r="C1230">
        <v>201</v>
      </c>
      <c r="D1230">
        <v>3</v>
      </c>
      <c r="E1230">
        <v>1</v>
      </c>
      <c r="F1230" t="s">
        <v>120</v>
      </c>
      <c r="G1230" t="s">
        <v>33</v>
      </c>
      <c r="H1230" t="s">
        <v>34</v>
      </c>
      <c r="I1230" s="6" t="s">
        <v>35</v>
      </c>
      <c r="O1230" s="7"/>
      <c r="P1230" s="7"/>
      <c r="AB1230" t="s">
        <v>214</v>
      </c>
      <c r="AC1230" t="s">
        <v>163</v>
      </c>
    </row>
    <row r="1231" spans="1:30" ht="15.5" x14ac:dyDescent="0.35">
      <c r="A1231" s="5" t="s">
        <v>467</v>
      </c>
      <c r="B1231" t="s">
        <v>31</v>
      </c>
      <c r="C1231">
        <v>201</v>
      </c>
      <c r="D1231">
        <v>3</v>
      </c>
      <c r="E1231">
        <v>2</v>
      </c>
      <c r="F1231" t="s">
        <v>120</v>
      </c>
      <c r="G1231" t="s">
        <v>33</v>
      </c>
      <c r="H1231" t="s">
        <v>34</v>
      </c>
      <c r="I1231" t="s">
        <v>45</v>
      </c>
      <c r="J1231" s="6" t="s">
        <v>74</v>
      </c>
      <c r="K1231" t="s">
        <v>56</v>
      </c>
      <c r="L1231" t="s">
        <v>41</v>
      </c>
      <c r="M1231">
        <v>0</v>
      </c>
      <c r="N1231">
        <v>1</v>
      </c>
      <c r="O1231" s="7">
        <v>1823</v>
      </c>
      <c r="P1231" s="7">
        <v>1822</v>
      </c>
      <c r="Q1231">
        <f>30.5-11</f>
        <v>19.5</v>
      </c>
      <c r="R1231" t="s">
        <v>165</v>
      </c>
      <c r="S1231" t="s">
        <v>108</v>
      </c>
      <c r="AB1231" t="s">
        <v>214</v>
      </c>
      <c r="AC1231" t="s">
        <v>163</v>
      </c>
    </row>
    <row r="1232" spans="1:30" ht="15.5" x14ac:dyDescent="0.35">
      <c r="A1232" s="5" t="s">
        <v>467</v>
      </c>
      <c r="B1232" t="s">
        <v>31</v>
      </c>
      <c r="C1232">
        <v>201</v>
      </c>
      <c r="D1232">
        <v>4</v>
      </c>
      <c r="E1232">
        <v>1</v>
      </c>
      <c r="F1232" t="s">
        <v>120</v>
      </c>
      <c r="G1232" t="s">
        <v>33</v>
      </c>
      <c r="H1232" t="s">
        <v>34</v>
      </c>
      <c r="I1232" t="s">
        <v>45</v>
      </c>
      <c r="J1232" s="6" t="s">
        <v>39</v>
      </c>
      <c r="K1232" t="s">
        <v>56</v>
      </c>
      <c r="L1232" t="s">
        <v>49</v>
      </c>
      <c r="M1232">
        <v>0</v>
      </c>
      <c r="N1232">
        <v>0</v>
      </c>
      <c r="O1232" s="7">
        <v>1647</v>
      </c>
      <c r="P1232" s="7">
        <v>1646</v>
      </c>
      <c r="Q1232">
        <f>29.5-11.5</f>
        <v>18</v>
      </c>
      <c r="R1232" t="s">
        <v>128</v>
      </c>
      <c r="AB1232" t="s">
        <v>214</v>
      </c>
      <c r="AC1232" t="s">
        <v>163</v>
      </c>
    </row>
    <row r="1233" spans="1:30" ht="15.5" x14ac:dyDescent="0.35">
      <c r="A1233" s="5" t="s">
        <v>467</v>
      </c>
      <c r="B1233" t="s">
        <v>31</v>
      </c>
      <c r="C1233">
        <v>201</v>
      </c>
      <c r="D1233">
        <v>6</v>
      </c>
      <c r="E1233">
        <v>1</v>
      </c>
      <c r="F1233" t="s">
        <v>120</v>
      </c>
      <c r="G1233" t="s">
        <v>33</v>
      </c>
      <c r="H1233" t="s">
        <v>34</v>
      </c>
      <c r="I1233" s="6" t="s">
        <v>35</v>
      </c>
      <c r="O1233" s="7"/>
      <c r="P1233" s="7"/>
      <c r="AB1233" t="s">
        <v>214</v>
      </c>
      <c r="AC1233" t="s">
        <v>163</v>
      </c>
    </row>
    <row r="1234" spans="1:30" ht="15.5" x14ac:dyDescent="0.35">
      <c r="A1234" s="5" t="s">
        <v>467</v>
      </c>
      <c r="B1234" t="s">
        <v>31</v>
      </c>
      <c r="C1234">
        <v>201</v>
      </c>
      <c r="D1234">
        <v>7</v>
      </c>
      <c r="E1234">
        <v>1</v>
      </c>
      <c r="F1234" t="s">
        <v>120</v>
      </c>
      <c r="G1234" t="s">
        <v>33</v>
      </c>
      <c r="H1234" t="s">
        <v>34</v>
      </c>
      <c r="I1234" t="s">
        <v>45</v>
      </c>
      <c r="J1234" s="6" t="s">
        <v>74</v>
      </c>
      <c r="K1234" t="s">
        <v>40</v>
      </c>
      <c r="L1234" t="s">
        <v>41</v>
      </c>
      <c r="M1234">
        <v>0</v>
      </c>
      <c r="N1234">
        <v>1</v>
      </c>
      <c r="O1234" s="7">
        <v>1821</v>
      </c>
      <c r="P1234" s="7">
        <v>1820</v>
      </c>
      <c r="Q1234">
        <f>37.5-13.5</f>
        <v>24</v>
      </c>
      <c r="R1234" t="s">
        <v>165</v>
      </c>
      <c r="S1234" t="s">
        <v>108</v>
      </c>
      <c r="AB1234" t="s">
        <v>214</v>
      </c>
      <c r="AC1234" t="s">
        <v>163</v>
      </c>
    </row>
    <row r="1235" spans="1:30" ht="15.5" x14ac:dyDescent="0.35">
      <c r="A1235" s="5" t="s">
        <v>467</v>
      </c>
      <c r="B1235" t="s">
        <v>31</v>
      </c>
      <c r="C1235">
        <v>201</v>
      </c>
      <c r="D1235">
        <v>7</v>
      </c>
      <c r="E1235">
        <v>2</v>
      </c>
      <c r="F1235" t="s">
        <v>120</v>
      </c>
      <c r="G1235" t="s">
        <v>33</v>
      </c>
      <c r="H1235" t="s">
        <v>34</v>
      </c>
      <c r="I1235" t="s">
        <v>45</v>
      </c>
      <c r="J1235" s="6" t="s">
        <v>196</v>
      </c>
      <c r="O1235" s="7"/>
      <c r="P1235" s="7"/>
      <c r="AB1235" t="s">
        <v>214</v>
      </c>
      <c r="AC1235" t="s">
        <v>163</v>
      </c>
      <c r="AD1235" t="s">
        <v>468</v>
      </c>
    </row>
    <row r="1236" spans="1:30" ht="15.5" x14ac:dyDescent="0.35">
      <c r="A1236" s="5" t="s">
        <v>467</v>
      </c>
      <c r="B1236" t="s">
        <v>31</v>
      </c>
      <c r="C1236">
        <v>201</v>
      </c>
      <c r="D1236">
        <v>8</v>
      </c>
      <c r="E1236">
        <v>1</v>
      </c>
      <c r="F1236" t="s">
        <v>120</v>
      </c>
      <c r="G1236" t="s">
        <v>33</v>
      </c>
      <c r="H1236" t="s">
        <v>34</v>
      </c>
      <c r="I1236" s="6" t="s">
        <v>35</v>
      </c>
      <c r="O1236" s="7"/>
      <c r="P1236" s="7"/>
      <c r="AB1236" t="s">
        <v>214</v>
      </c>
      <c r="AC1236" t="s">
        <v>163</v>
      </c>
    </row>
    <row r="1237" spans="1:30" ht="15.5" x14ac:dyDescent="0.35">
      <c r="A1237" s="5" t="s">
        <v>467</v>
      </c>
      <c r="B1237" t="s">
        <v>31</v>
      </c>
      <c r="C1237">
        <v>201</v>
      </c>
      <c r="D1237">
        <v>8</v>
      </c>
      <c r="E1237">
        <v>2</v>
      </c>
      <c r="F1237" t="s">
        <v>120</v>
      </c>
      <c r="G1237" t="s">
        <v>33</v>
      </c>
      <c r="H1237" t="s">
        <v>34</v>
      </c>
      <c r="I1237" t="s">
        <v>45</v>
      </c>
      <c r="J1237" s="6" t="s">
        <v>39</v>
      </c>
      <c r="K1237" t="s">
        <v>56</v>
      </c>
      <c r="L1237" t="s">
        <v>49</v>
      </c>
      <c r="M1237">
        <v>0</v>
      </c>
      <c r="N1237">
        <v>0</v>
      </c>
      <c r="O1237" s="7">
        <v>1619</v>
      </c>
      <c r="P1237" s="7">
        <v>1618</v>
      </c>
      <c r="Q1237">
        <f>32.5-11</f>
        <v>21.5</v>
      </c>
      <c r="R1237" t="s">
        <v>128</v>
      </c>
      <c r="AB1237" t="s">
        <v>214</v>
      </c>
      <c r="AC1237" t="s">
        <v>163</v>
      </c>
    </row>
    <row r="1238" spans="1:30" ht="15.5" x14ac:dyDescent="0.35">
      <c r="A1238" s="5" t="s">
        <v>467</v>
      </c>
      <c r="B1238" t="s">
        <v>31</v>
      </c>
      <c r="C1238">
        <v>201</v>
      </c>
      <c r="D1238">
        <v>9</v>
      </c>
      <c r="E1238">
        <v>1</v>
      </c>
      <c r="F1238" t="s">
        <v>120</v>
      </c>
      <c r="G1238" t="s">
        <v>33</v>
      </c>
      <c r="H1238" t="s">
        <v>34</v>
      </c>
      <c r="I1238" t="s">
        <v>45</v>
      </c>
      <c r="J1238" s="6" t="s">
        <v>196</v>
      </c>
      <c r="K1238" t="s">
        <v>56</v>
      </c>
      <c r="O1238" s="7"/>
      <c r="P1238" s="7"/>
      <c r="AB1238" t="s">
        <v>214</v>
      </c>
      <c r="AC1238" t="s">
        <v>163</v>
      </c>
      <c r="AD1238" t="s">
        <v>469</v>
      </c>
    </row>
    <row r="1239" spans="1:30" ht="15.5" x14ac:dyDescent="0.35">
      <c r="A1239" s="5" t="s">
        <v>467</v>
      </c>
      <c r="B1239" t="s">
        <v>31</v>
      </c>
      <c r="C1239">
        <v>201</v>
      </c>
      <c r="D1239">
        <v>10</v>
      </c>
      <c r="E1239">
        <v>1</v>
      </c>
      <c r="F1239" t="s">
        <v>120</v>
      </c>
      <c r="G1239" t="s">
        <v>33</v>
      </c>
      <c r="H1239" t="s">
        <v>34</v>
      </c>
      <c r="I1239" s="6" t="s">
        <v>130</v>
      </c>
      <c r="O1239" s="7"/>
      <c r="P1239" s="7"/>
      <c r="AB1239" t="s">
        <v>214</v>
      </c>
      <c r="AC1239" t="s">
        <v>163</v>
      </c>
    </row>
    <row r="1240" spans="1:30" ht="15.5" x14ac:dyDescent="0.35">
      <c r="A1240" s="5" t="s">
        <v>467</v>
      </c>
      <c r="B1240" t="s">
        <v>31</v>
      </c>
      <c r="C1240">
        <v>202</v>
      </c>
      <c r="D1240">
        <v>1</v>
      </c>
      <c r="E1240">
        <v>1</v>
      </c>
      <c r="F1240" t="s">
        <v>120</v>
      </c>
      <c r="G1240" t="s">
        <v>33</v>
      </c>
      <c r="H1240" t="s">
        <v>34</v>
      </c>
      <c r="I1240" s="6" t="s">
        <v>35</v>
      </c>
      <c r="O1240" s="7"/>
      <c r="P1240" s="7"/>
      <c r="AB1240" t="s">
        <v>214</v>
      </c>
      <c r="AC1240" t="s">
        <v>163</v>
      </c>
    </row>
    <row r="1241" spans="1:30" ht="15.5" x14ac:dyDescent="0.35">
      <c r="A1241" s="5" t="s">
        <v>467</v>
      </c>
      <c r="B1241" t="s">
        <v>31</v>
      </c>
      <c r="C1241">
        <v>202</v>
      </c>
      <c r="D1241">
        <v>1</v>
      </c>
      <c r="E1241">
        <v>2</v>
      </c>
      <c r="F1241" t="s">
        <v>120</v>
      </c>
      <c r="G1241" t="s">
        <v>33</v>
      </c>
      <c r="H1241" t="s">
        <v>34</v>
      </c>
      <c r="I1241" t="s">
        <v>45</v>
      </c>
      <c r="J1241" s="6" t="s">
        <v>74</v>
      </c>
      <c r="K1241" t="s">
        <v>56</v>
      </c>
      <c r="L1241" t="s">
        <v>49</v>
      </c>
      <c r="M1241">
        <v>0</v>
      </c>
      <c r="N1241">
        <v>1</v>
      </c>
      <c r="O1241" s="7">
        <v>1813</v>
      </c>
      <c r="P1241" s="7">
        <v>1812</v>
      </c>
      <c r="Q1241">
        <f>27.5-10.5</f>
        <v>17</v>
      </c>
      <c r="R1241" t="s">
        <v>128</v>
      </c>
      <c r="AB1241" t="s">
        <v>214</v>
      </c>
      <c r="AC1241" t="s">
        <v>163</v>
      </c>
      <c r="AD1241" t="s">
        <v>470</v>
      </c>
    </row>
    <row r="1242" spans="1:30" ht="15.5" x14ac:dyDescent="0.35">
      <c r="A1242" s="5" t="s">
        <v>467</v>
      </c>
      <c r="B1242" t="s">
        <v>31</v>
      </c>
      <c r="C1242">
        <v>202</v>
      </c>
      <c r="D1242">
        <v>1</v>
      </c>
      <c r="E1242">
        <v>2</v>
      </c>
      <c r="F1242" t="s">
        <v>120</v>
      </c>
      <c r="G1242" t="s">
        <v>33</v>
      </c>
      <c r="H1242" t="s">
        <v>34</v>
      </c>
      <c r="I1242" t="s">
        <v>45</v>
      </c>
      <c r="J1242" s="6" t="s">
        <v>74</v>
      </c>
      <c r="K1242" t="s">
        <v>56</v>
      </c>
      <c r="L1242" t="s">
        <v>49</v>
      </c>
      <c r="M1242">
        <v>0</v>
      </c>
      <c r="N1242">
        <v>1</v>
      </c>
      <c r="O1242" s="7">
        <v>1815</v>
      </c>
      <c r="P1242" s="7">
        <v>1814</v>
      </c>
      <c r="Q1242">
        <f>25.5-10.5</f>
        <v>15</v>
      </c>
      <c r="R1242" t="s">
        <v>52</v>
      </c>
      <c r="AB1242" t="s">
        <v>214</v>
      </c>
      <c r="AC1242" t="s">
        <v>163</v>
      </c>
      <c r="AD1242" t="s">
        <v>59</v>
      </c>
    </row>
    <row r="1243" spans="1:30" ht="15.5" x14ac:dyDescent="0.35">
      <c r="A1243" s="5" t="s">
        <v>467</v>
      </c>
      <c r="B1243" t="s">
        <v>31</v>
      </c>
      <c r="C1243">
        <v>202</v>
      </c>
      <c r="D1243">
        <v>2</v>
      </c>
      <c r="E1243">
        <v>1</v>
      </c>
      <c r="F1243" t="s">
        <v>120</v>
      </c>
      <c r="G1243" t="s">
        <v>33</v>
      </c>
      <c r="H1243" t="s">
        <v>34</v>
      </c>
      <c r="I1243" s="6" t="s">
        <v>35</v>
      </c>
      <c r="O1243" s="7"/>
      <c r="P1243" s="7"/>
      <c r="AB1243" t="s">
        <v>214</v>
      </c>
      <c r="AC1243" t="s">
        <v>163</v>
      </c>
    </row>
    <row r="1244" spans="1:30" ht="15.5" x14ac:dyDescent="0.35">
      <c r="A1244" s="5" t="s">
        <v>467</v>
      </c>
      <c r="B1244" t="s">
        <v>31</v>
      </c>
      <c r="C1244">
        <v>202</v>
      </c>
      <c r="D1244">
        <v>2</v>
      </c>
      <c r="E1244">
        <v>2</v>
      </c>
      <c r="F1244" t="s">
        <v>120</v>
      </c>
      <c r="G1244" t="s">
        <v>33</v>
      </c>
      <c r="H1244" t="s">
        <v>34</v>
      </c>
      <c r="I1244" s="6" t="s">
        <v>35</v>
      </c>
      <c r="O1244" s="7"/>
      <c r="P1244" s="7"/>
      <c r="AB1244" t="s">
        <v>214</v>
      </c>
      <c r="AC1244" t="s">
        <v>163</v>
      </c>
    </row>
    <row r="1245" spans="1:30" ht="15.5" x14ac:dyDescent="0.35">
      <c r="A1245" s="5" t="s">
        <v>467</v>
      </c>
      <c r="B1245" t="s">
        <v>31</v>
      </c>
      <c r="C1245">
        <v>202</v>
      </c>
      <c r="D1245">
        <v>3</v>
      </c>
      <c r="E1245">
        <v>1</v>
      </c>
      <c r="F1245" t="s">
        <v>120</v>
      </c>
      <c r="G1245" t="s">
        <v>33</v>
      </c>
      <c r="H1245" t="s">
        <v>34</v>
      </c>
      <c r="I1245" s="6" t="s">
        <v>35</v>
      </c>
      <c r="O1245" s="7"/>
      <c r="P1245" s="7"/>
      <c r="AB1245" t="s">
        <v>214</v>
      </c>
      <c r="AC1245" t="s">
        <v>163</v>
      </c>
    </row>
    <row r="1246" spans="1:30" ht="15.5" x14ac:dyDescent="0.35">
      <c r="A1246" s="5" t="s">
        <v>467</v>
      </c>
      <c r="B1246" t="s">
        <v>31</v>
      </c>
      <c r="C1246">
        <v>202</v>
      </c>
      <c r="D1246">
        <v>3</v>
      </c>
      <c r="E1246">
        <v>2</v>
      </c>
      <c r="F1246" t="s">
        <v>120</v>
      </c>
      <c r="G1246" t="s">
        <v>33</v>
      </c>
      <c r="H1246" t="s">
        <v>34</v>
      </c>
      <c r="I1246" s="6" t="s">
        <v>35</v>
      </c>
      <c r="O1246" s="7"/>
      <c r="P1246" s="7"/>
      <c r="AB1246" t="s">
        <v>214</v>
      </c>
      <c r="AC1246" t="s">
        <v>163</v>
      </c>
    </row>
    <row r="1247" spans="1:30" ht="15.5" x14ac:dyDescent="0.35">
      <c r="A1247" s="5" t="s">
        <v>467</v>
      </c>
      <c r="B1247" t="s">
        <v>31</v>
      </c>
      <c r="C1247">
        <v>202</v>
      </c>
      <c r="D1247">
        <v>4</v>
      </c>
      <c r="E1247">
        <v>1</v>
      </c>
      <c r="F1247" t="s">
        <v>120</v>
      </c>
      <c r="G1247" t="s">
        <v>33</v>
      </c>
      <c r="H1247" t="s">
        <v>34</v>
      </c>
      <c r="I1247" s="6" t="s">
        <v>35</v>
      </c>
      <c r="O1247" s="7"/>
      <c r="P1247" s="7"/>
      <c r="AB1247" t="s">
        <v>214</v>
      </c>
      <c r="AC1247" t="s">
        <v>163</v>
      </c>
    </row>
    <row r="1248" spans="1:30" ht="15.5" x14ac:dyDescent="0.35">
      <c r="A1248" s="5" t="s">
        <v>467</v>
      </c>
      <c r="B1248" t="s">
        <v>31</v>
      </c>
      <c r="C1248">
        <v>202</v>
      </c>
      <c r="D1248">
        <v>4</v>
      </c>
      <c r="E1248">
        <v>2</v>
      </c>
      <c r="F1248" t="s">
        <v>120</v>
      </c>
      <c r="G1248" t="s">
        <v>33</v>
      </c>
      <c r="H1248" t="s">
        <v>34</v>
      </c>
      <c r="I1248" t="s">
        <v>38</v>
      </c>
      <c r="J1248" s="6" t="s">
        <v>74</v>
      </c>
      <c r="K1248" t="s">
        <v>40</v>
      </c>
      <c r="L1248" t="s">
        <v>41</v>
      </c>
      <c r="M1248">
        <v>0</v>
      </c>
      <c r="N1248">
        <v>1</v>
      </c>
      <c r="O1248" s="7">
        <v>1604</v>
      </c>
      <c r="P1248" s="7"/>
      <c r="Q1248">
        <f>215-125</f>
        <v>90</v>
      </c>
      <c r="R1248" t="s">
        <v>43</v>
      </c>
      <c r="S1248" t="s">
        <v>44</v>
      </c>
      <c r="AB1248" t="s">
        <v>214</v>
      </c>
      <c r="AC1248" t="s">
        <v>163</v>
      </c>
    </row>
    <row r="1249" spans="1:29" ht="15.5" x14ac:dyDescent="0.35">
      <c r="A1249" s="5" t="s">
        <v>467</v>
      </c>
      <c r="B1249" t="s">
        <v>31</v>
      </c>
      <c r="C1249">
        <v>202</v>
      </c>
      <c r="D1249">
        <v>5</v>
      </c>
      <c r="E1249">
        <v>1</v>
      </c>
      <c r="F1249" t="s">
        <v>120</v>
      </c>
      <c r="G1249" t="s">
        <v>33</v>
      </c>
      <c r="H1249" t="s">
        <v>34</v>
      </c>
      <c r="I1249" t="s">
        <v>45</v>
      </c>
      <c r="J1249" s="6" t="s">
        <v>74</v>
      </c>
      <c r="K1249" t="s">
        <v>56</v>
      </c>
      <c r="L1249" t="s">
        <v>41</v>
      </c>
      <c r="M1249">
        <v>0</v>
      </c>
      <c r="N1249">
        <v>1</v>
      </c>
      <c r="O1249" s="7">
        <v>1811</v>
      </c>
      <c r="P1249" s="7">
        <v>1810</v>
      </c>
      <c r="Q1249">
        <f>33-13</f>
        <v>20</v>
      </c>
      <c r="R1249" t="s">
        <v>43</v>
      </c>
      <c r="S1249" t="s">
        <v>44</v>
      </c>
      <c r="AB1249" t="s">
        <v>214</v>
      </c>
      <c r="AC1249" t="s">
        <v>163</v>
      </c>
    </row>
    <row r="1250" spans="1:29" ht="15.5" x14ac:dyDescent="0.35">
      <c r="A1250" s="5" t="s">
        <v>467</v>
      </c>
      <c r="B1250" t="s">
        <v>31</v>
      </c>
      <c r="C1250">
        <v>202</v>
      </c>
      <c r="D1250">
        <v>5</v>
      </c>
      <c r="E1250">
        <v>2</v>
      </c>
      <c r="F1250" t="s">
        <v>120</v>
      </c>
      <c r="G1250" t="s">
        <v>33</v>
      </c>
      <c r="H1250" t="s">
        <v>34</v>
      </c>
      <c r="I1250" t="s">
        <v>69</v>
      </c>
      <c r="J1250" s="6" t="s">
        <v>70</v>
      </c>
      <c r="O1250" s="7"/>
      <c r="P1250" s="7"/>
      <c r="AB1250" t="s">
        <v>214</v>
      </c>
      <c r="AC1250" t="s">
        <v>163</v>
      </c>
    </row>
    <row r="1251" spans="1:29" ht="15.5" x14ac:dyDescent="0.35">
      <c r="A1251" s="5" t="s">
        <v>467</v>
      </c>
      <c r="B1251" t="s">
        <v>31</v>
      </c>
      <c r="C1251">
        <v>202</v>
      </c>
      <c r="D1251">
        <v>7</v>
      </c>
      <c r="E1251">
        <v>1</v>
      </c>
      <c r="F1251" t="s">
        <v>120</v>
      </c>
      <c r="G1251" t="s">
        <v>33</v>
      </c>
      <c r="H1251" t="s">
        <v>34</v>
      </c>
      <c r="I1251" t="s">
        <v>45</v>
      </c>
      <c r="J1251" s="6" t="s">
        <v>74</v>
      </c>
      <c r="K1251" t="s">
        <v>46</v>
      </c>
      <c r="L1251" t="s">
        <v>41</v>
      </c>
      <c r="M1251">
        <v>0</v>
      </c>
      <c r="N1251">
        <v>1</v>
      </c>
      <c r="O1251" s="7">
        <v>1809</v>
      </c>
      <c r="P1251" s="7">
        <v>1808</v>
      </c>
      <c r="Q1251">
        <f>25-10.5</f>
        <v>14.5</v>
      </c>
      <c r="R1251" t="s">
        <v>43</v>
      </c>
      <c r="S1251" t="s">
        <v>44</v>
      </c>
      <c r="AB1251" t="s">
        <v>214</v>
      </c>
      <c r="AC1251" t="s">
        <v>163</v>
      </c>
    </row>
    <row r="1252" spans="1:29" ht="15.5" x14ac:dyDescent="0.35">
      <c r="A1252" s="5" t="s">
        <v>467</v>
      </c>
      <c r="B1252" t="s">
        <v>31</v>
      </c>
      <c r="C1252">
        <v>202</v>
      </c>
      <c r="D1252">
        <v>7</v>
      </c>
      <c r="E1252">
        <v>2</v>
      </c>
      <c r="F1252" t="s">
        <v>120</v>
      </c>
      <c r="G1252" t="s">
        <v>33</v>
      </c>
      <c r="H1252" t="s">
        <v>34</v>
      </c>
      <c r="I1252" t="s">
        <v>45</v>
      </c>
      <c r="J1252" s="6" t="s">
        <v>39</v>
      </c>
      <c r="K1252" t="s">
        <v>46</v>
      </c>
      <c r="L1252" t="s">
        <v>41</v>
      </c>
      <c r="M1252">
        <v>0</v>
      </c>
      <c r="N1252">
        <v>0</v>
      </c>
      <c r="O1252" s="7">
        <v>1613</v>
      </c>
      <c r="P1252" s="7">
        <v>1612</v>
      </c>
      <c r="Q1252">
        <f>28-13</f>
        <v>15</v>
      </c>
      <c r="R1252" t="s">
        <v>43</v>
      </c>
      <c r="S1252" t="s">
        <v>44</v>
      </c>
      <c r="AB1252" t="s">
        <v>214</v>
      </c>
      <c r="AC1252" t="s">
        <v>163</v>
      </c>
    </row>
    <row r="1253" spans="1:29" ht="15.5" x14ac:dyDescent="0.35">
      <c r="A1253" s="5" t="s">
        <v>467</v>
      </c>
      <c r="B1253" t="s">
        <v>31</v>
      </c>
      <c r="C1253">
        <v>202</v>
      </c>
      <c r="D1253">
        <v>9</v>
      </c>
      <c r="E1253">
        <v>1</v>
      </c>
      <c r="F1253" t="s">
        <v>120</v>
      </c>
      <c r="G1253" t="s">
        <v>33</v>
      </c>
      <c r="H1253" t="s">
        <v>34</v>
      </c>
      <c r="I1253" t="s">
        <v>45</v>
      </c>
      <c r="J1253" s="6" t="s">
        <v>74</v>
      </c>
      <c r="K1253" t="s">
        <v>56</v>
      </c>
      <c r="L1253" t="s">
        <v>41</v>
      </c>
      <c r="M1253">
        <v>0</v>
      </c>
      <c r="N1253">
        <v>1</v>
      </c>
      <c r="O1253" s="7">
        <v>1807</v>
      </c>
      <c r="P1253" s="7">
        <v>1806</v>
      </c>
      <c r="Q1253">
        <f>30.5-11</f>
        <v>19.5</v>
      </c>
      <c r="R1253" t="s">
        <v>43</v>
      </c>
      <c r="S1253" t="s">
        <v>44</v>
      </c>
      <c r="AB1253" t="s">
        <v>214</v>
      </c>
      <c r="AC1253" t="s">
        <v>163</v>
      </c>
    </row>
    <row r="1254" spans="1:29" ht="15.5" x14ac:dyDescent="0.35">
      <c r="A1254" s="5" t="s">
        <v>467</v>
      </c>
      <c r="B1254" t="s">
        <v>31</v>
      </c>
      <c r="C1254">
        <v>202</v>
      </c>
      <c r="D1254">
        <v>10</v>
      </c>
      <c r="E1254">
        <v>1</v>
      </c>
      <c r="F1254" t="s">
        <v>120</v>
      </c>
      <c r="G1254" t="s">
        <v>33</v>
      </c>
      <c r="H1254" t="s">
        <v>34</v>
      </c>
      <c r="I1254" t="s">
        <v>45</v>
      </c>
      <c r="J1254" s="6" t="s">
        <v>74</v>
      </c>
      <c r="K1254" t="s">
        <v>46</v>
      </c>
      <c r="L1254" t="s">
        <v>41</v>
      </c>
      <c r="M1254">
        <v>0</v>
      </c>
      <c r="N1254">
        <v>1</v>
      </c>
      <c r="O1254" s="7">
        <v>1805</v>
      </c>
      <c r="P1254" s="7">
        <v>1804</v>
      </c>
      <c r="Q1254">
        <f>27-12.5</f>
        <v>14.5</v>
      </c>
      <c r="R1254" t="s">
        <v>43</v>
      </c>
      <c r="S1254" t="s">
        <v>44</v>
      </c>
      <c r="AB1254" t="s">
        <v>214</v>
      </c>
      <c r="AC1254" t="s">
        <v>163</v>
      </c>
    </row>
    <row r="1255" spans="1:29" ht="15.5" x14ac:dyDescent="0.35">
      <c r="A1255" s="5" t="s">
        <v>467</v>
      </c>
      <c r="B1255" t="s">
        <v>31</v>
      </c>
      <c r="C1255">
        <v>203</v>
      </c>
      <c r="D1255">
        <v>1</v>
      </c>
      <c r="E1255">
        <v>1</v>
      </c>
      <c r="F1255" t="s">
        <v>120</v>
      </c>
      <c r="G1255" t="s">
        <v>33</v>
      </c>
      <c r="H1255" t="s">
        <v>34</v>
      </c>
      <c r="I1255" s="6" t="s">
        <v>35</v>
      </c>
      <c r="O1255" s="7"/>
      <c r="P1255" s="7"/>
      <c r="AB1255" t="s">
        <v>214</v>
      </c>
      <c r="AC1255" t="s">
        <v>163</v>
      </c>
    </row>
    <row r="1256" spans="1:29" ht="15.5" x14ac:dyDescent="0.35">
      <c r="A1256" s="5" t="s">
        <v>467</v>
      </c>
      <c r="B1256" t="s">
        <v>31</v>
      </c>
      <c r="C1256">
        <v>203</v>
      </c>
      <c r="D1256">
        <v>1</v>
      </c>
      <c r="E1256">
        <v>2</v>
      </c>
      <c r="F1256" t="s">
        <v>120</v>
      </c>
      <c r="G1256" t="s">
        <v>33</v>
      </c>
      <c r="H1256" t="s">
        <v>34</v>
      </c>
      <c r="I1256" t="s">
        <v>45</v>
      </c>
      <c r="J1256" s="6" t="s">
        <v>74</v>
      </c>
      <c r="K1256" t="s">
        <v>40</v>
      </c>
      <c r="L1256" t="s">
        <v>41</v>
      </c>
      <c r="M1256">
        <v>0</v>
      </c>
      <c r="N1256">
        <v>1</v>
      </c>
      <c r="O1256" s="7">
        <v>1819</v>
      </c>
      <c r="P1256" s="7">
        <v>1818</v>
      </c>
      <c r="Q1256">
        <f>37.5-15</f>
        <v>22.5</v>
      </c>
      <c r="R1256" t="s">
        <v>165</v>
      </c>
      <c r="S1256" t="s">
        <v>108</v>
      </c>
      <c r="AB1256" t="s">
        <v>214</v>
      </c>
      <c r="AC1256" t="s">
        <v>163</v>
      </c>
    </row>
    <row r="1257" spans="1:29" ht="15.5" x14ac:dyDescent="0.35">
      <c r="A1257" s="5" t="s">
        <v>467</v>
      </c>
      <c r="B1257" t="s">
        <v>31</v>
      </c>
      <c r="C1257">
        <v>203</v>
      </c>
      <c r="D1257">
        <v>2</v>
      </c>
      <c r="E1257">
        <v>1</v>
      </c>
      <c r="F1257" t="s">
        <v>120</v>
      </c>
      <c r="G1257" t="s">
        <v>33</v>
      </c>
      <c r="H1257" t="s">
        <v>34</v>
      </c>
      <c r="I1257" s="6" t="s">
        <v>35</v>
      </c>
      <c r="O1257" s="7"/>
      <c r="P1257" s="7"/>
      <c r="AB1257" t="s">
        <v>214</v>
      </c>
      <c r="AC1257" t="s">
        <v>163</v>
      </c>
    </row>
    <row r="1258" spans="1:29" ht="15.5" x14ac:dyDescent="0.35">
      <c r="A1258" s="5" t="s">
        <v>467</v>
      </c>
      <c r="B1258" t="s">
        <v>31</v>
      </c>
      <c r="C1258">
        <v>203</v>
      </c>
      <c r="D1258">
        <v>2</v>
      </c>
      <c r="E1258">
        <v>2</v>
      </c>
      <c r="F1258" t="s">
        <v>120</v>
      </c>
      <c r="G1258" t="s">
        <v>33</v>
      </c>
      <c r="H1258" t="s">
        <v>34</v>
      </c>
      <c r="I1258" s="6" t="s">
        <v>35</v>
      </c>
      <c r="O1258" s="7"/>
      <c r="P1258" s="7"/>
      <c r="AB1258" t="s">
        <v>214</v>
      </c>
      <c r="AC1258" t="s">
        <v>163</v>
      </c>
    </row>
    <row r="1259" spans="1:29" ht="15.5" x14ac:dyDescent="0.35">
      <c r="A1259" s="5" t="s">
        <v>467</v>
      </c>
      <c r="B1259" t="s">
        <v>31</v>
      </c>
      <c r="C1259">
        <v>203</v>
      </c>
      <c r="D1259">
        <v>3</v>
      </c>
      <c r="E1259">
        <v>1</v>
      </c>
      <c r="F1259" t="s">
        <v>120</v>
      </c>
      <c r="G1259" t="s">
        <v>33</v>
      </c>
      <c r="H1259" t="s">
        <v>34</v>
      </c>
      <c r="I1259" s="6" t="s">
        <v>35</v>
      </c>
      <c r="O1259" s="7"/>
      <c r="P1259" s="7"/>
      <c r="AB1259" t="s">
        <v>214</v>
      </c>
      <c r="AC1259" t="s">
        <v>163</v>
      </c>
    </row>
    <row r="1260" spans="1:29" ht="15.5" x14ac:dyDescent="0.35">
      <c r="A1260" s="5" t="s">
        <v>467</v>
      </c>
      <c r="B1260" t="s">
        <v>31</v>
      </c>
      <c r="C1260">
        <v>203</v>
      </c>
      <c r="D1260">
        <v>3</v>
      </c>
      <c r="E1260">
        <v>2</v>
      </c>
      <c r="F1260" t="s">
        <v>120</v>
      </c>
      <c r="G1260" t="s">
        <v>33</v>
      </c>
      <c r="H1260" t="s">
        <v>34</v>
      </c>
      <c r="I1260" s="6" t="s">
        <v>35</v>
      </c>
      <c r="O1260" s="7"/>
      <c r="P1260" s="7"/>
      <c r="AB1260" t="s">
        <v>214</v>
      </c>
      <c r="AC1260" t="s">
        <v>163</v>
      </c>
    </row>
    <row r="1261" spans="1:29" ht="15.5" x14ac:dyDescent="0.35">
      <c r="A1261" s="5" t="s">
        <v>467</v>
      </c>
      <c r="B1261" t="s">
        <v>31</v>
      </c>
      <c r="C1261">
        <v>203</v>
      </c>
      <c r="D1261">
        <v>4</v>
      </c>
      <c r="E1261">
        <v>1</v>
      </c>
      <c r="F1261" t="s">
        <v>120</v>
      </c>
      <c r="G1261" t="s">
        <v>33</v>
      </c>
      <c r="H1261" t="s">
        <v>34</v>
      </c>
      <c r="I1261" s="6" t="s">
        <v>35</v>
      </c>
      <c r="O1261" s="7"/>
      <c r="P1261" s="7"/>
      <c r="AB1261" t="s">
        <v>214</v>
      </c>
      <c r="AC1261" t="s">
        <v>163</v>
      </c>
    </row>
    <row r="1262" spans="1:29" ht="15.5" x14ac:dyDescent="0.35">
      <c r="A1262" s="5" t="s">
        <v>467</v>
      </c>
      <c r="B1262" t="s">
        <v>31</v>
      </c>
      <c r="C1262">
        <v>203</v>
      </c>
      <c r="D1262">
        <v>4</v>
      </c>
      <c r="E1262">
        <v>2</v>
      </c>
      <c r="F1262" t="s">
        <v>120</v>
      </c>
      <c r="G1262" t="s">
        <v>33</v>
      </c>
      <c r="H1262" t="s">
        <v>34</v>
      </c>
      <c r="I1262" t="s">
        <v>45</v>
      </c>
      <c r="J1262" s="6" t="s">
        <v>39</v>
      </c>
      <c r="K1262" t="s">
        <v>56</v>
      </c>
      <c r="L1262" t="s">
        <v>41</v>
      </c>
      <c r="M1262">
        <v>0</v>
      </c>
      <c r="N1262">
        <v>0</v>
      </c>
      <c r="O1262" s="7">
        <v>1617</v>
      </c>
      <c r="P1262" s="7">
        <v>1616</v>
      </c>
      <c r="Q1262">
        <f>29-14.5</f>
        <v>14.5</v>
      </c>
      <c r="R1262" t="s">
        <v>43</v>
      </c>
      <c r="S1262" t="s">
        <v>44</v>
      </c>
      <c r="AB1262" t="s">
        <v>214</v>
      </c>
      <c r="AC1262" t="s">
        <v>163</v>
      </c>
    </row>
    <row r="1263" spans="1:29" ht="15.5" x14ac:dyDescent="0.35">
      <c r="A1263" s="5" t="s">
        <v>467</v>
      </c>
      <c r="B1263" t="s">
        <v>31</v>
      </c>
      <c r="C1263">
        <v>203</v>
      </c>
      <c r="D1263">
        <v>5</v>
      </c>
      <c r="E1263">
        <v>1</v>
      </c>
      <c r="F1263" t="s">
        <v>120</v>
      </c>
      <c r="G1263" t="s">
        <v>33</v>
      </c>
      <c r="H1263" t="s">
        <v>34</v>
      </c>
      <c r="I1263" s="6" t="s">
        <v>35</v>
      </c>
      <c r="O1263" s="7"/>
      <c r="P1263" s="7"/>
      <c r="AB1263" t="s">
        <v>214</v>
      </c>
      <c r="AC1263" t="s">
        <v>163</v>
      </c>
    </row>
    <row r="1264" spans="1:29" ht="15.5" x14ac:dyDescent="0.35">
      <c r="A1264" s="5" t="s">
        <v>467</v>
      </c>
      <c r="B1264" t="s">
        <v>31</v>
      </c>
      <c r="C1264">
        <v>203</v>
      </c>
      <c r="D1264">
        <v>5</v>
      </c>
      <c r="E1264">
        <v>2</v>
      </c>
      <c r="F1264" t="s">
        <v>120</v>
      </c>
      <c r="G1264" t="s">
        <v>33</v>
      </c>
      <c r="H1264" t="s">
        <v>34</v>
      </c>
      <c r="I1264" s="6" t="s">
        <v>35</v>
      </c>
      <c r="O1264" s="7"/>
      <c r="P1264" s="7"/>
      <c r="AB1264" t="s">
        <v>214</v>
      </c>
      <c r="AC1264" t="s">
        <v>163</v>
      </c>
    </row>
    <row r="1265" spans="1:30" ht="15.5" x14ac:dyDescent="0.35">
      <c r="A1265" s="5" t="s">
        <v>467</v>
      </c>
      <c r="B1265" t="s">
        <v>31</v>
      </c>
      <c r="C1265">
        <v>203</v>
      </c>
      <c r="D1265">
        <v>6</v>
      </c>
      <c r="E1265">
        <v>1</v>
      </c>
      <c r="F1265" t="s">
        <v>120</v>
      </c>
      <c r="G1265" t="s">
        <v>33</v>
      </c>
      <c r="H1265" t="s">
        <v>34</v>
      </c>
      <c r="I1265" s="6" t="s">
        <v>35</v>
      </c>
      <c r="O1265" s="7"/>
      <c r="P1265" s="7"/>
      <c r="AB1265" t="s">
        <v>214</v>
      </c>
      <c r="AC1265" t="s">
        <v>163</v>
      </c>
    </row>
    <row r="1266" spans="1:30" ht="15.5" x14ac:dyDescent="0.35">
      <c r="A1266" s="5" t="s">
        <v>467</v>
      </c>
      <c r="B1266" t="s">
        <v>31</v>
      </c>
      <c r="C1266">
        <v>203</v>
      </c>
      <c r="D1266">
        <v>6</v>
      </c>
      <c r="E1266">
        <v>2</v>
      </c>
      <c r="F1266" t="s">
        <v>120</v>
      </c>
      <c r="G1266" t="s">
        <v>33</v>
      </c>
      <c r="H1266" t="s">
        <v>34</v>
      </c>
      <c r="I1266" t="s">
        <v>45</v>
      </c>
      <c r="J1266" s="6" t="s">
        <v>74</v>
      </c>
      <c r="K1266" t="s">
        <v>56</v>
      </c>
      <c r="L1266" t="s">
        <v>49</v>
      </c>
      <c r="M1266">
        <v>0</v>
      </c>
      <c r="N1266">
        <v>1</v>
      </c>
      <c r="O1266" s="7">
        <v>1817</v>
      </c>
      <c r="P1266" s="7">
        <v>1816</v>
      </c>
      <c r="Q1266">
        <f>25.5-11</f>
        <v>14.5</v>
      </c>
      <c r="R1266" t="s">
        <v>52</v>
      </c>
      <c r="AB1266" t="s">
        <v>214</v>
      </c>
      <c r="AC1266" t="s">
        <v>163</v>
      </c>
    </row>
    <row r="1267" spans="1:30" ht="15.5" x14ac:dyDescent="0.35">
      <c r="A1267" s="5" t="s">
        <v>467</v>
      </c>
      <c r="B1267" t="s">
        <v>31</v>
      </c>
      <c r="C1267">
        <v>203</v>
      </c>
      <c r="D1267">
        <v>8</v>
      </c>
      <c r="E1267">
        <v>1</v>
      </c>
      <c r="F1267" t="s">
        <v>120</v>
      </c>
      <c r="G1267" t="s">
        <v>33</v>
      </c>
      <c r="H1267" t="s">
        <v>34</v>
      </c>
      <c r="I1267" s="6" t="s">
        <v>35</v>
      </c>
      <c r="O1267" s="7"/>
      <c r="P1267" s="7"/>
      <c r="AB1267" t="s">
        <v>214</v>
      </c>
      <c r="AC1267" t="s">
        <v>163</v>
      </c>
    </row>
    <row r="1268" spans="1:30" ht="15.5" x14ac:dyDescent="0.35">
      <c r="A1268" s="5" t="s">
        <v>467</v>
      </c>
      <c r="B1268" t="s">
        <v>31</v>
      </c>
      <c r="C1268">
        <v>203</v>
      </c>
      <c r="D1268">
        <v>8</v>
      </c>
      <c r="E1268">
        <v>2</v>
      </c>
      <c r="F1268" t="s">
        <v>120</v>
      </c>
      <c r="G1268" t="s">
        <v>33</v>
      </c>
      <c r="H1268" t="s">
        <v>34</v>
      </c>
      <c r="I1268" s="6" t="s">
        <v>35</v>
      </c>
      <c r="O1268" s="7"/>
      <c r="P1268" s="7"/>
      <c r="AB1268" t="s">
        <v>214</v>
      </c>
      <c r="AC1268" t="s">
        <v>163</v>
      </c>
    </row>
    <row r="1269" spans="1:30" ht="15.5" x14ac:dyDescent="0.35">
      <c r="A1269" s="5" t="s">
        <v>467</v>
      </c>
      <c r="B1269" t="s">
        <v>31</v>
      </c>
      <c r="C1269">
        <v>203</v>
      </c>
      <c r="D1269">
        <v>9</v>
      </c>
      <c r="E1269">
        <v>1</v>
      </c>
      <c r="F1269" t="s">
        <v>120</v>
      </c>
      <c r="G1269" t="s">
        <v>33</v>
      </c>
      <c r="H1269" t="s">
        <v>34</v>
      </c>
      <c r="I1269" s="6" t="s">
        <v>35</v>
      </c>
      <c r="O1269" s="7"/>
      <c r="P1269" s="7"/>
      <c r="AB1269" t="s">
        <v>214</v>
      </c>
      <c r="AC1269" t="s">
        <v>163</v>
      </c>
    </row>
    <row r="1270" spans="1:30" ht="15.5" x14ac:dyDescent="0.35">
      <c r="A1270" s="5" t="s">
        <v>467</v>
      </c>
      <c r="B1270" t="s">
        <v>31</v>
      </c>
      <c r="C1270">
        <v>203</v>
      </c>
      <c r="D1270">
        <v>9</v>
      </c>
      <c r="E1270">
        <v>2</v>
      </c>
      <c r="F1270" t="s">
        <v>120</v>
      </c>
      <c r="G1270" t="s">
        <v>33</v>
      </c>
      <c r="H1270" t="s">
        <v>34</v>
      </c>
      <c r="I1270" t="s">
        <v>45</v>
      </c>
      <c r="J1270" s="6" t="s">
        <v>39</v>
      </c>
      <c r="K1270" t="s">
        <v>56</v>
      </c>
      <c r="L1270" t="s">
        <v>41</v>
      </c>
      <c r="M1270">
        <v>0</v>
      </c>
      <c r="N1270">
        <v>0</v>
      </c>
      <c r="O1270" s="7">
        <v>1615</v>
      </c>
      <c r="P1270" s="7">
        <v>1614</v>
      </c>
      <c r="Q1270">
        <f>33-14.5</f>
        <v>18.5</v>
      </c>
      <c r="R1270" t="s">
        <v>43</v>
      </c>
      <c r="S1270" t="s">
        <v>44</v>
      </c>
      <c r="AB1270" t="s">
        <v>214</v>
      </c>
      <c r="AC1270" t="s">
        <v>163</v>
      </c>
    </row>
    <row r="1271" spans="1:30" ht="15.5" x14ac:dyDescent="0.35">
      <c r="A1271" s="5" t="s">
        <v>467</v>
      </c>
      <c r="B1271" t="s">
        <v>31</v>
      </c>
      <c r="C1271">
        <v>203</v>
      </c>
      <c r="D1271">
        <v>10</v>
      </c>
      <c r="E1271">
        <v>1</v>
      </c>
      <c r="F1271" t="s">
        <v>120</v>
      </c>
      <c r="G1271" t="s">
        <v>33</v>
      </c>
      <c r="H1271" t="s">
        <v>34</v>
      </c>
      <c r="I1271" t="s">
        <v>45</v>
      </c>
      <c r="J1271" s="6" t="s">
        <v>196</v>
      </c>
      <c r="K1271" t="s">
        <v>56</v>
      </c>
      <c r="O1271" s="7"/>
      <c r="P1271" s="7"/>
      <c r="AB1271" t="s">
        <v>214</v>
      </c>
      <c r="AC1271" t="s">
        <v>163</v>
      </c>
      <c r="AD1271" t="s">
        <v>471</v>
      </c>
    </row>
    <row r="1272" spans="1:30" ht="15.5" x14ac:dyDescent="0.35">
      <c r="A1272" s="5" t="s">
        <v>467</v>
      </c>
      <c r="B1272" t="s">
        <v>31</v>
      </c>
      <c r="C1272">
        <v>304</v>
      </c>
      <c r="D1272">
        <v>1</v>
      </c>
      <c r="E1272">
        <v>1</v>
      </c>
      <c r="F1272" t="s">
        <v>120</v>
      </c>
      <c r="G1272" t="s">
        <v>33</v>
      </c>
      <c r="H1272" t="s">
        <v>34</v>
      </c>
      <c r="I1272" s="6" t="s">
        <v>35</v>
      </c>
      <c r="O1272" s="7"/>
      <c r="P1272" s="7"/>
      <c r="AB1272" t="s">
        <v>214</v>
      </c>
      <c r="AC1272" t="s">
        <v>163</v>
      </c>
    </row>
    <row r="1273" spans="1:30" ht="15.5" x14ac:dyDescent="0.35">
      <c r="A1273" s="5" t="s">
        <v>467</v>
      </c>
      <c r="B1273" t="s">
        <v>31</v>
      </c>
      <c r="C1273">
        <v>304</v>
      </c>
      <c r="D1273">
        <v>1</v>
      </c>
      <c r="E1273">
        <v>2</v>
      </c>
      <c r="F1273" t="s">
        <v>120</v>
      </c>
      <c r="G1273" t="s">
        <v>33</v>
      </c>
      <c r="H1273" t="s">
        <v>34</v>
      </c>
      <c r="I1273" t="s">
        <v>45</v>
      </c>
      <c r="J1273" s="6" t="s">
        <v>74</v>
      </c>
      <c r="K1273" t="s">
        <v>56</v>
      </c>
      <c r="L1273" t="s">
        <v>49</v>
      </c>
      <c r="M1273">
        <v>0</v>
      </c>
      <c r="N1273">
        <v>1</v>
      </c>
      <c r="O1273" s="7">
        <v>1803</v>
      </c>
      <c r="P1273" s="7">
        <v>1802</v>
      </c>
      <c r="Q1273">
        <f>26-10.5</f>
        <v>15.5</v>
      </c>
      <c r="R1273" t="s">
        <v>52</v>
      </c>
      <c r="AB1273" t="s">
        <v>214</v>
      </c>
      <c r="AC1273" t="s">
        <v>163</v>
      </c>
    </row>
    <row r="1274" spans="1:30" ht="15.5" x14ac:dyDescent="0.35">
      <c r="A1274" s="5" t="s">
        <v>467</v>
      </c>
      <c r="B1274" t="s">
        <v>31</v>
      </c>
      <c r="C1274">
        <v>304</v>
      </c>
      <c r="D1274">
        <v>2</v>
      </c>
      <c r="E1274">
        <v>1</v>
      </c>
      <c r="F1274" t="s">
        <v>120</v>
      </c>
      <c r="G1274" t="s">
        <v>33</v>
      </c>
      <c r="H1274" t="s">
        <v>34</v>
      </c>
      <c r="I1274" s="6" t="s">
        <v>35</v>
      </c>
      <c r="O1274" s="7"/>
      <c r="P1274" s="7"/>
      <c r="AB1274" t="s">
        <v>214</v>
      </c>
      <c r="AC1274" t="s">
        <v>163</v>
      </c>
    </row>
    <row r="1275" spans="1:30" ht="15.5" x14ac:dyDescent="0.35">
      <c r="A1275" s="5" t="s">
        <v>467</v>
      </c>
      <c r="B1275" t="s">
        <v>31</v>
      </c>
      <c r="C1275">
        <v>304</v>
      </c>
      <c r="D1275">
        <v>2</v>
      </c>
      <c r="E1275">
        <v>2</v>
      </c>
      <c r="F1275" t="s">
        <v>120</v>
      </c>
      <c r="G1275" t="s">
        <v>33</v>
      </c>
      <c r="H1275" t="s">
        <v>34</v>
      </c>
      <c r="I1275" t="s">
        <v>136</v>
      </c>
      <c r="J1275" s="6" t="s">
        <v>143</v>
      </c>
      <c r="O1275" s="7"/>
      <c r="P1275" s="7"/>
      <c r="Q1275">
        <f>39.5-11</f>
        <v>28.5</v>
      </c>
      <c r="Z1275" t="s">
        <v>108</v>
      </c>
      <c r="AB1275" t="s">
        <v>214</v>
      </c>
      <c r="AC1275" t="s">
        <v>163</v>
      </c>
      <c r="AD1275" t="s">
        <v>472</v>
      </c>
    </row>
    <row r="1276" spans="1:30" ht="15.5" x14ac:dyDescent="0.35">
      <c r="A1276" s="5" t="s">
        <v>467</v>
      </c>
      <c r="B1276" t="s">
        <v>31</v>
      </c>
      <c r="C1276">
        <v>304</v>
      </c>
      <c r="D1276">
        <v>4</v>
      </c>
      <c r="E1276">
        <v>1</v>
      </c>
      <c r="F1276" t="s">
        <v>120</v>
      </c>
      <c r="G1276" t="s">
        <v>33</v>
      </c>
      <c r="H1276" t="s">
        <v>34</v>
      </c>
      <c r="I1276" s="6" t="s">
        <v>35</v>
      </c>
      <c r="O1276" s="7"/>
      <c r="P1276" s="7"/>
      <c r="AB1276" t="s">
        <v>214</v>
      </c>
      <c r="AC1276" t="s">
        <v>163</v>
      </c>
    </row>
    <row r="1277" spans="1:30" ht="15.5" x14ac:dyDescent="0.35">
      <c r="A1277" s="5" t="s">
        <v>467</v>
      </c>
      <c r="B1277" t="s">
        <v>31</v>
      </c>
      <c r="C1277">
        <v>304</v>
      </c>
      <c r="D1277">
        <v>4</v>
      </c>
      <c r="E1277">
        <v>2</v>
      </c>
      <c r="F1277" t="s">
        <v>120</v>
      </c>
      <c r="G1277" t="s">
        <v>33</v>
      </c>
      <c r="H1277" t="s">
        <v>34</v>
      </c>
      <c r="I1277" s="6" t="s">
        <v>35</v>
      </c>
      <c r="O1277" s="7"/>
      <c r="P1277" s="7"/>
      <c r="AB1277" t="s">
        <v>214</v>
      </c>
      <c r="AC1277" t="s">
        <v>163</v>
      </c>
    </row>
    <row r="1278" spans="1:30" ht="15.5" x14ac:dyDescent="0.35">
      <c r="A1278" s="5" t="s">
        <v>467</v>
      </c>
      <c r="B1278" t="s">
        <v>31</v>
      </c>
      <c r="C1278">
        <v>304</v>
      </c>
      <c r="D1278">
        <v>5</v>
      </c>
      <c r="E1278">
        <v>1</v>
      </c>
      <c r="F1278" t="s">
        <v>120</v>
      </c>
      <c r="G1278" t="s">
        <v>33</v>
      </c>
      <c r="H1278" t="s">
        <v>34</v>
      </c>
      <c r="I1278" s="6" t="s">
        <v>35</v>
      </c>
      <c r="O1278" s="7"/>
      <c r="P1278" s="7"/>
      <c r="AB1278" t="s">
        <v>214</v>
      </c>
      <c r="AC1278" t="s">
        <v>163</v>
      </c>
    </row>
    <row r="1279" spans="1:30" ht="15.5" x14ac:dyDescent="0.35">
      <c r="A1279" s="5" t="s">
        <v>467</v>
      </c>
      <c r="B1279" t="s">
        <v>31</v>
      </c>
      <c r="C1279">
        <v>304</v>
      </c>
      <c r="D1279">
        <v>5</v>
      </c>
      <c r="E1279">
        <v>2</v>
      </c>
      <c r="F1279" t="s">
        <v>120</v>
      </c>
      <c r="G1279" t="s">
        <v>33</v>
      </c>
      <c r="H1279" t="s">
        <v>34</v>
      </c>
      <c r="I1279" t="s">
        <v>69</v>
      </c>
      <c r="J1279" s="6" t="s">
        <v>142</v>
      </c>
      <c r="O1279" s="7"/>
      <c r="P1279" s="7"/>
      <c r="AB1279" t="s">
        <v>214</v>
      </c>
      <c r="AC1279" t="s">
        <v>163</v>
      </c>
    </row>
    <row r="1280" spans="1:30" ht="15.5" x14ac:dyDescent="0.35">
      <c r="A1280" s="5" t="s">
        <v>467</v>
      </c>
      <c r="B1280" t="s">
        <v>31</v>
      </c>
      <c r="C1280">
        <v>304</v>
      </c>
      <c r="D1280">
        <v>6</v>
      </c>
      <c r="E1280">
        <v>1</v>
      </c>
      <c r="F1280" t="s">
        <v>120</v>
      </c>
      <c r="G1280" t="s">
        <v>33</v>
      </c>
      <c r="H1280" t="s">
        <v>34</v>
      </c>
      <c r="I1280" t="s">
        <v>45</v>
      </c>
      <c r="J1280" s="6" t="s">
        <v>39</v>
      </c>
      <c r="K1280" t="s">
        <v>40</v>
      </c>
      <c r="L1280" t="s">
        <v>49</v>
      </c>
      <c r="M1280">
        <v>0</v>
      </c>
      <c r="N1280">
        <v>0</v>
      </c>
      <c r="O1280" s="7">
        <v>1634</v>
      </c>
      <c r="P1280" s="7">
        <v>1633</v>
      </c>
      <c r="Q1280">
        <f>32-12</f>
        <v>20</v>
      </c>
      <c r="R1280" t="s">
        <v>128</v>
      </c>
      <c r="AB1280" t="s">
        <v>214</v>
      </c>
      <c r="AC1280" t="s">
        <v>163</v>
      </c>
    </row>
    <row r="1281" spans="1:30" ht="15.5" x14ac:dyDescent="0.35">
      <c r="A1281" s="5" t="s">
        <v>467</v>
      </c>
      <c r="B1281" t="s">
        <v>31</v>
      </c>
      <c r="C1281">
        <v>304</v>
      </c>
      <c r="D1281">
        <v>6</v>
      </c>
      <c r="E1281">
        <v>2</v>
      </c>
      <c r="F1281" t="s">
        <v>120</v>
      </c>
      <c r="G1281" t="s">
        <v>33</v>
      </c>
      <c r="H1281" t="s">
        <v>34</v>
      </c>
      <c r="I1281" t="s">
        <v>45</v>
      </c>
      <c r="J1281" s="6" t="s">
        <v>39</v>
      </c>
      <c r="K1281" t="s">
        <v>46</v>
      </c>
      <c r="L1281" t="s">
        <v>41</v>
      </c>
      <c r="M1281">
        <v>0</v>
      </c>
      <c r="N1281">
        <v>0</v>
      </c>
      <c r="O1281" s="7">
        <v>1632</v>
      </c>
      <c r="P1281" s="7">
        <v>1631</v>
      </c>
      <c r="Q1281">
        <f>25.5-11.5</f>
        <v>14</v>
      </c>
      <c r="R1281" t="s">
        <v>43</v>
      </c>
      <c r="S1281" t="s">
        <v>44</v>
      </c>
      <c r="AB1281" t="s">
        <v>214</v>
      </c>
      <c r="AC1281" t="s">
        <v>163</v>
      </c>
    </row>
    <row r="1282" spans="1:30" ht="15.5" x14ac:dyDescent="0.35">
      <c r="A1282" s="5" t="s">
        <v>467</v>
      </c>
      <c r="B1282" t="s">
        <v>31</v>
      </c>
      <c r="C1282">
        <v>304</v>
      </c>
      <c r="D1282">
        <v>7</v>
      </c>
      <c r="E1282">
        <v>1</v>
      </c>
      <c r="F1282" t="s">
        <v>120</v>
      </c>
      <c r="G1282" t="s">
        <v>33</v>
      </c>
      <c r="H1282" t="s">
        <v>34</v>
      </c>
      <c r="I1282" s="6" t="s">
        <v>35</v>
      </c>
      <c r="O1282" s="7"/>
      <c r="P1282" s="7"/>
      <c r="AB1282" t="s">
        <v>214</v>
      </c>
      <c r="AC1282" t="s">
        <v>163</v>
      </c>
    </row>
    <row r="1283" spans="1:30" ht="15.5" x14ac:dyDescent="0.35">
      <c r="A1283" s="5" t="s">
        <v>467</v>
      </c>
      <c r="B1283" t="s">
        <v>31</v>
      </c>
      <c r="C1283">
        <v>304</v>
      </c>
      <c r="D1283">
        <v>7</v>
      </c>
      <c r="E1283">
        <v>2</v>
      </c>
      <c r="F1283" t="s">
        <v>120</v>
      </c>
      <c r="G1283" t="s">
        <v>33</v>
      </c>
      <c r="H1283" t="s">
        <v>34</v>
      </c>
      <c r="I1283" t="s">
        <v>45</v>
      </c>
      <c r="J1283" s="6" t="s">
        <v>39</v>
      </c>
      <c r="K1283" t="s">
        <v>56</v>
      </c>
      <c r="L1283" t="s">
        <v>49</v>
      </c>
      <c r="M1283">
        <v>0</v>
      </c>
      <c r="N1283">
        <v>0</v>
      </c>
      <c r="O1283" s="7">
        <v>1609</v>
      </c>
      <c r="P1283" s="7">
        <v>1608</v>
      </c>
      <c r="Q1283">
        <f>24.5-11</f>
        <v>13.5</v>
      </c>
      <c r="R1283" t="s">
        <v>52</v>
      </c>
      <c r="AB1283" t="s">
        <v>214</v>
      </c>
      <c r="AC1283" t="s">
        <v>163</v>
      </c>
    </row>
    <row r="1284" spans="1:30" ht="15.5" x14ac:dyDescent="0.35">
      <c r="A1284" s="5" t="s">
        <v>467</v>
      </c>
      <c r="B1284" t="s">
        <v>31</v>
      </c>
      <c r="C1284">
        <v>304</v>
      </c>
      <c r="D1284">
        <v>8</v>
      </c>
      <c r="E1284">
        <v>1</v>
      </c>
      <c r="F1284" t="s">
        <v>120</v>
      </c>
      <c r="G1284" t="s">
        <v>33</v>
      </c>
      <c r="H1284" t="s">
        <v>34</v>
      </c>
      <c r="I1284" t="s">
        <v>45</v>
      </c>
      <c r="J1284" s="6" t="s">
        <v>39</v>
      </c>
      <c r="K1284" t="s">
        <v>56</v>
      </c>
      <c r="L1284" t="s">
        <v>41</v>
      </c>
      <c r="M1284">
        <v>0</v>
      </c>
      <c r="N1284">
        <v>0</v>
      </c>
      <c r="O1284" s="7">
        <v>1627</v>
      </c>
      <c r="P1284" s="7">
        <v>1626</v>
      </c>
      <c r="Q1284">
        <f>23-11</f>
        <v>12</v>
      </c>
      <c r="R1284" t="s">
        <v>43</v>
      </c>
      <c r="S1284" t="s">
        <v>44</v>
      </c>
      <c r="AB1284" t="s">
        <v>214</v>
      </c>
      <c r="AC1284" t="s">
        <v>163</v>
      </c>
    </row>
    <row r="1285" spans="1:30" ht="15.5" x14ac:dyDescent="0.35">
      <c r="A1285" s="5" t="s">
        <v>467</v>
      </c>
      <c r="B1285" t="s">
        <v>31</v>
      </c>
      <c r="C1285">
        <v>304</v>
      </c>
      <c r="D1285">
        <v>8</v>
      </c>
      <c r="E1285">
        <v>2</v>
      </c>
      <c r="F1285" t="s">
        <v>120</v>
      </c>
      <c r="G1285" t="s">
        <v>33</v>
      </c>
      <c r="H1285" t="s">
        <v>34</v>
      </c>
      <c r="I1285" t="s">
        <v>45</v>
      </c>
      <c r="J1285" s="6" t="s">
        <v>74</v>
      </c>
      <c r="K1285" t="s">
        <v>46</v>
      </c>
      <c r="L1285" t="s">
        <v>41</v>
      </c>
      <c r="M1285">
        <v>0</v>
      </c>
      <c r="N1285">
        <v>1</v>
      </c>
      <c r="O1285" s="7">
        <v>1700</v>
      </c>
      <c r="P1285" s="7">
        <v>1699</v>
      </c>
      <c r="Q1285">
        <f>24.5-10.5</f>
        <v>14</v>
      </c>
      <c r="R1285" t="s">
        <v>43</v>
      </c>
      <c r="S1285" t="s">
        <v>44</v>
      </c>
      <c r="AB1285" t="s">
        <v>214</v>
      </c>
      <c r="AC1285" t="s">
        <v>163</v>
      </c>
    </row>
    <row r="1286" spans="1:30" ht="15.5" x14ac:dyDescent="0.35">
      <c r="A1286" s="5" t="s">
        <v>467</v>
      </c>
      <c r="B1286" t="s">
        <v>31</v>
      </c>
      <c r="C1286">
        <v>304</v>
      </c>
      <c r="D1286">
        <v>9</v>
      </c>
      <c r="E1286">
        <v>1</v>
      </c>
      <c r="F1286" t="s">
        <v>120</v>
      </c>
      <c r="G1286" t="s">
        <v>33</v>
      </c>
      <c r="H1286" t="s">
        <v>34</v>
      </c>
      <c r="I1286" t="s">
        <v>38</v>
      </c>
      <c r="J1286" s="6" t="s">
        <v>39</v>
      </c>
      <c r="K1286" t="s">
        <v>40</v>
      </c>
      <c r="L1286" t="s">
        <v>49</v>
      </c>
      <c r="M1286">
        <v>0</v>
      </c>
      <c r="N1286">
        <v>0</v>
      </c>
      <c r="O1286" s="7">
        <v>1630</v>
      </c>
      <c r="P1286" s="7"/>
      <c r="Q1286">
        <f>210-125</f>
        <v>85</v>
      </c>
      <c r="R1286" t="s">
        <v>52</v>
      </c>
      <c r="AB1286" t="s">
        <v>214</v>
      </c>
      <c r="AC1286" t="s">
        <v>163</v>
      </c>
    </row>
    <row r="1287" spans="1:30" ht="15.5" x14ac:dyDescent="0.35">
      <c r="A1287" s="5" t="s">
        <v>467</v>
      </c>
      <c r="B1287" t="s">
        <v>31</v>
      </c>
      <c r="C1287">
        <v>304</v>
      </c>
      <c r="D1287">
        <v>10</v>
      </c>
      <c r="E1287">
        <v>1</v>
      </c>
      <c r="F1287" t="s">
        <v>120</v>
      </c>
      <c r="G1287" t="s">
        <v>33</v>
      </c>
      <c r="H1287" t="s">
        <v>34</v>
      </c>
      <c r="I1287" t="s">
        <v>45</v>
      </c>
      <c r="J1287" s="6" t="s">
        <v>39</v>
      </c>
      <c r="K1287" t="s">
        <v>56</v>
      </c>
      <c r="L1287" t="s">
        <v>49</v>
      </c>
      <c r="M1287">
        <v>0</v>
      </c>
      <c r="N1287">
        <v>0</v>
      </c>
      <c r="O1287" s="7">
        <v>1629</v>
      </c>
      <c r="P1287" s="7">
        <v>1628</v>
      </c>
      <c r="Q1287">
        <f>26.5-11.5</f>
        <v>15</v>
      </c>
      <c r="R1287" t="s">
        <v>52</v>
      </c>
      <c r="AB1287" t="s">
        <v>214</v>
      </c>
      <c r="AC1287" t="s">
        <v>163</v>
      </c>
      <c r="AD1287" t="s">
        <v>473</v>
      </c>
    </row>
    <row r="1288" spans="1:30" ht="15.5" x14ac:dyDescent="0.35">
      <c r="A1288" s="5" t="s">
        <v>467</v>
      </c>
      <c r="B1288" t="s">
        <v>31</v>
      </c>
      <c r="C1288">
        <v>304</v>
      </c>
      <c r="D1288">
        <v>10</v>
      </c>
      <c r="E1288">
        <v>2</v>
      </c>
      <c r="F1288" t="s">
        <v>120</v>
      </c>
      <c r="G1288" t="s">
        <v>33</v>
      </c>
      <c r="H1288" t="s">
        <v>34</v>
      </c>
      <c r="I1288" t="s">
        <v>45</v>
      </c>
      <c r="J1288" s="6" t="s">
        <v>74</v>
      </c>
      <c r="K1288" t="s">
        <v>46</v>
      </c>
      <c r="L1288" t="s">
        <v>41</v>
      </c>
      <c r="M1288">
        <v>0</v>
      </c>
      <c r="N1288">
        <v>1</v>
      </c>
      <c r="O1288" s="7">
        <v>1698</v>
      </c>
      <c r="P1288" s="7">
        <v>1697</v>
      </c>
      <c r="Q1288">
        <f>24-11.5</f>
        <v>12.5</v>
      </c>
      <c r="R1288" t="s">
        <v>43</v>
      </c>
      <c r="S1288" t="s">
        <v>44</v>
      </c>
      <c r="AB1288" t="s">
        <v>214</v>
      </c>
      <c r="AC1288" t="s">
        <v>163</v>
      </c>
    </row>
    <row r="1289" spans="1:30" ht="15.5" x14ac:dyDescent="0.35">
      <c r="A1289" s="5" t="s">
        <v>474</v>
      </c>
      <c r="B1289" t="s">
        <v>31</v>
      </c>
      <c r="C1289">
        <v>201</v>
      </c>
      <c r="D1289">
        <v>1</v>
      </c>
      <c r="E1289">
        <v>1</v>
      </c>
      <c r="F1289" t="s">
        <v>32</v>
      </c>
      <c r="G1289" t="s">
        <v>33</v>
      </c>
      <c r="H1289" t="s">
        <v>34</v>
      </c>
      <c r="I1289" s="6" t="s">
        <v>130</v>
      </c>
      <c r="O1289" s="7"/>
      <c r="P1289" s="7"/>
      <c r="AB1289" t="s">
        <v>123</v>
      </c>
      <c r="AC1289" t="s">
        <v>37</v>
      </c>
    </row>
    <row r="1290" spans="1:30" ht="15.5" x14ac:dyDescent="0.35">
      <c r="A1290" s="5" t="s">
        <v>474</v>
      </c>
      <c r="B1290" t="s">
        <v>31</v>
      </c>
      <c r="C1290">
        <v>201</v>
      </c>
      <c r="D1290">
        <v>1</v>
      </c>
      <c r="E1290">
        <v>2</v>
      </c>
      <c r="F1290" t="s">
        <v>32</v>
      </c>
      <c r="G1290" t="s">
        <v>33</v>
      </c>
      <c r="H1290" t="s">
        <v>34</v>
      </c>
      <c r="I1290" s="6" t="s">
        <v>35</v>
      </c>
      <c r="O1290" s="7"/>
      <c r="P1290" s="7"/>
      <c r="AB1290" t="s">
        <v>123</v>
      </c>
      <c r="AC1290" t="s">
        <v>37</v>
      </c>
    </row>
    <row r="1291" spans="1:30" ht="15.5" x14ac:dyDescent="0.35">
      <c r="A1291" s="5" t="s">
        <v>474</v>
      </c>
      <c r="B1291" t="s">
        <v>31</v>
      </c>
      <c r="C1291">
        <v>201</v>
      </c>
      <c r="D1291">
        <v>2</v>
      </c>
      <c r="E1291">
        <v>1</v>
      </c>
      <c r="F1291" t="s">
        <v>32</v>
      </c>
      <c r="G1291" t="s">
        <v>33</v>
      </c>
      <c r="H1291" t="s">
        <v>34</v>
      </c>
      <c r="I1291" s="6" t="s">
        <v>35</v>
      </c>
      <c r="O1291" s="7"/>
      <c r="P1291" s="7"/>
      <c r="AB1291" t="s">
        <v>123</v>
      </c>
      <c r="AC1291" t="s">
        <v>37</v>
      </c>
    </row>
    <row r="1292" spans="1:30" ht="15.5" x14ac:dyDescent="0.35">
      <c r="A1292" s="5" t="s">
        <v>474</v>
      </c>
      <c r="B1292" t="s">
        <v>31</v>
      </c>
      <c r="C1292">
        <v>201</v>
      </c>
      <c r="D1292">
        <v>2</v>
      </c>
      <c r="E1292">
        <v>2</v>
      </c>
      <c r="F1292" t="s">
        <v>32</v>
      </c>
      <c r="G1292" t="s">
        <v>33</v>
      </c>
      <c r="H1292" t="s">
        <v>34</v>
      </c>
      <c r="I1292" s="6" t="s">
        <v>35</v>
      </c>
      <c r="O1292" s="7"/>
      <c r="P1292" s="7"/>
      <c r="AB1292" t="s">
        <v>123</v>
      </c>
      <c r="AC1292" t="s">
        <v>37</v>
      </c>
    </row>
    <row r="1293" spans="1:30" ht="15.5" x14ac:dyDescent="0.35">
      <c r="A1293" s="5" t="s">
        <v>474</v>
      </c>
      <c r="B1293" t="s">
        <v>31</v>
      </c>
      <c r="C1293">
        <v>201</v>
      </c>
      <c r="D1293">
        <v>3</v>
      </c>
      <c r="E1293">
        <v>1</v>
      </c>
      <c r="F1293" t="s">
        <v>32</v>
      </c>
      <c r="G1293" t="s">
        <v>33</v>
      </c>
      <c r="H1293" t="s">
        <v>34</v>
      </c>
      <c r="I1293" s="6" t="s">
        <v>35</v>
      </c>
      <c r="O1293" s="7"/>
      <c r="P1293" s="7"/>
      <c r="AB1293" t="s">
        <v>123</v>
      </c>
      <c r="AC1293" t="s">
        <v>37</v>
      </c>
    </row>
    <row r="1294" spans="1:30" ht="15.5" x14ac:dyDescent="0.35">
      <c r="A1294" s="5" t="s">
        <v>474</v>
      </c>
      <c r="B1294" t="s">
        <v>31</v>
      </c>
      <c r="C1294">
        <v>201</v>
      </c>
      <c r="D1294">
        <v>3</v>
      </c>
      <c r="E1294">
        <v>2</v>
      </c>
      <c r="F1294" t="s">
        <v>32</v>
      </c>
      <c r="G1294" t="s">
        <v>33</v>
      </c>
      <c r="H1294" t="s">
        <v>34</v>
      </c>
      <c r="I1294" s="6" t="s">
        <v>35</v>
      </c>
      <c r="O1294" s="7"/>
      <c r="P1294" s="7"/>
      <c r="AB1294" t="s">
        <v>123</v>
      </c>
      <c r="AC1294" t="s">
        <v>37</v>
      </c>
    </row>
    <row r="1295" spans="1:30" ht="15.5" x14ac:dyDescent="0.35">
      <c r="A1295" s="5" t="s">
        <v>474</v>
      </c>
      <c r="B1295" t="s">
        <v>31</v>
      </c>
      <c r="C1295">
        <v>201</v>
      </c>
      <c r="D1295">
        <v>4</v>
      </c>
      <c r="E1295">
        <v>1</v>
      </c>
      <c r="F1295" t="s">
        <v>32</v>
      </c>
      <c r="G1295" t="s">
        <v>33</v>
      </c>
      <c r="H1295" t="s">
        <v>34</v>
      </c>
      <c r="I1295" s="6" t="s">
        <v>35</v>
      </c>
      <c r="O1295" s="7"/>
      <c r="P1295" s="7"/>
      <c r="AB1295" t="s">
        <v>123</v>
      </c>
      <c r="AC1295" t="s">
        <v>37</v>
      </c>
    </row>
    <row r="1296" spans="1:30" ht="15.5" x14ac:dyDescent="0.35">
      <c r="A1296" s="5" t="s">
        <v>474</v>
      </c>
      <c r="B1296" t="s">
        <v>31</v>
      </c>
      <c r="C1296">
        <v>201</v>
      </c>
      <c r="D1296">
        <v>4</v>
      </c>
      <c r="E1296">
        <v>2</v>
      </c>
      <c r="F1296" t="s">
        <v>32</v>
      </c>
      <c r="G1296" t="s">
        <v>33</v>
      </c>
      <c r="H1296" t="s">
        <v>34</v>
      </c>
      <c r="I1296" s="6" t="s">
        <v>130</v>
      </c>
      <c r="O1296" s="7"/>
      <c r="P1296" s="7"/>
      <c r="AB1296" t="s">
        <v>123</v>
      </c>
      <c r="AC1296" t="s">
        <v>37</v>
      </c>
    </row>
    <row r="1297" spans="1:30" ht="15.5" x14ac:dyDescent="0.35">
      <c r="A1297" s="5" t="s">
        <v>474</v>
      </c>
      <c r="B1297" t="s">
        <v>31</v>
      </c>
      <c r="C1297">
        <v>201</v>
      </c>
      <c r="D1297">
        <v>5</v>
      </c>
      <c r="E1297">
        <v>1</v>
      </c>
      <c r="F1297" t="s">
        <v>32</v>
      </c>
      <c r="G1297" t="s">
        <v>33</v>
      </c>
      <c r="H1297" t="s">
        <v>34</v>
      </c>
      <c r="I1297" s="6" t="s">
        <v>35</v>
      </c>
      <c r="O1297" s="7"/>
      <c r="P1297" s="7"/>
      <c r="AB1297" t="s">
        <v>123</v>
      </c>
      <c r="AC1297" t="s">
        <v>37</v>
      </c>
    </row>
    <row r="1298" spans="1:30" ht="15.5" x14ac:dyDescent="0.35">
      <c r="A1298" s="5" t="s">
        <v>474</v>
      </c>
      <c r="B1298" t="s">
        <v>31</v>
      </c>
      <c r="C1298">
        <v>201</v>
      </c>
      <c r="D1298">
        <v>5</v>
      </c>
      <c r="E1298">
        <v>2</v>
      </c>
      <c r="F1298" t="s">
        <v>32</v>
      </c>
      <c r="G1298" t="s">
        <v>33</v>
      </c>
      <c r="H1298" t="s">
        <v>34</v>
      </c>
      <c r="I1298" s="6" t="s">
        <v>35</v>
      </c>
      <c r="O1298" s="7"/>
      <c r="P1298" s="7"/>
      <c r="AB1298" t="s">
        <v>123</v>
      </c>
      <c r="AC1298" t="s">
        <v>37</v>
      </c>
    </row>
    <row r="1299" spans="1:30" ht="15.5" x14ac:dyDescent="0.35">
      <c r="A1299" s="5" t="s">
        <v>474</v>
      </c>
      <c r="B1299" t="s">
        <v>31</v>
      </c>
      <c r="C1299">
        <v>201</v>
      </c>
      <c r="D1299">
        <v>6</v>
      </c>
      <c r="E1299">
        <v>1</v>
      </c>
      <c r="F1299" t="s">
        <v>32</v>
      </c>
      <c r="G1299" t="s">
        <v>33</v>
      </c>
      <c r="H1299" t="s">
        <v>34</v>
      </c>
      <c r="I1299" s="6" t="s">
        <v>35</v>
      </c>
      <c r="O1299" s="7"/>
      <c r="P1299" s="7"/>
      <c r="AB1299" t="s">
        <v>123</v>
      </c>
      <c r="AC1299" t="s">
        <v>37</v>
      </c>
    </row>
    <row r="1300" spans="1:30" ht="15.5" x14ac:dyDescent="0.35">
      <c r="A1300" s="5" t="s">
        <v>474</v>
      </c>
      <c r="B1300" t="s">
        <v>31</v>
      </c>
      <c r="C1300">
        <v>201</v>
      </c>
      <c r="D1300">
        <v>6</v>
      </c>
      <c r="E1300">
        <v>2</v>
      </c>
      <c r="F1300" t="s">
        <v>32</v>
      </c>
      <c r="G1300" t="s">
        <v>33</v>
      </c>
      <c r="H1300" t="s">
        <v>34</v>
      </c>
      <c r="I1300" s="6" t="s">
        <v>35</v>
      </c>
      <c r="O1300" s="7"/>
      <c r="P1300" s="7"/>
      <c r="AB1300" t="s">
        <v>123</v>
      </c>
      <c r="AC1300" t="s">
        <v>37</v>
      </c>
    </row>
    <row r="1301" spans="1:30" ht="15.5" x14ac:dyDescent="0.35">
      <c r="A1301" s="5" t="s">
        <v>474</v>
      </c>
      <c r="B1301" t="s">
        <v>31</v>
      </c>
      <c r="C1301">
        <v>201</v>
      </c>
      <c r="D1301">
        <v>7</v>
      </c>
      <c r="E1301">
        <v>1</v>
      </c>
      <c r="F1301" t="s">
        <v>32</v>
      </c>
      <c r="G1301" t="s">
        <v>33</v>
      </c>
      <c r="H1301" t="s">
        <v>34</v>
      </c>
      <c r="I1301" s="6" t="s">
        <v>130</v>
      </c>
      <c r="O1301" s="7"/>
      <c r="P1301" s="7"/>
      <c r="AB1301" t="s">
        <v>123</v>
      </c>
      <c r="AC1301" t="s">
        <v>37</v>
      </c>
    </row>
    <row r="1302" spans="1:30" ht="15.5" x14ac:dyDescent="0.35">
      <c r="A1302" s="5" t="s">
        <v>474</v>
      </c>
      <c r="B1302" t="s">
        <v>31</v>
      </c>
      <c r="C1302">
        <v>201</v>
      </c>
      <c r="D1302">
        <v>7</v>
      </c>
      <c r="E1302">
        <v>2</v>
      </c>
      <c r="F1302" t="s">
        <v>32</v>
      </c>
      <c r="G1302" t="s">
        <v>33</v>
      </c>
      <c r="H1302" t="s">
        <v>34</v>
      </c>
      <c r="I1302" s="6" t="s">
        <v>130</v>
      </c>
      <c r="O1302" s="7"/>
      <c r="P1302" s="7"/>
      <c r="AB1302" t="s">
        <v>123</v>
      </c>
      <c r="AC1302" t="s">
        <v>37</v>
      </c>
    </row>
    <row r="1303" spans="1:30" ht="15.5" x14ac:dyDescent="0.35">
      <c r="A1303" s="5" t="s">
        <v>474</v>
      </c>
      <c r="B1303" t="s">
        <v>31</v>
      </c>
      <c r="C1303">
        <v>201</v>
      </c>
      <c r="D1303">
        <v>8</v>
      </c>
      <c r="E1303">
        <v>1</v>
      </c>
      <c r="F1303" t="s">
        <v>32</v>
      </c>
      <c r="G1303" t="s">
        <v>33</v>
      </c>
      <c r="H1303" t="s">
        <v>34</v>
      </c>
      <c r="I1303" s="6" t="s">
        <v>35</v>
      </c>
      <c r="O1303" s="7"/>
      <c r="P1303" s="7"/>
      <c r="AB1303" t="s">
        <v>123</v>
      </c>
      <c r="AC1303" t="s">
        <v>37</v>
      </c>
    </row>
    <row r="1304" spans="1:30" ht="15.5" x14ac:dyDescent="0.35">
      <c r="A1304" s="5" t="s">
        <v>474</v>
      </c>
      <c r="B1304" t="s">
        <v>31</v>
      </c>
      <c r="C1304">
        <v>201</v>
      </c>
      <c r="D1304">
        <v>8</v>
      </c>
      <c r="E1304">
        <v>2</v>
      </c>
      <c r="F1304" t="s">
        <v>32</v>
      </c>
      <c r="G1304" t="s">
        <v>33</v>
      </c>
      <c r="H1304" t="s">
        <v>34</v>
      </c>
      <c r="I1304" t="s">
        <v>45</v>
      </c>
      <c r="J1304" s="6" t="s">
        <v>196</v>
      </c>
      <c r="O1304" s="7"/>
      <c r="P1304" s="7"/>
      <c r="AB1304" t="s">
        <v>123</v>
      </c>
      <c r="AC1304" t="s">
        <v>37</v>
      </c>
      <c r="AD1304" t="s">
        <v>475</v>
      </c>
    </row>
    <row r="1305" spans="1:30" ht="15.5" x14ac:dyDescent="0.35">
      <c r="A1305" s="5" t="s">
        <v>474</v>
      </c>
      <c r="B1305" t="s">
        <v>31</v>
      </c>
      <c r="C1305">
        <v>201</v>
      </c>
      <c r="D1305">
        <v>9</v>
      </c>
      <c r="E1305">
        <v>1</v>
      </c>
      <c r="F1305" t="s">
        <v>32</v>
      </c>
      <c r="G1305" t="s">
        <v>33</v>
      </c>
      <c r="H1305" t="s">
        <v>34</v>
      </c>
      <c r="I1305" s="6" t="s">
        <v>35</v>
      </c>
      <c r="O1305" s="7"/>
      <c r="P1305" s="7"/>
      <c r="AB1305" t="s">
        <v>123</v>
      </c>
      <c r="AC1305" t="s">
        <v>37</v>
      </c>
    </row>
    <row r="1306" spans="1:30" ht="15.5" x14ac:dyDescent="0.35">
      <c r="A1306" s="5" t="s">
        <v>474</v>
      </c>
      <c r="B1306" t="s">
        <v>31</v>
      </c>
      <c r="C1306">
        <v>201</v>
      </c>
      <c r="D1306">
        <v>9</v>
      </c>
      <c r="E1306">
        <v>2</v>
      </c>
      <c r="F1306" t="s">
        <v>32</v>
      </c>
      <c r="G1306" t="s">
        <v>33</v>
      </c>
      <c r="H1306" t="s">
        <v>34</v>
      </c>
      <c r="I1306" s="6" t="s">
        <v>35</v>
      </c>
      <c r="O1306" s="7"/>
      <c r="P1306" s="7"/>
      <c r="AB1306" t="s">
        <v>123</v>
      </c>
      <c r="AC1306" t="s">
        <v>37</v>
      </c>
    </row>
    <row r="1307" spans="1:30" ht="15.5" x14ac:dyDescent="0.35">
      <c r="A1307" s="5" t="s">
        <v>474</v>
      </c>
      <c r="B1307" t="s">
        <v>31</v>
      </c>
      <c r="C1307">
        <v>201</v>
      </c>
      <c r="D1307">
        <v>10</v>
      </c>
      <c r="E1307">
        <v>1</v>
      </c>
      <c r="F1307" t="s">
        <v>32</v>
      </c>
      <c r="G1307" t="s">
        <v>33</v>
      </c>
      <c r="H1307" t="s">
        <v>34</v>
      </c>
      <c r="I1307" s="6" t="s">
        <v>35</v>
      </c>
      <c r="O1307" s="7"/>
      <c r="P1307" s="7"/>
      <c r="AB1307" t="s">
        <v>123</v>
      </c>
      <c r="AC1307" t="s">
        <v>37</v>
      </c>
    </row>
    <row r="1308" spans="1:30" ht="15.5" x14ac:dyDescent="0.35">
      <c r="A1308" s="5" t="s">
        <v>474</v>
      </c>
      <c r="B1308" t="s">
        <v>31</v>
      </c>
      <c r="C1308">
        <v>201</v>
      </c>
      <c r="D1308">
        <v>10</v>
      </c>
      <c r="E1308">
        <v>2</v>
      </c>
      <c r="F1308" t="s">
        <v>32</v>
      </c>
      <c r="G1308" t="s">
        <v>33</v>
      </c>
      <c r="H1308" t="s">
        <v>34</v>
      </c>
      <c r="I1308" s="6" t="s">
        <v>35</v>
      </c>
      <c r="O1308" s="7"/>
      <c r="P1308" s="7"/>
      <c r="AB1308" t="s">
        <v>123</v>
      </c>
      <c r="AC1308" t="s">
        <v>37</v>
      </c>
    </row>
    <row r="1309" spans="1:30" ht="15.5" x14ac:dyDescent="0.35">
      <c r="A1309" s="5" t="s">
        <v>474</v>
      </c>
      <c r="B1309" t="s">
        <v>31</v>
      </c>
      <c r="C1309">
        <v>202</v>
      </c>
      <c r="D1309">
        <v>1</v>
      </c>
      <c r="E1309">
        <v>1</v>
      </c>
      <c r="F1309" t="s">
        <v>32</v>
      </c>
      <c r="G1309" t="s">
        <v>33</v>
      </c>
      <c r="H1309" t="s">
        <v>34</v>
      </c>
      <c r="I1309" s="6" t="s">
        <v>35</v>
      </c>
      <c r="O1309" s="7"/>
      <c r="P1309" s="7"/>
      <c r="AB1309" t="s">
        <v>123</v>
      </c>
      <c r="AC1309" t="s">
        <v>37</v>
      </c>
    </row>
    <row r="1310" spans="1:30" ht="15.5" x14ac:dyDescent="0.35">
      <c r="A1310" s="5" t="s">
        <v>474</v>
      </c>
      <c r="B1310" t="s">
        <v>31</v>
      </c>
      <c r="C1310">
        <v>202</v>
      </c>
      <c r="D1310">
        <v>1</v>
      </c>
      <c r="E1310">
        <v>2</v>
      </c>
      <c r="F1310" t="s">
        <v>32</v>
      </c>
      <c r="G1310" t="s">
        <v>33</v>
      </c>
      <c r="H1310" t="s">
        <v>34</v>
      </c>
      <c r="I1310" s="6" t="s">
        <v>35</v>
      </c>
      <c r="O1310" s="7"/>
      <c r="P1310" s="7"/>
      <c r="AB1310" t="s">
        <v>123</v>
      </c>
      <c r="AC1310" t="s">
        <v>37</v>
      </c>
    </row>
    <row r="1311" spans="1:30" ht="15.5" x14ac:dyDescent="0.35">
      <c r="A1311" s="5" t="s">
        <v>474</v>
      </c>
      <c r="B1311" t="s">
        <v>31</v>
      </c>
      <c r="C1311">
        <v>202</v>
      </c>
      <c r="D1311">
        <v>2</v>
      </c>
      <c r="E1311">
        <v>1</v>
      </c>
      <c r="F1311" t="s">
        <v>32</v>
      </c>
      <c r="G1311" t="s">
        <v>33</v>
      </c>
      <c r="H1311" t="s">
        <v>34</v>
      </c>
      <c r="I1311" s="6" t="s">
        <v>35</v>
      </c>
      <c r="O1311" s="7"/>
      <c r="P1311" s="7"/>
      <c r="AB1311" t="s">
        <v>123</v>
      </c>
      <c r="AC1311" t="s">
        <v>37</v>
      </c>
    </row>
    <row r="1312" spans="1:30" ht="15.5" x14ac:dyDescent="0.35">
      <c r="A1312" s="5" t="s">
        <v>474</v>
      </c>
      <c r="B1312" t="s">
        <v>31</v>
      </c>
      <c r="C1312">
        <v>202</v>
      </c>
      <c r="D1312">
        <v>2</v>
      </c>
      <c r="E1312">
        <v>2</v>
      </c>
      <c r="F1312" t="s">
        <v>32</v>
      </c>
      <c r="G1312" t="s">
        <v>33</v>
      </c>
      <c r="H1312" t="s">
        <v>34</v>
      </c>
      <c r="I1312" s="6" t="s">
        <v>35</v>
      </c>
      <c r="O1312" s="7"/>
      <c r="P1312" s="7"/>
      <c r="AB1312" t="s">
        <v>123</v>
      </c>
      <c r="AC1312" t="s">
        <v>37</v>
      </c>
    </row>
    <row r="1313" spans="1:30" ht="15.5" x14ac:dyDescent="0.35">
      <c r="A1313" s="5" t="s">
        <v>474</v>
      </c>
      <c r="B1313" t="s">
        <v>31</v>
      </c>
      <c r="C1313">
        <v>202</v>
      </c>
      <c r="D1313">
        <v>3</v>
      </c>
      <c r="E1313">
        <v>1</v>
      </c>
      <c r="F1313" t="s">
        <v>32</v>
      </c>
      <c r="G1313" t="s">
        <v>33</v>
      </c>
      <c r="H1313" t="s">
        <v>34</v>
      </c>
      <c r="I1313" s="6" t="s">
        <v>35</v>
      </c>
      <c r="O1313" s="7"/>
      <c r="P1313" s="7"/>
      <c r="AB1313" t="s">
        <v>123</v>
      </c>
      <c r="AC1313" t="s">
        <v>37</v>
      </c>
    </row>
    <row r="1314" spans="1:30" ht="15.5" x14ac:dyDescent="0.35">
      <c r="A1314" s="5" t="s">
        <v>474</v>
      </c>
      <c r="B1314" t="s">
        <v>31</v>
      </c>
      <c r="C1314">
        <v>202</v>
      </c>
      <c r="D1314">
        <v>3</v>
      </c>
      <c r="E1314">
        <v>2</v>
      </c>
      <c r="F1314" t="s">
        <v>32</v>
      </c>
      <c r="G1314" t="s">
        <v>33</v>
      </c>
      <c r="H1314" t="s">
        <v>34</v>
      </c>
      <c r="I1314" s="6" t="s">
        <v>35</v>
      </c>
      <c r="O1314" s="7"/>
      <c r="P1314" s="7"/>
      <c r="AB1314" t="s">
        <v>123</v>
      </c>
      <c r="AC1314" t="s">
        <v>37</v>
      </c>
    </row>
    <row r="1315" spans="1:30" ht="15.5" x14ac:dyDescent="0.35">
      <c r="A1315" s="5" t="s">
        <v>474</v>
      </c>
      <c r="B1315" t="s">
        <v>31</v>
      </c>
      <c r="C1315">
        <v>202</v>
      </c>
      <c r="D1315">
        <v>4</v>
      </c>
      <c r="E1315">
        <v>1</v>
      </c>
      <c r="F1315" t="s">
        <v>32</v>
      </c>
      <c r="G1315" t="s">
        <v>33</v>
      </c>
      <c r="H1315" t="s">
        <v>34</v>
      </c>
      <c r="I1315" t="s">
        <v>45</v>
      </c>
      <c r="J1315" s="6" t="s">
        <v>196</v>
      </c>
      <c r="O1315" s="7"/>
      <c r="P1315" s="7"/>
      <c r="AB1315" t="s">
        <v>123</v>
      </c>
      <c r="AC1315" t="s">
        <v>37</v>
      </c>
      <c r="AD1315" t="s">
        <v>476</v>
      </c>
    </row>
    <row r="1316" spans="1:30" ht="15.5" x14ac:dyDescent="0.35">
      <c r="A1316" s="5" t="s">
        <v>474</v>
      </c>
      <c r="B1316" t="s">
        <v>31</v>
      </c>
      <c r="C1316">
        <v>202</v>
      </c>
      <c r="D1316">
        <v>4</v>
      </c>
      <c r="E1316">
        <v>2</v>
      </c>
      <c r="F1316" t="s">
        <v>32</v>
      </c>
      <c r="G1316" t="s">
        <v>33</v>
      </c>
      <c r="H1316" t="s">
        <v>34</v>
      </c>
      <c r="I1316" s="6" t="s">
        <v>35</v>
      </c>
      <c r="O1316" s="7"/>
      <c r="P1316" s="7"/>
      <c r="AB1316" t="s">
        <v>123</v>
      </c>
      <c r="AC1316" t="s">
        <v>37</v>
      </c>
    </row>
    <row r="1317" spans="1:30" ht="15.5" x14ac:dyDescent="0.35">
      <c r="A1317" s="5" t="s">
        <v>474</v>
      </c>
      <c r="B1317" t="s">
        <v>31</v>
      </c>
      <c r="C1317">
        <v>202</v>
      </c>
      <c r="D1317">
        <v>5</v>
      </c>
      <c r="E1317">
        <v>1</v>
      </c>
      <c r="F1317" t="s">
        <v>32</v>
      </c>
      <c r="G1317" t="s">
        <v>33</v>
      </c>
      <c r="H1317" t="s">
        <v>34</v>
      </c>
      <c r="I1317" s="6" t="s">
        <v>35</v>
      </c>
      <c r="O1317" s="7"/>
      <c r="P1317" s="7"/>
      <c r="AB1317" t="s">
        <v>123</v>
      </c>
      <c r="AC1317" t="s">
        <v>37</v>
      </c>
    </row>
    <row r="1318" spans="1:30" ht="15.5" x14ac:dyDescent="0.35">
      <c r="A1318" s="5" t="s">
        <v>474</v>
      </c>
      <c r="B1318" t="s">
        <v>31</v>
      </c>
      <c r="C1318">
        <v>202</v>
      </c>
      <c r="D1318">
        <v>5</v>
      </c>
      <c r="E1318">
        <v>2</v>
      </c>
      <c r="F1318" t="s">
        <v>32</v>
      </c>
      <c r="G1318" t="s">
        <v>33</v>
      </c>
      <c r="H1318" t="s">
        <v>34</v>
      </c>
      <c r="I1318" s="6" t="s">
        <v>35</v>
      </c>
      <c r="O1318" s="7"/>
      <c r="P1318" s="7"/>
      <c r="AB1318" t="s">
        <v>123</v>
      </c>
      <c r="AC1318" t="s">
        <v>37</v>
      </c>
    </row>
    <row r="1319" spans="1:30" ht="15.5" x14ac:dyDescent="0.35">
      <c r="A1319" s="5" t="s">
        <v>474</v>
      </c>
      <c r="B1319" t="s">
        <v>31</v>
      </c>
      <c r="C1319">
        <v>202</v>
      </c>
      <c r="D1319">
        <v>6</v>
      </c>
      <c r="E1319">
        <v>1</v>
      </c>
      <c r="F1319" t="s">
        <v>32</v>
      </c>
      <c r="G1319" t="s">
        <v>33</v>
      </c>
      <c r="H1319" t="s">
        <v>34</v>
      </c>
      <c r="I1319" t="s">
        <v>45</v>
      </c>
      <c r="J1319" s="6" t="s">
        <v>196</v>
      </c>
      <c r="O1319" s="7"/>
      <c r="P1319" s="7"/>
      <c r="AB1319" t="s">
        <v>123</v>
      </c>
      <c r="AC1319" t="s">
        <v>37</v>
      </c>
      <c r="AD1319" t="s">
        <v>475</v>
      </c>
    </row>
    <row r="1320" spans="1:30" ht="15.5" x14ac:dyDescent="0.35">
      <c r="A1320" s="5" t="s">
        <v>474</v>
      </c>
      <c r="B1320" t="s">
        <v>31</v>
      </c>
      <c r="C1320">
        <v>202</v>
      </c>
      <c r="D1320">
        <v>6</v>
      </c>
      <c r="E1320">
        <v>2</v>
      </c>
      <c r="F1320" t="s">
        <v>32</v>
      </c>
      <c r="G1320" t="s">
        <v>33</v>
      </c>
      <c r="H1320" t="s">
        <v>34</v>
      </c>
      <c r="I1320" s="6" t="s">
        <v>35</v>
      </c>
      <c r="O1320" s="7"/>
      <c r="P1320" s="7"/>
      <c r="AB1320" t="s">
        <v>123</v>
      </c>
      <c r="AC1320" t="s">
        <v>37</v>
      </c>
    </row>
    <row r="1321" spans="1:30" ht="15.5" x14ac:dyDescent="0.35">
      <c r="A1321" s="5" t="s">
        <v>474</v>
      </c>
      <c r="B1321" t="s">
        <v>31</v>
      </c>
      <c r="C1321">
        <v>202</v>
      </c>
      <c r="D1321">
        <v>7</v>
      </c>
      <c r="E1321">
        <v>1</v>
      </c>
      <c r="F1321" t="s">
        <v>32</v>
      </c>
      <c r="G1321" t="s">
        <v>33</v>
      </c>
      <c r="H1321" t="s">
        <v>34</v>
      </c>
      <c r="I1321" s="6" t="s">
        <v>35</v>
      </c>
      <c r="O1321" s="7"/>
      <c r="P1321" s="7"/>
      <c r="AB1321" t="s">
        <v>123</v>
      </c>
      <c r="AC1321" t="s">
        <v>37</v>
      </c>
    </row>
    <row r="1322" spans="1:30" ht="15.5" x14ac:dyDescent="0.35">
      <c r="A1322" s="5" t="s">
        <v>474</v>
      </c>
      <c r="B1322" t="s">
        <v>31</v>
      </c>
      <c r="C1322">
        <v>202</v>
      </c>
      <c r="D1322">
        <v>7</v>
      </c>
      <c r="E1322">
        <v>2</v>
      </c>
      <c r="F1322" t="s">
        <v>32</v>
      </c>
      <c r="G1322" t="s">
        <v>33</v>
      </c>
      <c r="H1322" t="s">
        <v>34</v>
      </c>
      <c r="I1322" s="6" t="s">
        <v>35</v>
      </c>
      <c r="O1322" s="7"/>
      <c r="P1322" s="7"/>
      <c r="AB1322" t="s">
        <v>123</v>
      </c>
      <c r="AC1322" t="s">
        <v>37</v>
      </c>
    </row>
    <row r="1323" spans="1:30" ht="15.5" x14ac:dyDescent="0.35">
      <c r="A1323" s="5" t="s">
        <v>474</v>
      </c>
      <c r="B1323" t="s">
        <v>31</v>
      </c>
      <c r="C1323">
        <v>202</v>
      </c>
      <c r="D1323">
        <v>8</v>
      </c>
      <c r="E1323">
        <v>1</v>
      </c>
      <c r="F1323" t="s">
        <v>32</v>
      </c>
      <c r="G1323" t="s">
        <v>33</v>
      </c>
      <c r="H1323" t="s">
        <v>34</v>
      </c>
      <c r="I1323" s="6" t="s">
        <v>35</v>
      </c>
      <c r="O1323" s="7"/>
      <c r="P1323" s="7"/>
      <c r="AB1323" t="s">
        <v>123</v>
      </c>
      <c r="AC1323" t="s">
        <v>37</v>
      </c>
    </row>
    <row r="1324" spans="1:30" ht="15.5" x14ac:dyDescent="0.35">
      <c r="A1324" s="5" t="s">
        <v>474</v>
      </c>
      <c r="B1324" t="s">
        <v>31</v>
      </c>
      <c r="C1324">
        <v>202</v>
      </c>
      <c r="D1324">
        <v>8</v>
      </c>
      <c r="E1324">
        <v>2</v>
      </c>
      <c r="F1324" t="s">
        <v>32</v>
      </c>
      <c r="G1324" t="s">
        <v>33</v>
      </c>
      <c r="H1324" t="s">
        <v>34</v>
      </c>
      <c r="I1324" s="6" t="s">
        <v>35</v>
      </c>
      <c r="O1324" s="7"/>
      <c r="P1324" s="7"/>
      <c r="AB1324" t="s">
        <v>123</v>
      </c>
      <c r="AC1324" t="s">
        <v>37</v>
      </c>
    </row>
    <row r="1325" spans="1:30" ht="15.5" x14ac:dyDescent="0.35">
      <c r="A1325" s="5" t="s">
        <v>474</v>
      </c>
      <c r="B1325" t="s">
        <v>31</v>
      </c>
      <c r="C1325">
        <v>202</v>
      </c>
      <c r="D1325">
        <v>9</v>
      </c>
      <c r="E1325">
        <v>1</v>
      </c>
      <c r="F1325" t="s">
        <v>32</v>
      </c>
      <c r="G1325" t="s">
        <v>33</v>
      </c>
      <c r="H1325" t="s">
        <v>34</v>
      </c>
      <c r="I1325" s="6" t="s">
        <v>35</v>
      </c>
      <c r="O1325" s="7"/>
      <c r="P1325" s="7"/>
      <c r="AB1325" t="s">
        <v>123</v>
      </c>
      <c r="AC1325" t="s">
        <v>37</v>
      </c>
    </row>
    <row r="1326" spans="1:30" ht="15.5" x14ac:dyDescent="0.35">
      <c r="A1326" s="5" t="s">
        <v>474</v>
      </c>
      <c r="B1326" t="s">
        <v>31</v>
      </c>
      <c r="C1326">
        <v>202</v>
      </c>
      <c r="D1326">
        <v>10</v>
      </c>
      <c r="E1326">
        <v>1</v>
      </c>
      <c r="F1326" t="s">
        <v>32</v>
      </c>
      <c r="G1326" t="s">
        <v>33</v>
      </c>
      <c r="H1326" t="s">
        <v>34</v>
      </c>
      <c r="I1326" s="6" t="s">
        <v>35</v>
      </c>
      <c r="O1326" s="7"/>
      <c r="P1326" s="7"/>
      <c r="AB1326" t="s">
        <v>123</v>
      </c>
      <c r="AC1326" t="s">
        <v>37</v>
      </c>
    </row>
    <row r="1327" spans="1:30" ht="15.5" x14ac:dyDescent="0.35">
      <c r="A1327" s="5" t="s">
        <v>474</v>
      </c>
      <c r="B1327" t="s">
        <v>31</v>
      </c>
      <c r="C1327">
        <v>202</v>
      </c>
      <c r="D1327">
        <v>10</v>
      </c>
      <c r="E1327">
        <v>2</v>
      </c>
      <c r="F1327" t="s">
        <v>32</v>
      </c>
      <c r="G1327" t="s">
        <v>33</v>
      </c>
      <c r="H1327" t="s">
        <v>34</v>
      </c>
      <c r="I1327" s="6" t="s">
        <v>35</v>
      </c>
      <c r="O1327" s="7"/>
      <c r="P1327" s="7"/>
      <c r="AB1327" t="s">
        <v>123</v>
      </c>
      <c r="AC1327" t="s">
        <v>37</v>
      </c>
    </row>
    <row r="1328" spans="1:30" ht="15.5" x14ac:dyDescent="0.35">
      <c r="A1328" s="5" t="s">
        <v>474</v>
      </c>
      <c r="B1328" t="s">
        <v>31</v>
      </c>
      <c r="C1328">
        <v>203</v>
      </c>
      <c r="D1328">
        <v>1</v>
      </c>
      <c r="E1328">
        <v>1</v>
      </c>
      <c r="F1328" t="s">
        <v>32</v>
      </c>
      <c r="G1328" t="s">
        <v>33</v>
      </c>
      <c r="H1328" t="s">
        <v>34</v>
      </c>
      <c r="I1328" s="6" t="s">
        <v>35</v>
      </c>
      <c r="O1328" s="7"/>
      <c r="P1328" s="7"/>
      <c r="AB1328" t="s">
        <v>123</v>
      </c>
      <c r="AC1328" t="s">
        <v>37</v>
      </c>
    </row>
    <row r="1329" spans="1:29" ht="15.5" x14ac:dyDescent="0.35">
      <c r="A1329" s="5" t="s">
        <v>474</v>
      </c>
      <c r="B1329" t="s">
        <v>31</v>
      </c>
      <c r="C1329">
        <v>203</v>
      </c>
      <c r="D1329">
        <v>1</v>
      </c>
      <c r="E1329">
        <v>2</v>
      </c>
      <c r="F1329" t="s">
        <v>32</v>
      </c>
      <c r="G1329" t="s">
        <v>33</v>
      </c>
      <c r="H1329" t="s">
        <v>34</v>
      </c>
      <c r="I1329" s="6" t="s">
        <v>35</v>
      </c>
      <c r="O1329" s="7"/>
      <c r="P1329" s="7"/>
      <c r="AB1329" t="s">
        <v>123</v>
      </c>
      <c r="AC1329" t="s">
        <v>37</v>
      </c>
    </row>
    <row r="1330" spans="1:29" ht="15.5" x14ac:dyDescent="0.35">
      <c r="A1330" s="5" t="s">
        <v>474</v>
      </c>
      <c r="B1330" t="s">
        <v>31</v>
      </c>
      <c r="C1330">
        <v>203</v>
      </c>
      <c r="D1330">
        <v>2</v>
      </c>
      <c r="E1330">
        <v>1</v>
      </c>
      <c r="F1330" t="s">
        <v>32</v>
      </c>
      <c r="G1330" t="s">
        <v>33</v>
      </c>
      <c r="H1330" t="s">
        <v>34</v>
      </c>
      <c r="I1330" s="6" t="s">
        <v>35</v>
      </c>
      <c r="O1330" s="7"/>
      <c r="P1330" s="7"/>
      <c r="AB1330" t="s">
        <v>123</v>
      </c>
      <c r="AC1330" t="s">
        <v>37</v>
      </c>
    </row>
    <row r="1331" spans="1:29" ht="15.5" x14ac:dyDescent="0.35">
      <c r="A1331" s="5" t="s">
        <v>474</v>
      </c>
      <c r="B1331" t="s">
        <v>31</v>
      </c>
      <c r="C1331">
        <v>203</v>
      </c>
      <c r="D1331">
        <v>2</v>
      </c>
      <c r="E1331">
        <v>2</v>
      </c>
      <c r="F1331" t="s">
        <v>32</v>
      </c>
      <c r="G1331" t="s">
        <v>33</v>
      </c>
      <c r="H1331" t="s">
        <v>34</v>
      </c>
      <c r="I1331" s="6" t="s">
        <v>35</v>
      </c>
      <c r="O1331" s="7"/>
      <c r="P1331" s="7"/>
      <c r="AB1331" t="s">
        <v>123</v>
      </c>
      <c r="AC1331" t="s">
        <v>37</v>
      </c>
    </row>
    <row r="1332" spans="1:29" ht="15.5" x14ac:dyDescent="0.35">
      <c r="A1332" s="5" t="s">
        <v>474</v>
      </c>
      <c r="B1332" t="s">
        <v>31</v>
      </c>
      <c r="C1332">
        <v>203</v>
      </c>
      <c r="D1332">
        <v>3</v>
      </c>
      <c r="E1332">
        <v>1</v>
      </c>
      <c r="F1332" t="s">
        <v>32</v>
      </c>
      <c r="G1332" t="s">
        <v>33</v>
      </c>
      <c r="H1332" t="s">
        <v>34</v>
      </c>
      <c r="I1332" s="6" t="s">
        <v>35</v>
      </c>
      <c r="O1332" s="7"/>
      <c r="P1332" s="7"/>
      <c r="AB1332" t="s">
        <v>123</v>
      </c>
      <c r="AC1332" t="s">
        <v>37</v>
      </c>
    </row>
    <row r="1333" spans="1:29" ht="15.5" x14ac:dyDescent="0.35">
      <c r="A1333" s="5" t="s">
        <v>474</v>
      </c>
      <c r="B1333" t="s">
        <v>31</v>
      </c>
      <c r="C1333">
        <v>203</v>
      </c>
      <c r="D1333">
        <v>3</v>
      </c>
      <c r="E1333">
        <v>2</v>
      </c>
      <c r="F1333" t="s">
        <v>32</v>
      </c>
      <c r="G1333" t="s">
        <v>33</v>
      </c>
      <c r="H1333" t="s">
        <v>34</v>
      </c>
      <c r="I1333" s="6" t="s">
        <v>35</v>
      </c>
      <c r="O1333" s="7"/>
      <c r="P1333" s="7"/>
      <c r="AB1333" t="s">
        <v>123</v>
      </c>
      <c r="AC1333" t="s">
        <v>37</v>
      </c>
    </row>
    <row r="1334" spans="1:29" ht="15.5" x14ac:dyDescent="0.35">
      <c r="A1334" s="5" t="s">
        <v>474</v>
      </c>
      <c r="B1334" t="s">
        <v>31</v>
      </c>
      <c r="C1334">
        <v>203</v>
      </c>
      <c r="D1334">
        <v>4</v>
      </c>
      <c r="E1334">
        <v>1</v>
      </c>
      <c r="F1334" t="s">
        <v>32</v>
      </c>
      <c r="G1334" t="s">
        <v>33</v>
      </c>
      <c r="H1334" t="s">
        <v>34</v>
      </c>
      <c r="I1334" s="6" t="s">
        <v>35</v>
      </c>
      <c r="O1334" s="7"/>
      <c r="P1334" s="7"/>
      <c r="AB1334" t="s">
        <v>123</v>
      </c>
      <c r="AC1334" t="s">
        <v>37</v>
      </c>
    </row>
    <row r="1335" spans="1:29" ht="15.5" x14ac:dyDescent="0.35">
      <c r="A1335" s="5" t="s">
        <v>474</v>
      </c>
      <c r="B1335" t="s">
        <v>31</v>
      </c>
      <c r="C1335">
        <v>203</v>
      </c>
      <c r="D1335">
        <v>4</v>
      </c>
      <c r="E1335">
        <v>2</v>
      </c>
      <c r="F1335" t="s">
        <v>32</v>
      </c>
      <c r="G1335" t="s">
        <v>33</v>
      </c>
      <c r="H1335" t="s">
        <v>34</v>
      </c>
      <c r="I1335" s="6" t="s">
        <v>35</v>
      </c>
      <c r="O1335" s="7"/>
      <c r="P1335" s="7"/>
      <c r="AB1335" t="s">
        <v>123</v>
      </c>
      <c r="AC1335" t="s">
        <v>37</v>
      </c>
    </row>
    <row r="1336" spans="1:29" ht="15.5" x14ac:dyDescent="0.35">
      <c r="A1336" s="5" t="s">
        <v>474</v>
      </c>
      <c r="B1336" t="s">
        <v>31</v>
      </c>
      <c r="C1336">
        <v>203</v>
      </c>
      <c r="D1336">
        <v>5</v>
      </c>
      <c r="E1336">
        <v>1</v>
      </c>
      <c r="F1336" t="s">
        <v>32</v>
      </c>
      <c r="G1336" t="s">
        <v>33</v>
      </c>
      <c r="H1336" t="s">
        <v>34</v>
      </c>
      <c r="I1336" s="6" t="s">
        <v>130</v>
      </c>
      <c r="O1336" s="7"/>
      <c r="P1336" s="7"/>
      <c r="AB1336" t="s">
        <v>123</v>
      </c>
      <c r="AC1336" t="s">
        <v>37</v>
      </c>
    </row>
    <row r="1337" spans="1:29" ht="15.5" x14ac:dyDescent="0.35">
      <c r="A1337" s="5" t="s">
        <v>474</v>
      </c>
      <c r="B1337" t="s">
        <v>31</v>
      </c>
      <c r="C1337">
        <v>203</v>
      </c>
      <c r="D1337">
        <v>5</v>
      </c>
      <c r="E1337">
        <v>2</v>
      </c>
      <c r="F1337" t="s">
        <v>32</v>
      </c>
      <c r="G1337" t="s">
        <v>33</v>
      </c>
      <c r="H1337" t="s">
        <v>34</v>
      </c>
      <c r="I1337" s="6" t="s">
        <v>35</v>
      </c>
      <c r="O1337" s="7"/>
      <c r="P1337" s="7"/>
      <c r="AB1337" t="s">
        <v>123</v>
      </c>
      <c r="AC1337" t="s">
        <v>37</v>
      </c>
    </row>
    <row r="1338" spans="1:29" ht="15.5" x14ac:dyDescent="0.35">
      <c r="A1338" s="5" t="s">
        <v>474</v>
      </c>
      <c r="B1338" t="s">
        <v>31</v>
      </c>
      <c r="C1338">
        <v>203</v>
      </c>
      <c r="D1338">
        <v>6</v>
      </c>
      <c r="E1338">
        <v>1</v>
      </c>
      <c r="F1338" t="s">
        <v>32</v>
      </c>
      <c r="G1338" t="s">
        <v>33</v>
      </c>
      <c r="H1338" t="s">
        <v>34</v>
      </c>
      <c r="I1338" s="6" t="s">
        <v>35</v>
      </c>
      <c r="O1338" s="7"/>
      <c r="P1338" s="7"/>
      <c r="AB1338" t="s">
        <v>123</v>
      </c>
      <c r="AC1338" t="s">
        <v>37</v>
      </c>
    </row>
    <row r="1339" spans="1:29" ht="15.5" x14ac:dyDescent="0.35">
      <c r="A1339" s="5" t="s">
        <v>474</v>
      </c>
      <c r="B1339" t="s">
        <v>31</v>
      </c>
      <c r="C1339">
        <v>203</v>
      </c>
      <c r="D1339">
        <v>7</v>
      </c>
      <c r="E1339">
        <v>1</v>
      </c>
      <c r="F1339" t="s">
        <v>32</v>
      </c>
      <c r="G1339" t="s">
        <v>33</v>
      </c>
      <c r="H1339" t="s">
        <v>34</v>
      </c>
      <c r="I1339" s="6" t="s">
        <v>35</v>
      </c>
      <c r="O1339" s="7"/>
      <c r="P1339" s="7"/>
      <c r="AB1339" t="s">
        <v>123</v>
      </c>
      <c r="AC1339" t="s">
        <v>37</v>
      </c>
    </row>
    <row r="1340" spans="1:29" ht="15.5" x14ac:dyDescent="0.35">
      <c r="A1340" s="5" t="s">
        <v>474</v>
      </c>
      <c r="B1340" t="s">
        <v>31</v>
      </c>
      <c r="C1340">
        <v>203</v>
      </c>
      <c r="D1340">
        <v>8</v>
      </c>
      <c r="E1340">
        <v>1</v>
      </c>
      <c r="F1340" t="s">
        <v>32</v>
      </c>
      <c r="G1340" t="s">
        <v>33</v>
      </c>
      <c r="H1340" t="s">
        <v>34</v>
      </c>
      <c r="I1340" s="6" t="s">
        <v>35</v>
      </c>
      <c r="O1340" s="7"/>
      <c r="P1340" s="7"/>
      <c r="AB1340" t="s">
        <v>123</v>
      </c>
      <c r="AC1340" t="s">
        <v>37</v>
      </c>
    </row>
    <row r="1341" spans="1:29" ht="15.5" x14ac:dyDescent="0.35">
      <c r="A1341" s="5" t="s">
        <v>474</v>
      </c>
      <c r="B1341" t="s">
        <v>31</v>
      </c>
      <c r="C1341">
        <v>203</v>
      </c>
      <c r="D1341">
        <v>8</v>
      </c>
      <c r="E1341">
        <v>2</v>
      </c>
      <c r="F1341" t="s">
        <v>32</v>
      </c>
      <c r="G1341" t="s">
        <v>33</v>
      </c>
      <c r="H1341" t="s">
        <v>34</v>
      </c>
      <c r="I1341" s="6" t="s">
        <v>35</v>
      </c>
      <c r="O1341" s="7"/>
      <c r="P1341" s="7"/>
      <c r="AB1341" t="s">
        <v>123</v>
      </c>
      <c r="AC1341" t="s">
        <v>37</v>
      </c>
    </row>
    <row r="1342" spans="1:29" ht="15.5" x14ac:dyDescent="0.35">
      <c r="A1342" s="5" t="s">
        <v>474</v>
      </c>
      <c r="B1342" t="s">
        <v>31</v>
      </c>
      <c r="C1342">
        <v>203</v>
      </c>
      <c r="D1342">
        <v>9</v>
      </c>
      <c r="E1342">
        <v>1</v>
      </c>
      <c r="F1342" t="s">
        <v>32</v>
      </c>
      <c r="G1342" t="s">
        <v>33</v>
      </c>
      <c r="H1342" t="s">
        <v>34</v>
      </c>
      <c r="I1342" s="6" t="s">
        <v>35</v>
      </c>
      <c r="O1342" s="7"/>
      <c r="P1342" s="7"/>
      <c r="AB1342" t="s">
        <v>123</v>
      </c>
      <c r="AC1342" t="s">
        <v>37</v>
      </c>
    </row>
    <row r="1343" spans="1:29" ht="15.5" x14ac:dyDescent="0.35">
      <c r="A1343" s="5" t="s">
        <v>474</v>
      </c>
      <c r="B1343" t="s">
        <v>31</v>
      </c>
      <c r="C1343">
        <v>203</v>
      </c>
      <c r="D1343">
        <v>9</v>
      </c>
      <c r="E1343">
        <v>2</v>
      </c>
      <c r="F1343" t="s">
        <v>32</v>
      </c>
      <c r="G1343" t="s">
        <v>33</v>
      </c>
      <c r="H1343" t="s">
        <v>34</v>
      </c>
      <c r="I1343" s="6" t="s">
        <v>35</v>
      </c>
      <c r="O1343" s="7"/>
      <c r="P1343" s="7"/>
      <c r="AB1343" t="s">
        <v>123</v>
      </c>
      <c r="AC1343" t="s">
        <v>37</v>
      </c>
    </row>
    <row r="1344" spans="1:29" ht="15.5" x14ac:dyDescent="0.35">
      <c r="A1344" s="5" t="s">
        <v>474</v>
      </c>
      <c r="B1344" t="s">
        <v>31</v>
      </c>
      <c r="C1344">
        <v>203</v>
      </c>
      <c r="D1344">
        <v>10</v>
      </c>
      <c r="E1344">
        <v>1</v>
      </c>
      <c r="F1344" t="s">
        <v>32</v>
      </c>
      <c r="G1344" t="s">
        <v>33</v>
      </c>
      <c r="H1344" t="s">
        <v>34</v>
      </c>
      <c r="I1344" s="6" t="s">
        <v>35</v>
      </c>
      <c r="O1344" s="7"/>
      <c r="P1344" s="7"/>
      <c r="AB1344" t="s">
        <v>123</v>
      </c>
      <c r="AC1344" t="s">
        <v>37</v>
      </c>
    </row>
    <row r="1345" spans="1:30" ht="15.5" x14ac:dyDescent="0.35">
      <c r="A1345" s="5" t="s">
        <v>474</v>
      </c>
      <c r="B1345" t="s">
        <v>31</v>
      </c>
      <c r="C1345">
        <v>304</v>
      </c>
      <c r="D1345">
        <v>1</v>
      </c>
      <c r="E1345">
        <v>1</v>
      </c>
      <c r="F1345" t="s">
        <v>32</v>
      </c>
      <c r="G1345" t="s">
        <v>33</v>
      </c>
      <c r="H1345" t="s">
        <v>34</v>
      </c>
      <c r="I1345" s="6" t="s">
        <v>35</v>
      </c>
      <c r="O1345" s="7"/>
      <c r="P1345" s="7"/>
      <c r="AB1345" t="s">
        <v>123</v>
      </c>
      <c r="AC1345" t="s">
        <v>37</v>
      </c>
    </row>
    <row r="1346" spans="1:30" ht="15.5" x14ac:dyDescent="0.35">
      <c r="A1346" s="5" t="s">
        <v>474</v>
      </c>
      <c r="B1346" t="s">
        <v>31</v>
      </c>
      <c r="C1346">
        <v>304</v>
      </c>
      <c r="D1346">
        <v>1</v>
      </c>
      <c r="E1346">
        <v>2</v>
      </c>
      <c r="F1346" t="s">
        <v>32</v>
      </c>
      <c r="G1346" t="s">
        <v>33</v>
      </c>
      <c r="H1346" t="s">
        <v>34</v>
      </c>
      <c r="I1346" s="6" t="s">
        <v>35</v>
      </c>
      <c r="O1346" s="7"/>
      <c r="P1346" s="7"/>
      <c r="AB1346" t="s">
        <v>123</v>
      </c>
      <c r="AC1346" t="s">
        <v>37</v>
      </c>
    </row>
    <row r="1347" spans="1:30" ht="15.5" x14ac:dyDescent="0.35">
      <c r="A1347" s="5" t="s">
        <v>474</v>
      </c>
      <c r="B1347" t="s">
        <v>31</v>
      </c>
      <c r="C1347">
        <v>304</v>
      </c>
      <c r="D1347">
        <v>2</v>
      </c>
      <c r="E1347">
        <v>1</v>
      </c>
      <c r="F1347" t="s">
        <v>32</v>
      </c>
      <c r="G1347" t="s">
        <v>33</v>
      </c>
      <c r="H1347" t="s">
        <v>34</v>
      </c>
      <c r="I1347" t="s">
        <v>45</v>
      </c>
      <c r="J1347" s="6" t="s">
        <v>196</v>
      </c>
      <c r="O1347" s="7"/>
      <c r="P1347" s="7"/>
      <c r="AB1347" t="s">
        <v>123</v>
      </c>
      <c r="AC1347" t="s">
        <v>37</v>
      </c>
      <c r="AD1347" t="s">
        <v>477</v>
      </c>
    </row>
    <row r="1348" spans="1:30" ht="15.5" x14ac:dyDescent="0.35">
      <c r="A1348" s="5" t="s">
        <v>474</v>
      </c>
      <c r="B1348" t="s">
        <v>31</v>
      </c>
      <c r="C1348">
        <v>304</v>
      </c>
      <c r="D1348">
        <v>3</v>
      </c>
      <c r="E1348">
        <v>1</v>
      </c>
      <c r="F1348" t="s">
        <v>32</v>
      </c>
      <c r="G1348" t="s">
        <v>33</v>
      </c>
      <c r="H1348" t="s">
        <v>34</v>
      </c>
      <c r="I1348" s="6" t="s">
        <v>35</v>
      </c>
      <c r="O1348" s="7"/>
      <c r="P1348" s="7"/>
      <c r="AB1348" t="s">
        <v>123</v>
      </c>
      <c r="AC1348" t="s">
        <v>37</v>
      </c>
    </row>
    <row r="1349" spans="1:30" ht="15.5" x14ac:dyDescent="0.35">
      <c r="A1349" s="5" t="s">
        <v>474</v>
      </c>
      <c r="B1349" t="s">
        <v>31</v>
      </c>
      <c r="C1349">
        <v>304</v>
      </c>
      <c r="D1349">
        <v>3</v>
      </c>
      <c r="E1349">
        <v>2</v>
      </c>
      <c r="F1349" t="s">
        <v>32</v>
      </c>
      <c r="G1349" t="s">
        <v>33</v>
      </c>
      <c r="H1349" t="s">
        <v>34</v>
      </c>
      <c r="I1349" t="s">
        <v>38</v>
      </c>
      <c r="J1349" s="6" t="s">
        <v>39</v>
      </c>
      <c r="K1349" t="s">
        <v>40</v>
      </c>
      <c r="L1349" t="s">
        <v>41</v>
      </c>
      <c r="M1349">
        <v>0</v>
      </c>
      <c r="N1349">
        <v>0</v>
      </c>
      <c r="O1349" s="7" t="s">
        <v>478</v>
      </c>
      <c r="P1349" s="7"/>
      <c r="Q1349">
        <f>190-110</f>
        <v>80</v>
      </c>
      <c r="R1349" t="s">
        <v>43</v>
      </c>
      <c r="S1349" t="s">
        <v>44</v>
      </c>
      <c r="AB1349" t="s">
        <v>123</v>
      </c>
      <c r="AC1349" t="s">
        <v>37</v>
      </c>
    </row>
    <row r="1350" spans="1:30" ht="15.5" x14ac:dyDescent="0.35">
      <c r="A1350" s="5" t="s">
        <v>474</v>
      </c>
      <c r="B1350" t="s">
        <v>31</v>
      </c>
      <c r="C1350">
        <v>304</v>
      </c>
      <c r="D1350">
        <v>4</v>
      </c>
      <c r="E1350">
        <v>1</v>
      </c>
      <c r="F1350" t="s">
        <v>32</v>
      </c>
      <c r="G1350" t="s">
        <v>33</v>
      </c>
      <c r="H1350" t="s">
        <v>34</v>
      </c>
      <c r="I1350" s="6" t="s">
        <v>35</v>
      </c>
      <c r="O1350" s="7"/>
      <c r="P1350" s="7"/>
      <c r="AB1350" t="s">
        <v>123</v>
      </c>
      <c r="AC1350" t="s">
        <v>37</v>
      </c>
    </row>
    <row r="1351" spans="1:30" ht="15.5" x14ac:dyDescent="0.35">
      <c r="A1351" s="5" t="s">
        <v>474</v>
      </c>
      <c r="B1351" t="s">
        <v>31</v>
      </c>
      <c r="C1351">
        <v>304</v>
      </c>
      <c r="D1351">
        <v>4</v>
      </c>
      <c r="E1351">
        <v>2</v>
      </c>
      <c r="F1351" t="s">
        <v>32</v>
      </c>
      <c r="G1351" t="s">
        <v>33</v>
      </c>
      <c r="H1351" t="s">
        <v>34</v>
      </c>
      <c r="I1351" s="6" t="s">
        <v>35</v>
      </c>
      <c r="O1351" s="7"/>
      <c r="P1351" s="7"/>
      <c r="AB1351" t="s">
        <v>123</v>
      </c>
      <c r="AC1351" t="s">
        <v>37</v>
      </c>
    </row>
    <row r="1352" spans="1:30" ht="15.5" x14ac:dyDescent="0.35">
      <c r="A1352" s="5" t="s">
        <v>474</v>
      </c>
      <c r="B1352" t="s">
        <v>31</v>
      </c>
      <c r="C1352">
        <v>304</v>
      </c>
      <c r="D1352">
        <v>5</v>
      </c>
      <c r="E1352">
        <v>1</v>
      </c>
      <c r="F1352" t="s">
        <v>32</v>
      </c>
      <c r="G1352" t="s">
        <v>33</v>
      </c>
      <c r="H1352" t="s">
        <v>34</v>
      </c>
      <c r="I1352" t="s">
        <v>69</v>
      </c>
      <c r="J1352" s="6" t="s">
        <v>142</v>
      </c>
      <c r="O1352" s="7"/>
      <c r="P1352" s="7"/>
      <c r="AB1352" t="s">
        <v>123</v>
      </c>
      <c r="AC1352" t="s">
        <v>37</v>
      </c>
    </row>
    <row r="1353" spans="1:30" ht="15.5" x14ac:dyDescent="0.35">
      <c r="A1353" s="5" t="s">
        <v>474</v>
      </c>
      <c r="B1353" t="s">
        <v>31</v>
      </c>
      <c r="C1353">
        <v>304</v>
      </c>
      <c r="D1353">
        <v>5</v>
      </c>
      <c r="E1353">
        <v>2</v>
      </c>
      <c r="F1353" t="s">
        <v>32</v>
      </c>
      <c r="G1353" t="s">
        <v>33</v>
      </c>
      <c r="H1353" t="s">
        <v>34</v>
      </c>
      <c r="I1353" s="6" t="s">
        <v>35</v>
      </c>
      <c r="O1353" s="7"/>
      <c r="P1353" s="7"/>
      <c r="AB1353" t="s">
        <v>123</v>
      </c>
      <c r="AC1353" t="s">
        <v>37</v>
      </c>
    </row>
    <row r="1354" spans="1:30" ht="15.5" x14ac:dyDescent="0.35">
      <c r="A1354" s="5" t="s">
        <v>474</v>
      </c>
      <c r="B1354" t="s">
        <v>31</v>
      </c>
      <c r="C1354">
        <v>304</v>
      </c>
      <c r="D1354">
        <v>6</v>
      </c>
      <c r="E1354">
        <v>1</v>
      </c>
      <c r="F1354" t="s">
        <v>32</v>
      </c>
      <c r="G1354" t="s">
        <v>33</v>
      </c>
      <c r="H1354" t="s">
        <v>34</v>
      </c>
      <c r="I1354" s="6" t="s">
        <v>35</v>
      </c>
      <c r="O1354" s="7"/>
      <c r="P1354" s="7"/>
      <c r="AB1354" t="s">
        <v>123</v>
      </c>
      <c r="AC1354" t="s">
        <v>37</v>
      </c>
    </row>
    <row r="1355" spans="1:30" ht="15.5" x14ac:dyDescent="0.35">
      <c r="A1355" s="5" t="s">
        <v>474</v>
      </c>
      <c r="B1355" t="s">
        <v>31</v>
      </c>
      <c r="C1355">
        <v>304</v>
      </c>
      <c r="D1355">
        <v>7</v>
      </c>
      <c r="E1355">
        <v>1</v>
      </c>
      <c r="F1355" t="s">
        <v>32</v>
      </c>
      <c r="G1355" t="s">
        <v>33</v>
      </c>
      <c r="H1355" t="s">
        <v>34</v>
      </c>
      <c r="I1355" s="6" t="s">
        <v>35</v>
      </c>
      <c r="O1355" s="7"/>
      <c r="P1355" s="7"/>
      <c r="AB1355" t="s">
        <v>123</v>
      </c>
      <c r="AC1355" t="s">
        <v>37</v>
      </c>
    </row>
    <row r="1356" spans="1:30" ht="15.5" x14ac:dyDescent="0.35">
      <c r="A1356" s="5" t="s">
        <v>474</v>
      </c>
      <c r="B1356" t="s">
        <v>31</v>
      </c>
      <c r="C1356">
        <v>304</v>
      </c>
      <c r="D1356">
        <v>7</v>
      </c>
      <c r="E1356">
        <v>2</v>
      </c>
      <c r="F1356" t="s">
        <v>32</v>
      </c>
      <c r="G1356" t="s">
        <v>33</v>
      </c>
      <c r="H1356" t="s">
        <v>34</v>
      </c>
      <c r="I1356" s="6" t="s">
        <v>35</v>
      </c>
      <c r="O1356" s="7"/>
      <c r="P1356" s="7"/>
      <c r="AB1356" t="s">
        <v>123</v>
      </c>
      <c r="AC1356" t="s">
        <v>37</v>
      </c>
    </row>
    <row r="1357" spans="1:30" ht="15.5" x14ac:dyDescent="0.35">
      <c r="A1357" s="5" t="s">
        <v>474</v>
      </c>
      <c r="B1357" t="s">
        <v>31</v>
      </c>
      <c r="C1357">
        <v>304</v>
      </c>
      <c r="D1357">
        <v>8</v>
      </c>
      <c r="E1357">
        <v>1</v>
      </c>
      <c r="F1357" t="s">
        <v>32</v>
      </c>
      <c r="G1357" t="s">
        <v>33</v>
      </c>
      <c r="H1357" t="s">
        <v>34</v>
      </c>
      <c r="I1357" t="s">
        <v>69</v>
      </c>
      <c r="J1357" s="6" t="s">
        <v>142</v>
      </c>
      <c r="O1357" s="7"/>
      <c r="P1357" s="7"/>
      <c r="AB1357" t="s">
        <v>123</v>
      </c>
      <c r="AC1357" t="s">
        <v>37</v>
      </c>
    </row>
    <row r="1358" spans="1:30" ht="15.5" x14ac:dyDescent="0.35">
      <c r="A1358" s="5" t="s">
        <v>474</v>
      </c>
      <c r="B1358" t="s">
        <v>31</v>
      </c>
      <c r="C1358">
        <v>304</v>
      </c>
      <c r="D1358">
        <v>8</v>
      </c>
      <c r="E1358">
        <v>2</v>
      </c>
      <c r="F1358" t="s">
        <v>32</v>
      </c>
      <c r="G1358" t="s">
        <v>33</v>
      </c>
      <c r="H1358" t="s">
        <v>34</v>
      </c>
      <c r="I1358" s="6" t="s">
        <v>35</v>
      </c>
      <c r="O1358" s="7"/>
      <c r="P1358" s="7"/>
      <c r="AB1358" t="s">
        <v>123</v>
      </c>
      <c r="AC1358" t="s">
        <v>37</v>
      </c>
    </row>
    <row r="1359" spans="1:30" ht="15.5" x14ac:dyDescent="0.35">
      <c r="A1359" s="5" t="s">
        <v>474</v>
      </c>
      <c r="B1359" t="s">
        <v>31</v>
      </c>
      <c r="C1359">
        <v>304</v>
      </c>
      <c r="D1359">
        <v>9</v>
      </c>
      <c r="E1359">
        <v>1</v>
      </c>
      <c r="F1359" t="s">
        <v>32</v>
      </c>
      <c r="G1359" t="s">
        <v>33</v>
      </c>
      <c r="H1359" t="s">
        <v>34</v>
      </c>
      <c r="I1359" s="6" t="s">
        <v>35</v>
      </c>
      <c r="O1359" s="7"/>
      <c r="P1359" s="7"/>
      <c r="AB1359" t="s">
        <v>123</v>
      </c>
      <c r="AC1359" t="s">
        <v>37</v>
      </c>
    </row>
    <row r="1360" spans="1:30" ht="15.5" x14ac:dyDescent="0.35">
      <c r="A1360" s="5" t="s">
        <v>474</v>
      </c>
      <c r="B1360" t="s">
        <v>31</v>
      </c>
      <c r="C1360">
        <v>304</v>
      </c>
      <c r="D1360">
        <v>9</v>
      </c>
      <c r="E1360">
        <v>2</v>
      </c>
      <c r="F1360" t="s">
        <v>32</v>
      </c>
      <c r="G1360" t="s">
        <v>33</v>
      </c>
      <c r="H1360" t="s">
        <v>34</v>
      </c>
      <c r="I1360" s="6" t="s">
        <v>35</v>
      </c>
      <c r="O1360" s="7"/>
      <c r="P1360" s="7"/>
      <c r="AB1360" t="s">
        <v>123</v>
      </c>
      <c r="AC1360" t="s">
        <v>37</v>
      </c>
    </row>
    <row r="1361" spans="1:30" ht="15.5" x14ac:dyDescent="0.35">
      <c r="A1361" s="5" t="s">
        <v>474</v>
      </c>
      <c r="B1361" t="s">
        <v>31</v>
      </c>
      <c r="C1361">
        <v>304</v>
      </c>
      <c r="D1361">
        <v>10</v>
      </c>
      <c r="E1361">
        <v>1</v>
      </c>
      <c r="F1361" t="s">
        <v>32</v>
      </c>
      <c r="G1361" t="s">
        <v>33</v>
      </c>
      <c r="H1361" t="s">
        <v>34</v>
      </c>
      <c r="I1361" s="6" t="s">
        <v>35</v>
      </c>
      <c r="O1361" s="7"/>
      <c r="P1361" s="7"/>
      <c r="AB1361" t="s">
        <v>123</v>
      </c>
      <c r="AC1361" t="s">
        <v>37</v>
      </c>
    </row>
    <row r="1362" spans="1:30" ht="15.5" x14ac:dyDescent="0.35">
      <c r="A1362" s="5" t="s">
        <v>474</v>
      </c>
      <c r="B1362" t="s">
        <v>31</v>
      </c>
      <c r="C1362">
        <v>304</v>
      </c>
      <c r="D1362">
        <v>10</v>
      </c>
      <c r="E1362">
        <v>2</v>
      </c>
      <c r="F1362" t="s">
        <v>32</v>
      </c>
      <c r="G1362" t="s">
        <v>33</v>
      </c>
      <c r="H1362" t="s">
        <v>34</v>
      </c>
      <c r="I1362" s="6" t="s">
        <v>35</v>
      </c>
      <c r="O1362" s="7"/>
      <c r="P1362" s="7"/>
      <c r="AB1362" t="s">
        <v>123</v>
      </c>
      <c r="AC1362" t="s">
        <v>37</v>
      </c>
    </row>
    <row r="1363" spans="1:30" ht="15.5" x14ac:dyDescent="0.35">
      <c r="A1363" s="5" t="s">
        <v>474</v>
      </c>
      <c r="B1363" t="s">
        <v>31</v>
      </c>
      <c r="C1363">
        <v>111</v>
      </c>
      <c r="D1363">
        <v>1</v>
      </c>
      <c r="E1363">
        <v>1</v>
      </c>
      <c r="F1363" t="s">
        <v>120</v>
      </c>
      <c r="G1363" t="s">
        <v>33</v>
      </c>
      <c r="H1363" t="s">
        <v>34</v>
      </c>
      <c r="I1363" s="6" t="s">
        <v>35</v>
      </c>
      <c r="O1363" s="7"/>
      <c r="P1363" s="7"/>
      <c r="AB1363" t="s">
        <v>123</v>
      </c>
      <c r="AC1363" t="s">
        <v>37</v>
      </c>
    </row>
    <row r="1364" spans="1:30" ht="15.5" x14ac:dyDescent="0.35">
      <c r="A1364" s="5" t="s">
        <v>474</v>
      </c>
      <c r="B1364" t="s">
        <v>31</v>
      </c>
      <c r="C1364">
        <v>111</v>
      </c>
      <c r="D1364">
        <v>1</v>
      </c>
      <c r="E1364">
        <v>2</v>
      </c>
      <c r="F1364" t="s">
        <v>120</v>
      </c>
      <c r="G1364" t="s">
        <v>33</v>
      </c>
      <c r="H1364" t="s">
        <v>34</v>
      </c>
      <c r="I1364" s="6" t="s">
        <v>35</v>
      </c>
      <c r="O1364" s="7"/>
      <c r="P1364" s="7"/>
      <c r="AB1364" t="s">
        <v>123</v>
      </c>
      <c r="AC1364" t="s">
        <v>37</v>
      </c>
    </row>
    <row r="1365" spans="1:30" ht="15.5" x14ac:dyDescent="0.35">
      <c r="A1365" s="5" t="s">
        <v>474</v>
      </c>
      <c r="B1365" t="s">
        <v>31</v>
      </c>
      <c r="C1365">
        <v>111</v>
      </c>
      <c r="D1365">
        <v>2</v>
      </c>
      <c r="E1365">
        <v>1</v>
      </c>
      <c r="F1365" t="s">
        <v>120</v>
      </c>
      <c r="G1365" t="s">
        <v>33</v>
      </c>
      <c r="H1365" t="s">
        <v>34</v>
      </c>
      <c r="I1365" s="6" t="s">
        <v>35</v>
      </c>
      <c r="O1365" s="7"/>
      <c r="P1365" s="7"/>
      <c r="AB1365" t="s">
        <v>123</v>
      </c>
      <c r="AC1365" t="s">
        <v>37</v>
      </c>
    </row>
    <row r="1366" spans="1:30" ht="15.5" x14ac:dyDescent="0.35">
      <c r="A1366" s="5" t="s">
        <v>474</v>
      </c>
      <c r="B1366" t="s">
        <v>31</v>
      </c>
      <c r="C1366">
        <v>111</v>
      </c>
      <c r="D1366">
        <v>2</v>
      </c>
      <c r="E1366">
        <v>2</v>
      </c>
      <c r="F1366" t="s">
        <v>120</v>
      </c>
      <c r="G1366" t="s">
        <v>33</v>
      </c>
      <c r="H1366" t="s">
        <v>34</v>
      </c>
      <c r="I1366" s="6" t="s">
        <v>35</v>
      </c>
      <c r="O1366" s="7"/>
      <c r="P1366" s="7"/>
      <c r="AB1366" t="s">
        <v>123</v>
      </c>
      <c r="AC1366" t="s">
        <v>37</v>
      </c>
    </row>
    <row r="1367" spans="1:30" ht="15.5" x14ac:dyDescent="0.35">
      <c r="A1367" s="5" t="s">
        <v>474</v>
      </c>
      <c r="B1367" t="s">
        <v>31</v>
      </c>
      <c r="C1367">
        <v>111</v>
      </c>
      <c r="D1367">
        <v>3</v>
      </c>
      <c r="E1367">
        <v>1</v>
      </c>
      <c r="F1367" t="s">
        <v>120</v>
      </c>
      <c r="G1367" t="s">
        <v>33</v>
      </c>
      <c r="H1367" t="s">
        <v>34</v>
      </c>
      <c r="I1367" s="6" t="s">
        <v>35</v>
      </c>
      <c r="O1367" s="7"/>
      <c r="P1367" s="7"/>
      <c r="AB1367" t="s">
        <v>123</v>
      </c>
      <c r="AC1367" t="s">
        <v>37</v>
      </c>
    </row>
    <row r="1368" spans="1:30" ht="15.5" x14ac:dyDescent="0.35">
      <c r="A1368" s="5" t="s">
        <v>474</v>
      </c>
      <c r="B1368" t="s">
        <v>31</v>
      </c>
      <c r="C1368">
        <v>111</v>
      </c>
      <c r="D1368">
        <v>3</v>
      </c>
      <c r="E1368">
        <v>2</v>
      </c>
      <c r="F1368" t="s">
        <v>120</v>
      </c>
      <c r="G1368" t="s">
        <v>33</v>
      </c>
      <c r="H1368" t="s">
        <v>34</v>
      </c>
      <c r="I1368" t="s">
        <v>38</v>
      </c>
      <c r="J1368" s="6" t="s">
        <v>39</v>
      </c>
      <c r="K1368" t="s">
        <v>40</v>
      </c>
      <c r="L1368" t="s">
        <v>41</v>
      </c>
      <c r="M1368">
        <v>0</v>
      </c>
      <c r="N1368">
        <v>0</v>
      </c>
      <c r="O1368" s="7" t="s">
        <v>42</v>
      </c>
      <c r="P1368" s="7"/>
      <c r="Q1368">
        <f>210-140</f>
        <v>70</v>
      </c>
      <c r="R1368" t="s">
        <v>43</v>
      </c>
      <c r="S1368" t="s">
        <v>44</v>
      </c>
      <c r="AB1368" t="s">
        <v>123</v>
      </c>
      <c r="AC1368" t="s">
        <v>37</v>
      </c>
      <c r="AD1368" t="s">
        <v>479</v>
      </c>
    </row>
    <row r="1369" spans="1:30" ht="15.5" x14ac:dyDescent="0.35">
      <c r="A1369" s="5" t="s">
        <v>474</v>
      </c>
      <c r="B1369" t="s">
        <v>31</v>
      </c>
      <c r="C1369">
        <v>111</v>
      </c>
      <c r="D1369">
        <v>4</v>
      </c>
      <c r="E1369">
        <v>1</v>
      </c>
      <c r="F1369" t="s">
        <v>120</v>
      </c>
      <c r="G1369" t="s">
        <v>33</v>
      </c>
      <c r="H1369" t="s">
        <v>34</v>
      </c>
      <c r="I1369" s="6" t="s">
        <v>35</v>
      </c>
      <c r="O1369" s="7"/>
      <c r="P1369" s="7"/>
      <c r="AB1369" t="s">
        <v>123</v>
      </c>
      <c r="AC1369" t="s">
        <v>37</v>
      </c>
    </row>
    <row r="1370" spans="1:30" ht="15.5" x14ac:dyDescent="0.35">
      <c r="A1370" s="5" t="s">
        <v>474</v>
      </c>
      <c r="B1370" t="s">
        <v>31</v>
      </c>
      <c r="C1370">
        <v>111</v>
      </c>
      <c r="D1370">
        <v>4</v>
      </c>
      <c r="E1370">
        <v>2</v>
      </c>
      <c r="F1370" t="s">
        <v>120</v>
      </c>
      <c r="G1370" t="s">
        <v>33</v>
      </c>
      <c r="H1370" t="s">
        <v>34</v>
      </c>
      <c r="I1370" t="s">
        <v>45</v>
      </c>
      <c r="J1370" s="6" t="s">
        <v>74</v>
      </c>
      <c r="K1370" t="s">
        <v>56</v>
      </c>
      <c r="L1370" t="s">
        <v>49</v>
      </c>
      <c r="M1370">
        <v>0</v>
      </c>
      <c r="N1370">
        <v>1</v>
      </c>
      <c r="O1370" s="7" t="s">
        <v>480</v>
      </c>
      <c r="P1370" s="7" t="s">
        <v>481</v>
      </c>
      <c r="Q1370">
        <f>37.5-12.5</f>
        <v>25</v>
      </c>
      <c r="R1370" t="s">
        <v>52</v>
      </c>
      <c r="AB1370" t="s">
        <v>123</v>
      </c>
      <c r="AC1370" t="s">
        <v>37</v>
      </c>
    </row>
    <row r="1371" spans="1:30" ht="15.5" x14ac:dyDescent="0.35">
      <c r="A1371" s="5" t="s">
        <v>474</v>
      </c>
      <c r="B1371" t="s">
        <v>31</v>
      </c>
      <c r="C1371">
        <v>111</v>
      </c>
      <c r="D1371">
        <v>5</v>
      </c>
      <c r="E1371">
        <v>1</v>
      </c>
      <c r="F1371" t="s">
        <v>120</v>
      </c>
      <c r="G1371" t="s">
        <v>33</v>
      </c>
      <c r="H1371" t="s">
        <v>34</v>
      </c>
      <c r="I1371" s="6" t="s">
        <v>35</v>
      </c>
      <c r="O1371" s="7"/>
      <c r="P1371" s="7"/>
      <c r="AB1371" t="s">
        <v>123</v>
      </c>
      <c r="AC1371" t="s">
        <v>37</v>
      </c>
    </row>
    <row r="1372" spans="1:30" ht="15.5" x14ac:dyDescent="0.35">
      <c r="A1372" s="5" t="s">
        <v>474</v>
      </c>
      <c r="B1372" t="s">
        <v>31</v>
      </c>
      <c r="C1372">
        <v>111</v>
      </c>
      <c r="D1372">
        <v>5</v>
      </c>
      <c r="E1372">
        <v>2</v>
      </c>
      <c r="F1372" t="s">
        <v>120</v>
      </c>
      <c r="G1372" t="s">
        <v>33</v>
      </c>
      <c r="H1372" t="s">
        <v>34</v>
      </c>
      <c r="I1372" s="6" t="s">
        <v>35</v>
      </c>
      <c r="O1372" s="7"/>
      <c r="P1372" s="7"/>
      <c r="AB1372" t="s">
        <v>123</v>
      </c>
      <c r="AC1372" t="s">
        <v>37</v>
      </c>
    </row>
    <row r="1373" spans="1:30" ht="15.5" x14ac:dyDescent="0.35">
      <c r="A1373" s="5" t="s">
        <v>474</v>
      </c>
      <c r="B1373" t="s">
        <v>31</v>
      </c>
      <c r="C1373">
        <v>111</v>
      </c>
      <c r="D1373">
        <v>6</v>
      </c>
      <c r="E1373">
        <v>1</v>
      </c>
      <c r="F1373" t="s">
        <v>120</v>
      </c>
      <c r="G1373" t="s">
        <v>33</v>
      </c>
      <c r="H1373" t="s">
        <v>34</v>
      </c>
      <c r="I1373" s="6" t="s">
        <v>35</v>
      </c>
      <c r="O1373" s="7"/>
      <c r="P1373" s="7"/>
      <c r="AB1373" t="s">
        <v>123</v>
      </c>
      <c r="AC1373" t="s">
        <v>37</v>
      </c>
    </row>
    <row r="1374" spans="1:30" ht="15.5" x14ac:dyDescent="0.35">
      <c r="A1374" s="5" t="s">
        <v>474</v>
      </c>
      <c r="B1374" t="s">
        <v>31</v>
      </c>
      <c r="C1374">
        <v>111</v>
      </c>
      <c r="D1374">
        <v>6</v>
      </c>
      <c r="E1374">
        <v>2</v>
      </c>
      <c r="F1374" t="s">
        <v>120</v>
      </c>
      <c r="G1374" t="s">
        <v>33</v>
      </c>
      <c r="H1374" t="s">
        <v>34</v>
      </c>
      <c r="I1374" t="s">
        <v>38</v>
      </c>
      <c r="J1374" s="6" t="s">
        <v>39</v>
      </c>
      <c r="K1374" t="s">
        <v>40</v>
      </c>
      <c r="L1374" t="s">
        <v>41</v>
      </c>
      <c r="M1374">
        <v>0</v>
      </c>
      <c r="N1374">
        <v>0</v>
      </c>
      <c r="O1374" s="7" t="s">
        <v>482</v>
      </c>
      <c r="P1374" s="7"/>
      <c r="Q1374">
        <f>230-145</f>
        <v>85</v>
      </c>
      <c r="R1374" t="s">
        <v>43</v>
      </c>
      <c r="S1374" t="s">
        <v>44</v>
      </c>
      <c r="AB1374" t="s">
        <v>123</v>
      </c>
      <c r="AC1374" t="s">
        <v>37</v>
      </c>
      <c r="AD1374" t="s">
        <v>201</v>
      </c>
    </row>
    <row r="1375" spans="1:30" ht="15.5" x14ac:dyDescent="0.35">
      <c r="A1375" s="5" t="s">
        <v>474</v>
      </c>
      <c r="B1375" t="s">
        <v>31</v>
      </c>
      <c r="C1375">
        <v>111</v>
      </c>
      <c r="D1375">
        <v>7</v>
      </c>
      <c r="E1375">
        <v>1</v>
      </c>
      <c r="F1375" t="s">
        <v>120</v>
      </c>
      <c r="G1375" t="s">
        <v>33</v>
      </c>
      <c r="H1375" t="s">
        <v>34</v>
      </c>
      <c r="I1375" s="6" t="s">
        <v>35</v>
      </c>
      <c r="O1375" s="7"/>
      <c r="P1375" s="7"/>
      <c r="AB1375" t="s">
        <v>123</v>
      </c>
      <c r="AC1375" t="s">
        <v>37</v>
      </c>
    </row>
    <row r="1376" spans="1:30" ht="15.5" x14ac:dyDescent="0.35">
      <c r="A1376" s="5" t="s">
        <v>474</v>
      </c>
      <c r="B1376" t="s">
        <v>31</v>
      </c>
      <c r="C1376">
        <v>111</v>
      </c>
      <c r="D1376">
        <v>7</v>
      </c>
      <c r="E1376">
        <v>2</v>
      </c>
      <c r="F1376" t="s">
        <v>120</v>
      </c>
      <c r="G1376" t="s">
        <v>33</v>
      </c>
      <c r="H1376" t="s">
        <v>34</v>
      </c>
      <c r="I1376" s="6" t="s">
        <v>35</v>
      </c>
      <c r="O1376" s="7"/>
      <c r="P1376" s="7"/>
      <c r="AB1376" t="s">
        <v>123</v>
      </c>
      <c r="AC1376" t="s">
        <v>37</v>
      </c>
    </row>
    <row r="1377" spans="1:30" ht="15.5" x14ac:dyDescent="0.35">
      <c r="A1377" s="5" t="s">
        <v>474</v>
      </c>
      <c r="B1377" t="s">
        <v>31</v>
      </c>
      <c r="C1377">
        <v>111</v>
      </c>
      <c r="D1377">
        <v>8</v>
      </c>
      <c r="E1377">
        <v>1</v>
      </c>
      <c r="F1377" t="s">
        <v>120</v>
      </c>
      <c r="G1377" t="s">
        <v>33</v>
      </c>
      <c r="H1377" t="s">
        <v>34</v>
      </c>
      <c r="I1377" s="6" t="s">
        <v>35</v>
      </c>
      <c r="O1377" s="7"/>
      <c r="P1377" s="7"/>
      <c r="AB1377" t="s">
        <v>123</v>
      </c>
      <c r="AC1377" t="s">
        <v>37</v>
      </c>
    </row>
    <row r="1378" spans="1:30" ht="15.5" x14ac:dyDescent="0.35">
      <c r="A1378" s="5" t="s">
        <v>474</v>
      </c>
      <c r="B1378" t="s">
        <v>31</v>
      </c>
      <c r="C1378">
        <v>111</v>
      </c>
      <c r="D1378">
        <v>8</v>
      </c>
      <c r="E1378">
        <v>2</v>
      </c>
      <c r="F1378" t="s">
        <v>120</v>
      </c>
      <c r="G1378" t="s">
        <v>33</v>
      </c>
      <c r="H1378" t="s">
        <v>34</v>
      </c>
      <c r="I1378" s="6" t="s">
        <v>35</v>
      </c>
      <c r="O1378" s="7"/>
      <c r="P1378" s="7"/>
      <c r="AB1378" t="s">
        <v>123</v>
      </c>
      <c r="AC1378" t="s">
        <v>37</v>
      </c>
    </row>
    <row r="1379" spans="1:30" ht="15.5" x14ac:dyDescent="0.35">
      <c r="A1379" s="5" t="s">
        <v>474</v>
      </c>
      <c r="B1379" t="s">
        <v>31</v>
      </c>
      <c r="C1379">
        <v>111</v>
      </c>
      <c r="D1379">
        <v>9</v>
      </c>
      <c r="E1379">
        <v>1</v>
      </c>
      <c r="F1379" t="s">
        <v>120</v>
      </c>
      <c r="G1379" t="s">
        <v>33</v>
      </c>
      <c r="H1379" t="s">
        <v>34</v>
      </c>
      <c r="I1379" s="6" t="s">
        <v>35</v>
      </c>
      <c r="O1379" s="7"/>
      <c r="P1379" s="7"/>
      <c r="AB1379" t="s">
        <v>123</v>
      </c>
      <c r="AC1379" t="s">
        <v>37</v>
      </c>
    </row>
    <row r="1380" spans="1:30" ht="15.5" x14ac:dyDescent="0.35">
      <c r="A1380" s="5" t="s">
        <v>474</v>
      </c>
      <c r="B1380" t="s">
        <v>31</v>
      </c>
      <c r="C1380">
        <v>111</v>
      </c>
      <c r="D1380">
        <v>9</v>
      </c>
      <c r="E1380">
        <v>2</v>
      </c>
      <c r="F1380" t="s">
        <v>120</v>
      </c>
      <c r="G1380" t="s">
        <v>33</v>
      </c>
      <c r="H1380" t="s">
        <v>34</v>
      </c>
      <c r="I1380" t="s">
        <v>45</v>
      </c>
      <c r="J1380" s="6" t="s">
        <v>39</v>
      </c>
      <c r="K1380" t="s">
        <v>40</v>
      </c>
      <c r="L1380" t="s">
        <v>41</v>
      </c>
      <c r="M1380">
        <v>0</v>
      </c>
      <c r="N1380">
        <v>0</v>
      </c>
      <c r="O1380" s="7" t="s">
        <v>60</v>
      </c>
      <c r="P1380" s="7" t="s">
        <v>61</v>
      </c>
      <c r="Q1380">
        <f>36-14.5</f>
        <v>21.5</v>
      </c>
      <c r="R1380" t="s">
        <v>43</v>
      </c>
      <c r="S1380" t="s">
        <v>44</v>
      </c>
      <c r="AB1380" t="s">
        <v>123</v>
      </c>
      <c r="AC1380" t="s">
        <v>37</v>
      </c>
    </row>
    <row r="1381" spans="1:30" ht="15.5" x14ac:dyDescent="0.35">
      <c r="A1381" s="5" t="s">
        <v>474</v>
      </c>
      <c r="B1381" t="s">
        <v>31</v>
      </c>
      <c r="C1381">
        <v>111</v>
      </c>
      <c r="D1381">
        <v>10</v>
      </c>
      <c r="E1381">
        <v>1</v>
      </c>
      <c r="F1381" t="s">
        <v>120</v>
      </c>
      <c r="G1381" t="s">
        <v>33</v>
      </c>
      <c r="H1381" t="s">
        <v>34</v>
      </c>
      <c r="I1381" s="6" t="s">
        <v>35</v>
      </c>
      <c r="O1381" s="7"/>
      <c r="P1381" s="7"/>
      <c r="AB1381" t="s">
        <v>123</v>
      </c>
      <c r="AC1381" t="s">
        <v>37</v>
      </c>
    </row>
    <row r="1382" spans="1:30" ht="15.5" x14ac:dyDescent="0.35">
      <c r="A1382" s="5" t="s">
        <v>474</v>
      </c>
      <c r="B1382" t="s">
        <v>31</v>
      </c>
      <c r="C1382">
        <v>111</v>
      </c>
      <c r="D1382">
        <v>10</v>
      </c>
      <c r="E1382">
        <v>2</v>
      </c>
      <c r="F1382" t="s">
        <v>120</v>
      </c>
      <c r="G1382" t="s">
        <v>33</v>
      </c>
      <c r="H1382" t="s">
        <v>34</v>
      </c>
      <c r="I1382" t="s">
        <v>45</v>
      </c>
      <c r="J1382" s="6" t="s">
        <v>39</v>
      </c>
      <c r="K1382" t="s">
        <v>56</v>
      </c>
      <c r="L1382" t="s">
        <v>41</v>
      </c>
      <c r="M1382">
        <v>0</v>
      </c>
      <c r="N1382">
        <v>0</v>
      </c>
      <c r="O1382" s="7" t="s">
        <v>57</v>
      </c>
      <c r="P1382" s="7" t="s">
        <v>58</v>
      </c>
      <c r="Q1382">
        <f>30-12.5</f>
        <v>17.5</v>
      </c>
      <c r="R1382" t="s">
        <v>43</v>
      </c>
      <c r="S1382" t="s">
        <v>44</v>
      </c>
      <c r="AB1382" t="s">
        <v>123</v>
      </c>
      <c r="AC1382" t="s">
        <v>37</v>
      </c>
    </row>
    <row r="1383" spans="1:30" ht="15.5" x14ac:dyDescent="0.35">
      <c r="A1383" s="5" t="s">
        <v>474</v>
      </c>
      <c r="B1383" t="s">
        <v>31</v>
      </c>
      <c r="C1383">
        <v>112</v>
      </c>
      <c r="D1383">
        <v>1</v>
      </c>
      <c r="E1383">
        <v>1</v>
      </c>
      <c r="F1383" t="s">
        <v>120</v>
      </c>
      <c r="G1383" t="s">
        <v>33</v>
      </c>
      <c r="H1383" t="s">
        <v>34</v>
      </c>
      <c r="I1383" s="6" t="s">
        <v>35</v>
      </c>
      <c r="O1383" s="7"/>
      <c r="P1383" s="7"/>
      <c r="AB1383" t="s">
        <v>123</v>
      </c>
      <c r="AC1383" t="s">
        <v>37</v>
      </c>
    </row>
    <row r="1384" spans="1:30" ht="15.5" x14ac:dyDescent="0.35">
      <c r="A1384" s="5" t="s">
        <v>474</v>
      </c>
      <c r="B1384" t="s">
        <v>31</v>
      </c>
      <c r="C1384">
        <v>112</v>
      </c>
      <c r="D1384">
        <v>1</v>
      </c>
      <c r="E1384">
        <v>2</v>
      </c>
      <c r="F1384" t="s">
        <v>120</v>
      </c>
      <c r="G1384" t="s">
        <v>33</v>
      </c>
      <c r="H1384" t="s">
        <v>34</v>
      </c>
      <c r="I1384" s="6" t="s">
        <v>35</v>
      </c>
      <c r="O1384" s="7"/>
      <c r="P1384" s="7"/>
      <c r="AB1384" t="s">
        <v>123</v>
      </c>
      <c r="AC1384" t="s">
        <v>37</v>
      </c>
    </row>
    <row r="1385" spans="1:30" ht="15.5" x14ac:dyDescent="0.35">
      <c r="A1385" s="5" t="s">
        <v>474</v>
      </c>
      <c r="B1385" t="s">
        <v>31</v>
      </c>
      <c r="C1385">
        <v>112</v>
      </c>
      <c r="D1385">
        <v>2</v>
      </c>
      <c r="E1385">
        <v>1</v>
      </c>
      <c r="F1385" t="s">
        <v>120</v>
      </c>
      <c r="G1385" t="s">
        <v>33</v>
      </c>
      <c r="H1385" t="s">
        <v>34</v>
      </c>
      <c r="I1385" s="6" t="s">
        <v>35</v>
      </c>
      <c r="O1385" s="7"/>
      <c r="P1385" s="7"/>
      <c r="AB1385" t="s">
        <v>123</v>
      </c>
      <c r="AC1385" t="s">
        <v>37</v>
      </c>
    </row>
    <row r="1386" spans="1:30" ht="15.5" x14ac:dyDescent="0.35">
      <c r="A1386" s="5" t="s">
        <v>474</v>
      </c>
      <c r="B1386" t="s">
        <v>31</v>
      </c>
      <c r="C1386">
        <v>112</v>
      </c>
      <c r="D1386">
        <v>2</v>
      </c>
      <c r="E1386">
        <v>2</v>
      </c>
      <c r="F1386" t="s">
        <v>120</v>
      </c>
      <c r="G1386" t="s">
        <v>33</v>
      </c>
      <c r="H1386" t="s">
        <v>34</v>
      </c>
      <c r="I1386" t="s">
        <v>69</v>
      </c>
      <c r="J1386" s="6" t="s">
        <v>142</v>
      </c>
      <c r="O1386" s="7"/>
      <c r="P1386" s="7"/>
      <c r="AB1386" t="s">
        <v>123</v>
      </c>
      <c r="AC1386" t="s">
        <v>37</v>
      </c>
    </row>
    <row r="1387" spans="1:30" ht="15.5" x14ac:dyDescent="0.35">
      <c r="A1387" s="5" t="s">
        <v>474</v>
      </c>
      <c r="B1387" t="s">
        <v>31</v>
      </c>
      <c r="C1387">
        <v>112</v>
      </c>
      <c r="D1387">
        <v>3</v>
      </c>
      <c r="E1387">
        <v>1</v>
      </c>
      <c r="F1387" t="s">
        <v>120</v>
      </c>
      <c r="G1387" t="s">
        <v>33</v>
      </c>
      <c r="H1387" t="s">
        <v>34</v>
      </c>
      <c r="I1387" s="6" t="s">
        <v>35</v>
      </c>
      <c r="O1387" s="7"/>
      <c r="P1387" s="7"/>
      <c r="AB1387" t="s">
        <v>123</v>
      </c>
      <c r="AC1387" t="s">
        <v>37</v>
      </c>
    </row>
    <row r="1388" spans="1:30" ht="15.5" x14ac:dyDescent="0.35">
      <c r="A1388" s="5" t="s">
        <v>474</v>
      </c>
      <c r="B1388" t="s">
        <v>31</v>
      </c>
      <c r="C1388">
        <v>112</v>
      </c>
      <c r="D1388">
        <v>3</v>
      </c>
      <c r="E1388">
        <v>2</v>
      </c>
      <c r="F1388" t="s">
        <v>120</v>
      </c>
      <c r="G1388" t="s">
        <v>33</v>
      </c>
      <c r="H1388" t="s">
        <v>34</v>
      </c>
      <c r="I1388" s="6" t="s">
        <v>35</v>
      </c>
      <c r="O1388" s="7"/>
      <c r="P1388" s="7"/>
      <c r="AB1388" t="s">
        <v>123</v>
      </c>
      <c r="AC1388" t="s">
        <v>37</v>
      </c>
    </row>
    <row r="1389" spans="1:30" ht="15.5" x14ac:dyDescent="0.35">
      <c r="A1389" s="5" t="s">
        <v>474</v>
      </c>
      <c r="B1389" t="s">
        <v>31</v>
      </c>
      <c r="C1389">
        <v>112</v>
      </c>
      <c r="D1389">
        <v>4</v>
      </c>
      <c r="E1389">
        <v>1</v>
      </c>
      <c r="F1389" t="s">
        <v>120</v>
      </c>
      <c r="G1389" t="s">
        <v>33</v>
      </c>
      <c r="H1389" t="s">
        <v>34</v>
      </c>
      <c r="I1389" s="6" t="s">
        <v>35</v>
      </c>
      <c r="O1389" s="7"/>
      <c r="P1389" s="7"/>
      <c r="AB1389" t="s">
        <v>123</v>
      </c>
      <c r="AC1389" t="s">
        <v>37</v>
      </c>
    </row>
    <row r="1390" spans="1:30" ht="15.5" x14ac:dyDescent="0.35">
      <c r="A1390" s="5" t="s">
        <v>474</v>
      </c>
      <c r="B1390" t="s">
        <v>31</v>
      </c>
      <c r="C1390">
        <v>112</v>
      </c>
      <c r="D1390">
        <v>4</v>
      </c>
      <c r="E1390">
        <v>2</v>
      </c>
      <c r="F1390" t="s">
        <v>120</v>
      </c>
      <c r="G1390" t="s">
        <v>33</v>
      </c>
      <c r="H1390" t="s">
        <v>34</v>
      </c>
      <c r="I1390" s="6" t="s">
        <v>35</v>
      </c>
      <c r="O1390" s="7"/>
      <c r="P1390" s="7"/>
      <c r="AB1390" t="s">
        <v>123</v>
      </c>
      <c r="AC1390" t="s">
        <v>37</v>
      </c>
    </row>
    <row r="1391" spans="1:30" ht="15.5" x14ac:dyDescent="0.35">
      <c r="A1391" s="5" t="s">
        <v>474</v>
      </c>
      <c r="B1391" t="s">
        <v>31</v>
      </c>
      <c r="C1391">
        <v>112</v>
      </c>
      <c r="D1391">
        <v>5</v>
      </c>
      <c r="E1391">
        <v>1</v>
      </c>
      <c r="F1391" t="s">
        <v>120</v>
      </c>
      <c r="G1391" t="s">
        <v>33</v>
      </c>
      <c r="H1391" t="s">
        <v>34</v>
      </c>
      <c r="I1391" s="6" t="s">
        <v>35</v>
      </c>
      <c r="O1391" s="7"/>
      <c r="P1391" s="7"/>
      <c r="AB1391" t="s">
        <v>123</v>
      </c>
      <c r="AC1391" t="s">
        <v>37</v>
      </c>
    </row>
    <row r="1392" spans="1:30" ht="15.5" x14ac:dyDescent="0.35">
      <c r="A1392" s="5" t="s">
        <v>474</v>
      </c>
      <c r="B1392" t="s">
        <v>31</v>
      </c>
      <c r="C1392">
        <v>112</v>
      </c>
      <c r="D1392">
        <v>5</v>
      </c>
      <c r="E1392">
        <v>2</v>
      </c>
      <c r="F1392" t="s">
        <v>120</v>
      </c>
      <c r="G1392" t="s">
        <v>33</v>
      </c>
      <c r="H1392" t="s">
        <v>34</v>
      </c>
      <c r="I1392" t="s">
        <v>38</v>
      </c>
      <c r="J1392" s="6" t="s">
        <v>39</v>
      </c>
      <c r="K1392" t="s">
        <v>40</v>
      </c>
      <c r="L1392" t="s">
        <v>49</v>
      </c>
      <c r="M1392">
        <v>0</v>
      </c>
      <c r="N1392">
        <v>0</v>
      </c>
      <c r="O1392" s="7" t="s">
        <v>78</v>
      </c>
      <c r="P1392" s="7"/>
      <c r="Q1392">
        <f>245-145</f>
        <v>100</v>
      </c>
      <c r="R1392" t="s">
        <v>52</v>
      </c>
      <c r="AB1392" t="s">
        <v>123</v>
      </c>
      <c r="AC1392" t="s">
        <v>37</v>
      </c>
      <c r="AD1392" t="s">
        <v>483</v>
      </c>
    </row>
    <row r="1393" spans="1:30" ht="15.5" x14ac:dyDescent="0.35">
      <c r="A1393" s="5" t="s">
        <v>474</v>
      </c>
      <c r="B1393" t="s">
        <v>31</v>
      </c>
      <c r="C1393">
        <v>112</v>
      </c>
      <c r="D1393">
        <v>6</v>
      </c>
      <c r="E1393">
        <v>1</v>
      </c>
      <c r="F1393" t="s">
        <v>120</v>
      </c>
      <c r="G1393" t="s">
        <v>33</v>
      </c>
      <c r="H1393" t="s">
        <v>34</v>
      </c>
      <c r="I1393" s="6" t="s">
        <v>35</v>
      </c>
      <c r="O1393" s="7"/>
      <c r="P1393" s="7"/>
      <c r="AB1393" t="s">
        <v>123</v>
      </c>
      <c r="AC1393" t="s">
        <v>37</v>
      </c>
    </row>
    <row r="1394" spans="1:30" ht="15.5" x14ac:dyDescent="0.35">
      <c r="A1394" s="5" t="s">
        <v>474</v>
      </c>
      <c r="B1394" t="s">
        <v>31</v>
      </c>
      <c r="C1394">
        <v>112</v>
      </c>
      <c r="D1394">
        <v>6</v>
      </c>
      <c r="E1394">
        <v>2</v>
      </c>
      <c r="F1394" t="s">
        <v>120</v>
      </c>
      <c r="G1394" t="s">
        <v>33</v>
      </c>
      <c r="H1394" t="s">
        <v>34</v>
      </c>
      <c r="I1394" s="6" t="s">
        <v>35</v>
      </c>
      <c r="O1394" s="7"/>
      <c r="P1394" s="7"/>
      <c r="AB1394" t="s">
        <v>123</v>
      </c>
      <c r="AC1394" t="s">
        <v>37</v>
      </c>
    </row>
    <row r="1395" spans="1:30" ht="15.5" x14ac:dyDescent="0.35">
      <c r="A1395" s="5" t="s">
        <v>474</v>
      </c>
      <c r="B1395" t="s">
        <v>31</v>
      </c>
      <c r="C1395">
        <v>112</v>
      </c>
      <c r="D1395">
        <v>7</v>
      </c>
      <c r="E1395">
        <v>1</v>
      </c>
      <c r="F1395" t="s">
        <v>120</v>
      </c>
      <c r="G1395" t="s">
        <v>33</v>
      </c>
      <c r="H1395" t="s">
        <v>34</v>
      </c>
      <c r="I1395" s="6" t="s">
        <v>35</v>
      </c>
      <c r="O1395" s="7"/>
      <c r="P1395" s="7"/>
      <c r="AB1395" t="s">
        <v>123</v>
      </c>
      <c r="AC1395" t="s">
        <v>37</v>
      </c>
    </row>
    <row r="1396" spans="1:30" ht="15.5" x14ac:dyDescent="0.35">
      <c r="A1396" s="5" t="s">
        <v>474</v>
      </c>
      <c r="B1396" t="s">
        <v>31</v>
      </c>
      <c r="C1396">
        <v>112</v>
      </c>
      <c r="D1396">
        <v>7</v>
      </c>
      <c r="E1396">
        <v>2</v>
      </c>
      <c r="F1396" t="s">
        <v>120</v>
      </c>
      <c r="G1396" t="s">
        <v>33</v>
      </c>
      <c r="H1396" t="s">
        <v>34</v>
      </c>
      <c r="I1396" s="6" t="s">
        <v>35</v>
      </c>
      <c r="O1396" s="7"/>
      <c r="P1396" s="7"/>
      <c r="AB1396" t="s">
        <v>123</v>
      </c>
      <c r="AC1396" t="s">
        <v>37</v>
      </c>
    </row>
    <row r="1397" spans="1:30" ht="15.5" x14ac:dyDescent="0.35">
      <c r="A1397" s="5" t="s">
        <v>474</v>
      </c>
      <c r="B1397" t="s">
        <v>31</v>
      </c>
      <c r="C1397">
        <v>112</v>
      </c>
      <c r="D1397">
        <v>8</v>
      </c>
      <c r="E1397">
        <v>1</v>
      </c>
      <c r="F1397" t="s">
        <v>120</v>
      </c>
      <c r="G1397" t="s">
        <v>33</v>
      </c>
      <c r="H1397" t="s">
        <v>34</v>
      </c>
      <c r="I1397" s="6" t="s">
        <v>35</v>
      </c>
      <c r="O1397" s="7"/>
      <c r="P1397" s="7"/>
      <c r="AB1397" t="s">
        <v>123</v>
      </c>
      <c r="AC1397" t="s">
        <v>37</v>
      </c>
    </row>
    <row r="1398" spans="1:30" ht="15.5" x14ac:dyDescent="0.35">
      <c r="A1398" s="5" t="s">
        <v>474</v>
      </c>
      <c r="B1398" t="s">
        <v>31</v>
      </c>
      <c r="C1398">
        <v>112</v>
      </c>
      <c r="D1398">
        <v>8</v>
      </c>
      <c r="E1398">
        <v>2</v>
      </c>
      <c r="F1398" t="s">
        <v>120</v>
      </c>
      <c r="G1398" t="s">
        <v>33</v>
      </c>
      <c r="H1398" t="s">
        <v>34</v>
      </c>
      <c r="I1398" s="6" t="s">
        <v>35</v>
      </c>
      <c r="O1398" s="7"/>
      <c r="P1398" s="7"/>
      <c r="AB1398" t="s">
        <v>123</v>
      </c>
      <c r="AC1398" t="s">
        <v>37</v>
      </c>
    </row>
    <row r="1399" spans="1:30" ht="15.5" x14ac:dyDescent="0.35">
      <c r="A1399" s="5" t="s">
        <v>474</v>
      </c>
      <c r="B1399" t="s">
        <v>31</v>
      </c>
      <c r="C1399">
        <v>112</v>
      </c>
      <c r="D1399">
        <v>9</v>
      </c>
      <c r="E1399">
        <v>1</v>
      </c>
      <c r="F1399" t="s">
        <v>120</v>
      </c>
      <c r="G1399" t="s">
        <v>33</v>
      </c>
      <c r="H1399" t="s">
        <v>34</v>
      </c>
      <c r="I1399" s="6" t="s">
        <v>35</v>
      </c>
      <c r="O1399" s="7"/>
      <c r="P1399" s="7"/>
      <c r="AB1399" t="s">
        <v>123</v>
      </c>
      <c r="AC1399" t="s">
        <v>37</v>
      </c>
    </row>
    <row r="1400" spans="1:30" ht="15.5" x14ac:dyDescent="0.35">
      <c r="A1400" s="5" t="s">
        <v>474</v>
      </c>
      <c r="B1400" t="s">
        <v>31</v>
      </c>
      <c r="C1400">
        <v>112</v>
      </c>
      <c r="D1400">
        <v>9</v>
      </c>
      <c r="E1400">
        <v>2</v>
      </c>
      <c r="F1400" t="s">
        <v>120</v>
      </c>
      <c r="G1400" t="s">
        <v>33</v>
      </c>
      <c r="H1400" t="s">
        <v>34</v>
      </c>
      <c r="I1400" t="s">
        <v>45</v>
      </c>
      <c r="J1400" s="6" t="s">
        <v>39</v>
      </c>
      <c r="K1400" t="s">
        <v>56</v>
      </c>
      <c r="L1400" t="s">
        <v>49</v>
      </c>
      <c r="M1400">
        <v>0</v>
      </c>
      <c r="N1400">
        <v>0</v>
      </c>
      <c r="O1400" s="7" t="s">
        <v>71</v>
      </c>
      <c r="P1400" s="7" t="s">
        <v>72</v>
      </c>
      <c r="Q1400">
        <f>29-14</f>
        <v>15</v>
      </c>
      <c r="R1400" t="s">
        <v>43</v>
      </c>
      <c r="S1400" t="s">
        <v>44</v>
      </c>
      <c r="AB1400" t="s">
        <v>123</v>
      </c>
      <c r="AC1400" t="s">
        <v>37</v>
      </c>
    </row>
    <row r="1401" spans="1:30" ht="15.5" x14ac:dyDescent="0.35">
      <c r="A1401" s="5" t="s">
        <v>474</v>
      </c>
      <c r="B1401" t="s">
        <v>31</v>
      </c>
      <c r="C1401">
        <v>112</v>
      </c>
      <c r="D1401">
        <v>10</v>
      </c>
      <c r="E1401">
        <v>1</v>
      </c>
      <c r="F1401" t="s">
        <v>120</v>
      </c>
      <c r="G1401" t="s">
        <v>33</v>
      </c>
      <c r="H1401" t="s">
        <v>34</v>
      </c>
      <c r="I1401" s="6" t="s">
        <v>35</v>
      </c>
      <c r="O1401" s="7"/>
      <c r="P1401" s="7"/>
      <c r="AB1401" t="s">
        <v>123</v>
      </c>
      <c r="AC1401" t="s">
        <v>37</v>
      </c>
    </row>
    <row r="1402" spans="1:30" ht="15.5" x14ac:dyDescent="0.35">
      <c r="A1402" s="5" t="s">
        <v>474</v>
      </c>
      <c r="B1402" t="s">
        <v>31</v>
      </c>
      <c r="C1402">
        <v>112</v>
      </c>
      <c r="D1402">
        <v>10</v>
      </c>
      <c r="E1402">
        <v>2</v>
      </c>
      <c r="F1402" t="s">
        <v>120</v>
      </c>
      <c r="G1402" t="s">
        <v>33</v>
      </c>
      <c r="H1402" t="s">
        <v>34</v>
      </c>
      <c r="I1402" t="s">
        <v>45</v>
      </c>
      <c r="J1402" s="6" t="s">
        <v>39</v>
      </c>
      <c r="K1402" t="s">
        <v>56</v>
      </c>
      <c r="L1402" t="s">
        <v>49</v>
      </c>
      <c r="M1402">
        <v>0</v>
      </c>
      <c r="N1402">
        <v>0</v>
      </c>
      <c r="O1402" s="7" t="s">
        <v>82</v>
      </c>
      <c r="P1402" s="7" t="s">
        <v>83</v>
      </c>
      <c r="Q1402">
        <f>28-11.5</f>
        <v>16.5</v>
      </c>
      <c r="R1402" t="s">
        <v>52</v>
      </c>
      <c r="AB1402" t="s">
        <v>123</v>
      </c>
      <c r="AC1402" t="s">
        <v>37</v>
      </c>
    </row>
    <row r="1403" spans="1:30" ht="15.5" x14ac:dyDescent="0.35">
      <c r="A1403" s="5" t="s">
        <v>474</v>
      </c>
      <c r="B1403" t="s">
        <v>31</v>
      </c>
      <c r="C1403">
        <v>113</v>
      </c>
      <c r="D1403">
        <v>1</v>
      </c>
      <c r="E1403">
        <v>1</v>
      </c>
      <c r="F1403" t="s">
        <v>120</v>
      </c>
      <c r="G1403" t="s">
        <v>33</v>
      </c>
      <c r="H1403" t="s">
        <v>34</v>
      </c>
      <c r="I1403" s="6" t="s">
        <v>35</v>
      </c>
      <c r="O1403" s="7"/>
      <c r="P1403" s="7"/>
      <c r="AB1403" t="s">
        <v>123</v>
      </c>
      <c r="AC1403" t="s">
        <v>37</v>
      </c>
    </row>
    <row r="1404" spans="1:30" ht="15.5" x14ac:dyDescent="0.35">
      <c r="A1404" s="5" t="s">
        <v>474</v>
      </c>
      <c r="B1404" t="s">
        <v>31</v>
      </c>
      <c r="C1404">
        <v>113</v>
      </c>
      <c r="D1404">
        <v>1</v>
      </c>
      <c r="E1404">
        <v>2</v>
      </c>
      <c r="F1404" t="s">
        <v>120</v>
      </c>
      <c r="G1404" t="s">
        <v>33</v>
      </c>
      <c r="H1404" t="s">
        <v>34</v>
      </c>
      <c r="I1404" s="6" t="s">
        <v>35</v>
      </c>
      <c r="O1404" s="7"/>
      <c r="P1404" s="7"/>
      <c r="AB1404" t="s">
        <v>123</v>
      </c>
      <c r="AC1404" t="s">
        <v>37</v>
      </c>
    </row>
    <row r="1405" spans="1:30" ht="15.5" x14ac:dyDescent="0.35">
      <c r="A1405" s="5" t="s">
        <v>474</v>
      </c>
      <c r="B1405" t="s">
        <v>31</v>
      </c>
      <c r="C1405">
        <v>113</v>
      </c>
      <c r="D1405">
        <v>2</v>
      </c>
      <c r="E1405">
        <v>1</v>
      </c>
      <c r="F1405" t="s">
        <v>120</v>
      </c>
      <c r="G1405" t="s">
        <v>33</v>
      </c>
      <c r="H1405" t="s">
        <v>34</v>
      </c>
      <c r="I1405" s="6" t="s">
        <v>35</v>
      </c>
      <c r="O1405" s="7"/>
      <c r="P1405" s="7"/>
      <c r="AB1405" t="s">
        <v>123</v>
      </c>
      <c r="AC1405" t="s">
        <v>37</v>
      </c>
    </row>
    <row r="1406" spans="1:30" ht="15.5" x14ac:dyDescent="0.35">
      <c r="A1406" s="5" t="s">
        <v>474</v>
      </c>
      <c r="B1406" t="s">
        <v>31</v>
      </c>
      <c r="C1406">
        <v>113</v>
      </c>
      <c r="D1406">
        <v>2</v>
      </c>
      <c r="E1406">
        <v>2</v>
      </c>
      <c r="F1406" t="s">
        <v>120</v>
      </c>
      <c r="G1406" t="s">
        <v>33</v>
      </c>
      <c r="H1406" t="s">
        <v>34</v>
      </c>
      <c r="I1406" s="6" t="s">
        <v>35</v>
      </c>
      <c r="O1406" s="7"/>
      <c r="P1406" s="7"/>
      <c r="AB1406" t="s">
        <v>123</v>
      </c>
      <c r="AC1406" t="s">
        <v>37</v>
      </c>
    </row>
    <row r="1407" spans="1:30" ht="15.5" x14ac:dyDescent="0.35">
      <c r="A1407" s="5" t="s">
        <v>474</v>
      </c>
      <c r="B1407" t="s">
        <v>31</v>
      </c>
      <c r="C1407">
        <v>113</v>
      </c>
      <c r="D1407">
        <v>3</v>
      </c>
      <c r="E1407">
        <v>1</v>
      </c>
      <c r="F1407" t="s">
        <v>120</v>
      </c>
      <c r="G1407" t="s">
        <v>33</v>
      </c>
      <c r="H1407" t="s">
        <v>34</v>
      </c>
      <c r="I1407" s="6" t="s">
        <v>35</v>
      </c>
      <c r="O1407" s="7"/>
      <c r="P1407" s="7"/>
      <c r="AB1407" t="s">
        <v>123</v>
      </c>
      <c r="AC1407" t="s">
        <v>37</v>
      </c>
    </row>
    <row r="1408" spans="1:30" ht="15.5" x14ac:dyDescent="0.35">
      <c r="A1408" s="5" t="s">
        <v>474</v>
      </c>
      <c r="B1408" t="s">
        <v>31</v>
      </c>
      <c r="C1408">
        <v>113</v>
      </c>
      <c r="D1408">
        <v>3</v>
      </c>
      <c r="E1408">
        <v>2</v>
      </c>
      <c r="F1408" t="s">
        <v>120</v>
      </c>
      <c r="G1408" t="s">
        <v>33</v>
      </c>
      <c r="H1408" t="s">
        <v>34</v>
      </c>
      <c r="I1408" t="s">
        <v>38</v>
      </c>
      <c r="J1408" s="6" t="s">
        <v>39</v>
      </c>
      <c r="K1408" t="s">
        <v>40</v>
      </c>
      <c r="L1408" t="s">
        <v>41</v>
      </c>
      <c r="M1408">
        <v>0</v>
      </c>
      <c r="N1408">
        <v>0</v>
      </c>
      <c r="O1408" s="7" t="s">
        <v>87</v>
      </c>
      <c r="P1408" s="7"/>
      <c r="Q1408">
        <f>235-150</f>
        <v>85</v>
      </c>
      <c r="R1408" t="s">
        <v>43</v>
      </c>
      <c r="S1408" t="s">
        <v>44</v>
      </c>
      <c r="AB1408" t="s">
        <v>123</v>
      </c>
      <c r="AC1408" t="s">
        <v>37</v>
      </c>
      <c r="AD1408" t="s">
        <v>135</v>
      </c>
    </row>
    <row r="1409" spans="1:30" ht="15.5" x14ac:dyDescent="0.35">
      <c r="A1409" s="5" t="s">
        <v>474</v>
      </c>
      <c r="B1409" t="s">
        <v>31</v>
      </c>
      <c r="C1409">
        <v>113</v>
      </c>
      <c r="D1409">
        <v>4</v>
      </c>
      <c r="E1409">
        <v>1</v>
      </c>
      <c r="F1409" t="s">
        <v>120</v>
      </c>
      <c r="G1409" t="s">
        <v>33</v>
      </c>
      <c r="H1409" t="s">
        <v>34</v>
      </c>
      <c r="I1409" s="6" t="s">
        <v>35</v>
      </c>
      <c r="O1409" s="7"/>
      <c r="P1409" s="7"/>
      <c r="AB1409" t="s">
        <v>123</v>
      </c>
      <c r="AC1409" t="s">
        <v>37</v>
      </c>
    </row>
    <row r="1410" spans="1:30" ht="15.5" x14ac:dyDescent="0.35">
      <c r="A1410" s="5" t="s">
        <v>474</v>
      </c>
      <c r="B1410" t="s">
        <v>31</v>
      </c>
      <c r="C1410">
        <v>113</v>
      </c>
      <c r="D1410">
        <v>4</v>
      </c>
      <c r="E1410">
        <v>2</v>
      </c>
      <c r="F1410" t="s">
        <v>120</v>
      </c>
      <c r="G1410" t="s">
        <v>33</v>
      </c>
      <c r="H1410" t="s">
        <v>34</v>
      </c>
      <c r="I1410" t="s">
        <v>45</v>
      </c>
      <c r="J1410" s="6" t="s">
        <v>74</v>
      </c>
      <c r="K1410" t="s">
        <v>56</v>
      </c>
      <c r="L1410" t="s">
        <v>41</v>
      </c>
      <c r="M1410">
        <v>0</v>
      </c>
      <c r="N1410">
        <v>1</v>
      </c>
      <c r="O1410" s="7" t="s">
        <v>484</v>
      </c>
      <c r="P1410" s="7" t="s">
        <v>485</v>
      </c>
      <c r="Q1410">
        <f>28-13.5</f>
        <v>14.5</v>
      </c>
      <c r="R1410" t="s">
        <v>43</v>
      </c>
      <c r="S1410" t="s">
        <v>44</v>
      </c>
      <c r="AB1410" t="s">
        <v>123</v>
      </c>
      <c r="AC1410" t="s">
        <v>37</v>
      </c>
    </row>
    <row r="1411" spans="1:30" ht="15.5" x14ac:dyDescent="0.35">
      <c r="A1411" s="5" t="s">
        <v>474</v>
      </c>
      <c r="B1411" t="s">
        <v>31</v>
      </c>
      <c r="C1411">
        <v>113</v>
      </c>
      <c r="D1411">
        <v>5</v>
      </c>
      <c r="E1411">
        <v>1</v>
      </c>
      <c r="F1411" t="s">
        <v>120</v>
      </c>
      <c r="G1411" t="s">
        <v>33</v>
      </c>
      <c r="H1411" t="s">
        <v>34</v>
      </c>
      <c r="I1411" s="6" t="s">
        <v>35</v>
      </c>
      <c r="O1411" s="7"/>
      <c r="P1411" s="7"/>
      <c r="AB1411" t="s">
        <v>123</v>
      </c>
      <c r="AC1411" t="s">
        <v>37</v>
      </c>
    </row>
    <row r="1412" spans="1:30" ht="15.5" x14ac:dyDescent="0.35">
      <c r="A1412" s="5" t="s">
        <v>474</v>
      </c>
      <c r="B1412" t="s">
        <v>31</v>
      </c>
      <c r="C1412">
        <v>113</v>
      </c>
      <c r="D1412">
        <v>5</v>
      </c>
      <c r="E1412">
        <v>2</v>
      </c>
      <c r="F1412" t="s">
        <v>120</v>
      </c>
      <c r="G1412" t="s">
        <v>33</v>
      </c>
      <c r="H1412" t="s">
        <v>34</v>
      </c>
      <c r="I1412" t="s">
        <v>45</v>
      </c>
      <c r="J1412" s="6" t="s">
        <v>39</v>
      </c>
      <c r="K1412" t="s">
        <v>40</v>
      </c>
      <c r="L1412" t="s">
        <v>41</v>
      </c>
      <c r="M1412">
        <v>0</v>
      </c>
      <c r="N1412">
        <v>0</v>
      </c>
      <c r="O1412" s="7" t="s">
        <v>486</v>
      </c>
      <c r="P1412" s="7" t="s">
        <v>104</v>
      </c>
      <c r="Q1412">
        <f>32-12.5</f>
        <v>19.5</v>
      </c>
      <c r="R1412" t="s">
        <v>100</v>
      </c>
      <c r="S1412" t="s">
        <v>44</v>
      </c>
      <c r="AB1412" t="s">
        <v>123</v>
      </c>
      <c r="AC1412" t="s">
        <v>37</v>
      </c>
    </row>
    <row r="1413" spans="1:30" ht="15.5" x14ac:dyDescent="0.35">
      <c r="A1413" s="5" t="s">
        <v>474</v>
      </c>
      <c r="B1413" t="s">
        <v>31</v>
      </c>
      <c r="C1413">
        <v>113</v>
      </c>
      <c r="D1413">
        <v>6</v>
      </c>
      <c r="E1413">
        <v>1</v>
      </c>
      <c r="F1413" t="s">
        <v>120</v>
      </c>
      <c r="G1413" t="s">
        <v>33</v>
      </c>
      <c r="H1413" t="s">
        <v>34</v>
      </c>
      <c r="I1413" s="6" t="s">
        <v>35</v>
      </c>
      <c r="O1413" s="7"/>
      <c r="P1413" s="7"/>
      <c r="AB1413" t="s">
        <v>123</v>
      </c>
      <c r="AC1413" t="s">
        <v>37</v>
      </c>
    </row>
    <row r="1414" spans="1:30" ht="15.5" x14ac:dyDescent="0.35">
      <c r="A1414" s="5" t="s">
        <v>474</v>
      </c>
      <c r="B1414" t="s">
        <v>31</v>
      </c>
      <c r="C1414">
        <v>113</v>
      </c>
      <c r="D1414">
        <v>6</v>
      </c>
      <c r="E1414">
        <v>2</v>
      </c>
      <c r="F1414" t="s">
        <v>120</v>
      </c>
      <c r="G1414" t="s">
        <v>33</v>
      </c>
      <c r="H1414" t="s">
        <v>34</v>
      </c>
      <c r="I1414" t="s">
        <v>45</v>
      </c>
      <c r="J1414" s="6" t="s">
        <v>39</v>
      </c>
      <c r="K1414" t="s">
        <v>40</v>
      </c>
      <c r="L1414" t="s">
        <v>41</v>
      </c>
      <c r="M1414">
        <v>0</v>
      </c>
      <c r="N1414">
        <v>0</v>
      </c>
      <c r="O1414" s="7" t="s">
        <v>487</v>
      </c>
      <c r="P1414" s="7" t="s">
        <v>488</v>
      </c>
      <c r="Q1414">
        <f>30.5-13.5</f>
        <v>17</v>
      </c>
      <c r="R1414" t="s">
        <v>100</v>
      </c>
      <c r="S1414" t="s">
        <v>44</v>
      </c>
      <c r="AB1414" t="s">
        <v>123</v>
      </c>
      <c r="AC1414" t="s">
        <v>37</v>
      </c>
    </row>
    <row r="1415" spans="1:30" ht="15.5" x14ac:dyDescent="0.35">
      <c r="A1415" s="5" t="s">
        <v>474</v>
      </c>
      <c r="B1415" t="s">
        <v>31</v>
      </c>
      <c r="C1415">
        <v>113</v>
      </c>
      <c r="D1415">
        <v>7</v>
      </c>
      <c r="E1415">
        <v>1</v>
      </c>
      <c r="F1415" t="s">
        <v>120</v>
      </c>
      <c r="G1415" t="s">
        <v>33</v>
      </c>
      <c r="H1415" t="s">
        <v>34</v>
      </c>
      <c r="I1415" s="6" t="s">
        <v>35</v>
      </c>
      <c r="O1415" s="7"/>
      <c r="P1415" s="7"/>
      <c r="AB1415" t="s">
        <v>123</v>
      </c>
      <c r="AC1415" t="s">
        <v>37</v>
      </c>
    </row>
    <row r="1416" spans="1:30" ht="15.5" x14ac:dyDescent="0.35">
      <c r="A1416" s="5" t="s">
        <v>474</v>
      </c>
      <c r="B1416" t="s">
        <v>31</v>
      </c>
      <c r="C1416">
        <v>113</v>
      </c>
      <c r="D1416">
        <v>7</v>
      </c>
      <c r="E1416">
        <v>2</v>
      </c>
      <c r="F1416" t="s">
        <v>120</v>
      </c>
      <c r="G1416" t="s">
        <v>33</v>
      </c>
      <c r="H1416" t="s">
        <v>34</v>
      </c>
      <c r="I1416" s="6" t="s">
        <v>35</v>
      </c>
      <c r="O1416" s="7"/>
      <c r="P1416" s="7"/>
      <c r="AB1416" t="s">
        <v>123</v>
      </c>
      <c r="AC1416" t="s">
        <v>37</v>
      </c>
    </row>
    <row r="1417" spans="1:30" ht="15.5" x14ac:dyDescent="0.35">
      <c r="A1417" s="5" t="s">
        <v>474</v>
      </c>
      <c r="B1417" t="s">
        <v>31</v>
      </c>
      <c r="C1417">
        <v>113</v>
      </c>
      <c r="D1417">
        <v>8</v>
      </c>
      <c r="E1417">
        <v>1</v>
      </c>
      <c r="F1417" t="s">
        <v>120</v>
      </c>
      <c r="G1417" t="s">
        <v>33</v>
      </c>
      <c r="H1417" t="s">
        <v>34</v>
      </c>
      <c r="I1417" s="6" t="s">
        <v>35</v>
      </c>
      <c r="O1417" s="7"/>
      <c r="P1417" s="7"/>
      <c r="AB1417" t="s">
        <v>123</v>
      </c>
      <c r="AC1417" t="s">
        <v>37</v>
      </c>
    </row>
    <row r="1418" spans="1:30" ht="15.5" x14ac:dyDescent="0.35">
      <c r="A1418" s="5" t="s">
        <v>474</v>
      </c>
      <c r="B1418" t="s">
        <v>31</v>
      </c>
      <c r="C1418">
        <v>113</v>
      </c>
      <c r="D1418">
        <v>8</v>
      </c>
      <c r="E1418">
        <v>2</v>
      </c>
      <c r="F1418" t="s">
        <v>120</v>
      </c>
      <c r="G1418" t="s">
        <v>33</v>
      </c>
      <c r="H1418" t="s">
        <v>34</v>
      </c>
      <c r="I1418" t="s">
        <v>38</v>
      </c>
      <c r="J1418" s="6" t="s">
        <v>74</v>
      </c>
      <c r="K1418" t="s">
        <v>40</v>
      </c>
      <c r="L1418" t="s">
        <v>49</v>
      </c>
      <c r="M1418">
        <v>0</v>
      </c>
      <c r="N1418">
        <v>1</v>
      </c>
      <c r="O1418" s="7" t="s">
        <v>489</v>
      </c>
      <c r="P1418" s="7"/>
      <c r="Q1418">
        <f>225-150</f>
        <v>75</v>
      </c>
      <c r="R1418" t="s">
        <v>52</v>
      </c>
      <c r="AB1418" t="s">
        <v>123</v>
      </c>
      <c r="AC1418" t="s">
        <v>37</v>
      </c>
    </row>
    <row r="1419" spans="1:30" ht="15.5" x14ac:dyDescent="0.35">
      <c r="A1419" s="5" t="s">
        <v>474</v>
      </c>
      <c r="B1419" t="s">
        <v>31</v>
      </c>
      <c r="C1419">
        <v>113</v>
      </c>
      <c r="D1419">
        <v>9</v>
      </c>
      <c r="E1419">
        <v>1</v>
      </c>
      <c r="F1419" t="s">
        <v>120</v>
      </c>
      <c r="G1419" t="s">
        <v>33</v>
      </c>
      <c r="H1419" t="s">
        <v>34</v>
      </c>
      <c r="I1419" t="s">
        <v>38</v>
      </c>
      <c r="J1419" s="6" t="s">
        <v>39</v>
      </c>
      <c r="K1419" t="s">
        <v>40</v>
      </c>
      <c r="L1419" t="s">
        <v>49</v>
      </c>
      <c r="M1419">
        <v>0</v>
      </c>
      <c r="N1419">
        <v>0</v>
      </c>
      <c r="O1419" s="7" t="s">
        <v>89</v>
      </c>
      <c r="P1419" s="7"/>
      <c r="Q1419">
        <f>240-150</f>
        <v>90</v>
      </c>
      <c r="R1419" t="s">
        <v>52</v>
      </c>
      <c r="AB1419" t="s">
        <v>123</v>
      </c>
      <c r="AC1419" t="s">
        <v>37</v>
      </c>
      <c r="AD1419" t="s">
        <v>490</v>
      </c>
    </row>
    <row r="1420" spans="1:30" ht="15.5" x14ac:dyDescent="0.35">
      <c r="A1420" s="5" t="s">
        <v>474</v>
      </c>
      <c r="B1420" t="s">
        <v>31</v>
      </c>
      <c r="C1420">
        <v>113</v>
      </c>
      <c r="D1420">
        <v>9</v>
      </c>
      <c r="E1420">
        <v>2</v>
      </c>
      <c r="F1420" t="s">
        <v>120</v>
      </c>
      <c r="G1420" t="s">
        <v>33</v>
      </c>
      <c r="H1420" t="s">
        <v>34</v>
      </c>
      <c r="I1420" s="6" t="s">
        <v>35</v>
      </c>
      <c r="O1420" s="7"/>
      <c r="P1420" s="7"/>
      <c r="AB1420" t="s">
        <v>123</v>
      </c>
      <c r="AC1420" t="s">
        <v>37</v>
      </c>
    </row>
    <row r="1421" spans="1:30" ht="15.5" x14ac:dyDescent="0.35">
      <c r="A1421" s="5" t="s">
        <v>474</v>
      </c>
      <c r="B1421" t="s">
        <v>31</v>
      </c>
      <c r="C1421">
        <v>113</v>
      </c>
      <c r="D1421">
        <v>10</v>
      </c>
      <c r="E1421">
        <v>1</v>
      </c>
      <c r="F1421" t="s">
        <v>120</v>
      </c>
      <c r="G1421" t="s">
        <v>33</v>
      </c>
      <c r="H1421" t="s">
        <v>34</v>
      </c>
      <c r="I1421" s="6" t="s">
        <v>35</v>
      </c>
      <c r="O1421" s="7"/>
      <c r="P1421" s="7"/>
      <c r="AB1421" t="s">
        <v>123</v>
      </c>
      <c r="AC1421" t="s">
        <v>37</v>
      </c>
    </row>
    <row r="1422" spans="1:30" ht="15.5" x14ac:dyDescent="0.35">
      <c r="A1422" s="5" t="s">
        <v>474</v>
      </c>
      <c r="B1422" t="s">
        <v>31</v>
      </c>
      <c r="C1422">
        <v>113</v>
      </c>
      <c r="D1422">
        <v>10</v>
      </c>
      <c r="E1422">
        <v>2</v>
      </c>
      <c r="F1422" t="s">
        <v>120</v>
      </c>
      <c r="G1422" t="s">
        <v>33</v>
      </c>
      <c r="H1422" t="s">
        <v>34</v>
      </c>
      <c r="I1422" t="s">
        <v>69</v>
      </c>
      <c r="J1422" s="6" t="s">
        <v>142</v>
      </c>
      <c r="O1422" s="7"/>
      <c r="P1422" s="7"/>
      <c r="AB1422" t="s">
        <v>123</v>
      </c>
      <c r="AC1422" t="s">
        <v>37</v>
      </c>
    </row>
    <row r="1423" spans="1:30" ht="15.5" x14ac:dyDescent="0.35">
      <c r="A1423" s="5" t="s">
        <v>474</v>
      </c>
      <c r="B1423" t="s">
        <v>31</v>
      </c>
      <c r="C1423">
        <v>402</v>
      </c>
      <c r="D1423">
        <v>1</v>
      </c>
      <c r="E1423">
        <v>1</v>
      </c>
      <c r="F1423" t="s">
        <v>120</v>
      </c>
      <c r="G1423" t="s">
        <v>33</v>
      </c>
      <c r="H1423" t="s">
        <v>34</v>
      </c>
      <c r="I1423" s="6" t="s">
        <v>35</v>
      </c>
      <c r="O1423" s="7"/>
      <c r="P1423" s="7"/>
      <c r="AB1423" t="s">
        <v>123</v>
      </c>
      <c r="AC1423" t="s">
        <v>37</v>
      </c>
    </row>
    <row r="1424" spans="1:30" ht="15.5" x14ac:dyDescent="0.35">
      <c r="A1424" s="5" t="s">
        <v>474</v>
      </c>
      <c r="B1424" t="s">
        <v>31</v>
      </c>
      <c r="C1424">
        <v>402</v>
      </c>
      <c r="D1424">
        <v>1</v>
      </c>
      <c r="E1424">
        <v>2</v>
      </c>
      <c r="F1424" t="s">
        <v>120</v>
      </c>
      <c r="G1424" t="s">
        <v>33</v>
      </c>
      <c r="H1424" t="s">
        <v>34</v>
      </c>
      <c r="I1424" t="s">
        <v>159</v>
      </c>
      <c r="J1424" s="6" t="s">
        <v>39</v>
      </c>
      <c r="K1424" t="s">
        <v>40</v>
      </c>
      <c r="L1424" t="s">
        <v>41</v>
      </c>
      <c r="M1424">
        <v>0</v>
      </c>
      <c r="N1424">
        <v>0</v>
      </c>
      <c r="O1424" s="7"/>
      <c r="P1424" s="7" t="s">
        <v>491</v>
      </c>
      <c r="Q1424">
        <f>46.5-13.5</f>
        <v>33</v>
      </c>
      <c r="R1424" t="s">
        <v>166</v>
      </c>
      <c r="S1424" t="s">
        <v>108</v>
      </c>
      <c r="AB1424" t="s">
        <v>123</v>
      </c>
      <c r="AC1424" t="s">
        <v>37</v>
      </c>
    </row>
    <row r="1425" spans="1:29" ht="15.5" x14ac:dyDescent="0.35">
      <c r="A1425" s="5" t="s">
        <v>474</v>
      </c>
      <c r="B1425" t="s">
        <v>31</v>
      </c>
      <c r="C1425">
        <v>402</v>
      </c>
      <c r="D1425">
        <v>2</v>
      </c>
      <c r="E1425">
        <v>1</v>
      </c>
      <c r="F1425" t="s">
        <v>120</v>
      </c>
      <c r="G1425" t="s">
        <v>33</v>
      </c>
      <c r="H1425" t="s">
        <v>34</v>
      </c>
      <c r="I1425" s="6" t="s">
        <v>35</v>
      </c>
      <c r="O1425" s="7"/>
      <c r="P1425" s="7"/>
      <c r="AB1425" t="s">
        <v>123</v>
      </c>
      <c r="AC1425" t="s">
        <v>37</v>
      </c>
    </row>
    <row r="1426" spans="1:29" ht="15.5" x14ac:dyDescent="0.35">
      <c r="A1426" s="5" t="s">
        <v>474</v>
      </c>
      <c r="B1426" t="s">
        <v>31</v>
      </c>
      <c r="C1426">
        <v>402</v>
      </c>
      <c r="D1426">
        <v>2</v>
      </c>
      <c r="E1426">
        <v>2</v>
      </c>
      <c r="F1426" t="s">
        <v>120</v>
      </c>
      <c r="G1426" t="s">
        <v>33</v>
      </c>
      <c r="H1426" t="s">
        <v>34</v>
      </c>
      <c r="I1426" s="6" t="s">
        <v>35</v>
      </c>
      <c r="O1426" s="7"/>
      <c r="P1426" s="7"/>
      <c r="AB1426" t="s">
        <v>123</v>
      </c>
      <c r="AC1426" t="s">
        <v>37</v>
      </c>
    </row>
    <row r="1427" spans="1:29" ht="15.5" x14ac:dyDescent="0.35">
      <c r="A1427" s="5" t="s">
        <v>474</v>
      </c>
      <c r="B1427" t="s">
        <v>31</v>
      </c>
      <c r="C1427">
        <v>402</v>
      </c>
      <c r="D1427">
        <v>3</v>
      </c>
      <c r="E1427">
        <v>1</v>
      </c>
      <c r="F1427" t="s">
        <v>120</v>
      </c>
      <c r="G1427" t="s">
        <v>33</v>
      </c>
      <c r="H1427" t="s">
        <v>34</v>
      </c>
      <c r="I1427" s="6" t="s">
        <v>35</v>
      </c>
      <c r="O1427" s="7"/>
      <c r="P1427" s="7"/>
      <c r="AB1427" t="s">
        <v>123</v>
      </c>
      <c r="AC1427" t="s">
        <v>37</v>
      </c>
    </row>
    <row r="1428" spans="1:29" ht="15.5" x14ac:dyDescent="0.35">
      <c r="A1428" s="5" t="s">
        <v>474</v>
      </c>
      <c r="B1428" t="s">
        <v>31</v>
      </c>
      <c r="C1428">
        <v>402</v>
      </c>
      <c r="D1428">
        <v>3</v>
      </c>
      <c r="E1428">
        <v>2</v>
      </c>
      <c r="F1428" t="s">
        <v>120</v>
      </c>
      <c r="G1428" t="s">
        <v>33</v>
      </c>
      <c r="H1428" t="s">
        <v>34</v>
      </c>
      <c r="I1428" t="s">
        <v>45</v>
      </c>
      <c r="J1428" s="6" t="s">
        <v>74</v>
      </c>
      <c r="K1428" t="s">
        <v>40</v>
      </c>
      <c r="L1428" t="s">
        <v>41</v>
      </c>
      <c r="M1428">
        <v>0</v>
      </c>
      <c r="N1428">
        <v>1</v>
      </c>
      <c r="O1428" s="7" t="s">
        <v>492</v>
      </c>
      <c r="P1428" s="7" t="s">
        <v>493</v>
      </c>
      <c r="Q1428">
        <f>33.5-13</f>
        <v>20.5</v>
      </c>
      <c r="R1428" t="s">
        <v>100</v>
      </c>
      <c r="S1428" t="s">
        <v>44</v>
      </c>
      <c r="AB1428" t="s">
        <v>123</v>
      </c>
      <c r="AC1428" t="s">
        <v>37</v>
      </c>
    </row>
    <row r="1429" spans="1:29" ht="15.5" x14ac:dyDescent="0.35">
      <c r="A1429" s="5" t="s">
        <v>474</v>
      </c>
      <c r="B1429" t="s">
        <v>31</v>
      </c>
      <c r="C1429">
        <v>402</v>
      </c>
      <c r="D1429">
        <v>4</v>
      </c>
      <c r="E1429">
        <v>1</v>
      </c>
      <c r="F1429" t="s">
        <v>120</v>
      </c>
      <c r="G1429" t="s">
        <v>33</v>
      </c>
      <c r="H1429" t="s">
        <v>34</v>
      </c>
      <c r="I1429" s="6" t="s">
        <v>35</v>
      </c>
      <c r="O1429" s="7"/>
      <c r="P1429" s="7"/>
      <c r="AB1429" t="s">
        <v>123</v>
      </c>
      <c r="AC1429" t="s">
        <v>37</v>
      </c>
    </row>
    <row r="1430" spans="1:29" ht="15.5" x14ac:dyDescent="0.35">
      <c r="A1430" s="5" t="s">
        <v>474</v>
      </c>
      <c r="B1430" t="s">
        <v>31</v>
      </c>
      <c r="C1430">
        <v>402</v>
      </c>
      <c r="D1430">
        <v>5</v>
      </c>
      <c r="E1430">
        <v>1</v>
      </c>
      <c r="F1430" t="s">
        <v>120</v>
      </c>
      <c r="G1430" t="s">
        <v>33</v>
      </c>
      <c r="H1430" t="s">
        <v>34</v>
      </c>
      <c r="I1430" s="6" t="s">
        <v>35</v>
      </c>
      <c r="O1430" s="7"/>
      <c r="P1430" s="7"/>
      <c r="AB1430" t="s">
        <v>123</v>
      </c>
      <c r="AC1430" t="s">
        <v>37</v>
      </c>
    </row>
    <row r="1431" spans="1:29" ht="15.5" x14ac:dyDescent="0.35">
      <c r="A1431" s="5" t="s">
        <v>474</v>
      </c>
      <c r="B1431" t="s">
        <v>31</v>
      </c>
      <c r="C1431">
        <v>402</v>
      </c>
      <c r="D1431">
        <v>5</v>
      </c>
      <c r="E1431">
        <v>2</v>
      </c>
      <c r="F1431" t="s">
        <v>120</v>
      </c>
      <c r="G1431" t="s">
        <v>33</v>
      </c>
      <c r="H1431" t="s">
        <v>34</v>
      </c>
      <c r="I1431" t="s">
        <v>38</v>
      </c>
      <c r="J1431" s="6" t="s">
        <v>39</v>
      </c>
      <c r="K1431" t="s">
        <v>40</v>
      </c>
      <c r="L1431" t="s">
        <v>41</v>
      </c>
      <c r="M1431">
        <v>0</v>
      </c>
      <c r="N1431">
        <v>0</v>
      </c>
      <c r="O1431" s="7" t="s">
        <v>494</v>
      </c>
      <c r="P1431" s="7"/>
      <c r="Q1431">
        <f>230-150</f>
        <v>80</v>
      </c>
      <c r="R1431" t="s">
        <v>43</v>
      </c>
      <c r="S1431" t="s">
        <v>44</v>
      </c>
      <c r="AB1431" t="s">
        <v>123</v>
      </c>
      <c r="AC1431" t="s">
        <v>37</v>
      </c>
    </row>
    <row r="1432" spans="1:29" ht="15.5" x14ac:dyDescent="0.35">
      <c r="A1432" s="5" t="s">
        <v>474</v>
      </c>
      <c r="B1432" t="s">
        <v>31</v>
      </c>
      <c r="C1432">
        <v>402</v>
      </c>
      <c r="D1432">
        <v>6</v>
      </c>
      <c r="E1432">
        <v>1</v>
      </c>
      <c r="F1432" t="s">
        <v>120</v>
      </c>
      <c r="G1432" t="s">
        <v>33</v>
      </c>
      <c r="H1432" t="s">
        <v>34</v>
      </c>
      <c r="I1432" s="6" t="s">
        <v>35</v>
      </c>
      <c r="O1432" s="7"/>
      <c r="P1432" s="7"/>
      <c r="AB1432" t="s">
        <v>123</v>
      </c>
      <c r="AC1432" t="s">
        <v>37</v>
      </c>
    </row>
    <row r="1433" spans="1:29" ht="15.5" x14ac:dyDescent="0.35">
      <c r="A1433" s="5" t="s">
        <v>474</v>
      </c>
      <c r="B1433" t="s">
        <v>31</v>
      </c>
      <c r="C1433">
        <v>402</v>
      </c>
      <c r="D1433">
        <v>6</v>
      </c>
      <c r="E1433">
        <v>2</v>
      </c>
      <c r="F1433" t="s">
        <v>120</v>
      </c>
      <c r="G1433" t="s">
        <v>33</v>
      </c>
      <c r="H1433" t="s">
        <v>34</v>
      </c>
      <c r="I1433" s="6" t="s">
        <v>35</v>
      </c>
      <c r="O1433" s="7"/>
      <c r="P1433" s="7"/>
      <c r="AB1433" t="s">
        <v>123</v>
      </c>
      <c r="AC1433" t="s">
        <v>37</v>
      </c>
    </row>
    <row r="1434" spans="1:29" ht="15.5" x14ac:dyDescent="0.35">
      <c r="A1434" s="5" t="s">
        <v>474</v>
      </c>
      <c r="B1434" t="s">
        <v>31</v>
      </c>
      <c r="C1434">
        <v>402</v>
      </c>
      <c r="D1434">
        <v>7</v>
      </c>
      <c r="E1434">
        <v>1</v>
      </c>
      <c r="F1434" t="s">
        <v>120</v>
      </c>
      <c r="G1434" t="s">
        <v>33</v>
      </c>
      <c r="H1434" t="s">
        <v>34</v>
      </c>
      <c r="I1434" t="s">
        <v>45</v>
      </c>
      <c r="J1434" s="6" t="s">
        <v>74</v>
      </c>
      <c r="K1434" t="s">
        <v>56</v>
      </c>
      <c r="L1434" t="s">
        <v>49</v>
      </c>
      <c r="M1434">
        <v>0</v>
      </c>
      <c r="N1434">
        <v>1</v>
      </c>
      <c r="O1434" s="7" t="s">
        <v>495</v>
      </c>
      <c r="P1434" s="7" t="s">
        <v>496</v>
      </c>
      <c r="Q1434">
        <f>38.5-13.5</f>
        <v>25</v>
      </c>
      <c r="R1434" t="s">
        <v>52</v>
      </c>
      <c r="AB1434" t="s">
        <v>123</v>
      </c>
      <c r="AC1434" t="s">
        <v>37</v>
      </c>
    </row>
    <row r="1435" spans="1:29" ht="15.5" x14ac:dyDescent="0.35">
      <c r="A1435" s="5" t="s">
        <v>474</v>
      </c>
      <c r="B1435" t="s">
        <v>31</v>
      </c>
      <c r="C1435">
        <v>402</v>
      </c>
      <c r="D1435">
        <v>8</v>
      </c>
      <c r="E1435">
        <v>1</v>
      </c>
      <c r="F1435" t="s">
        <v>120</v>
      </c>
      <c r="G1435" t="s">
        <v>33</v>
      </c>
      <c r="H1435" t="s">
        <v>34</v>
      </c>
      <c r="I1435" t="s">
        <v>45</v>
      </c>
      <c r="J1435" s="6" t="s">
        <v>39</v>
      </c>
      <c r="K1435" t="s">
        <v>56</v>
      </c>
      <c r="L1435" t="s">
        <v>49</v>
      </c>
      <c r="M1435">
        <v>0</v>
      </c>
      <c r="N1435">
        <v>0</v>
      </c>
      <c r="O1435" s="7" t="s">
        <v>116</v>
      </c>
      <c r="P1435" s="7" t="s">
        <v>117</v>
      </c>
      <c r="Q1435">
        <f>28.5-12.5</f>
        <v>16</v>
      </c>
      <c r="R1435" t="s">
        <v>52</v>
      </c>
      <c r="AB1435" t="s">
        <v>123</v>
      </c>
      <c r="AC1435" t="s">
        <v>37</v>
      </c>
    </row>
    <row r="1436" spans="1:29" ht="15.5" x14ac:dyDescent="0.35">
      <c r="A1436" s="5" t="s">
        <v>474</v>
      </c>
      <c r="B1436" t="s">
        <v>31</v>
      </c>
      <c r="C1436">
        <v>402</v>
      </c>
      <c r="D1436">
        <v>8</v>
      </c>
      <c r="E1436">
        <v>2</v>
      </c>
      <c r="F1436" t="s">
        <v>120</v>
      </c>
      <c r="G1436" t="s">
        <v>33</v>
      </c>
      <c r="H1436" t="s">
        <v>34</v>
      </c>
      <c r="I1436" t="s">
        <v>45</v>
      </c>
      <c r="J1436" s="6" t="s">
        <v>39</v>
      </c>
      <c r="K1436" t="s">
        <v>56</v>
      </c>
      <c r="L1436" t="s">
        <v>41</v>
      </c>
      <c r="M1436">
        <v>0</v>
      </c>
      <c r="N1436">
        <v>0</v>
      </c>
      <c r="O1436" s="7" t="s">
        <v>114</v>
      </c>
      <c r="P1436" s="7" t="s">
        <v>115</v>
      </c>
      <c r="Q1436">
        <f>29-14</f>
        <v>15</v>
      </c>
      <c r="R1436" t="s">
        <v>43</v>
      </c>
      <c r="S1436" t="s">
        <v>44</v>
      </c>
      <c r="AB1436" t="s">
        <v>123</v>
      </c>
      <c r="AC1436" t="s">
        <v>37</v>
      </c>
    </row>
    <row r="1437" spans="1:29" ht="15.5" x14ac:dyDescent="0.35">
      <c r="A1437" s="5" t="s">
        <v>474</v>
      </c>
      <c r="B1437" t="s">
        <v>31</v>
      </c>
      <c r="C1437">
        <v>402</v>
      </c>
      <c r="D1437">
        <v>9</v>
      </c>
      <c r="E1437">
        <v>1</v>
      </c>
      <c r="F1437" t="s">
        <v>120</v>
      </c>
      <c r="G1437" t="s">
        <v>33</v>
      </c>
      <c r="H1437" t="s">
        <v>34</v>
      </c>
      <c r="I1437" s="6" t="s">
        <v>35</v>
      </c>
      <c r="O1437" s="7"/>
      <c r="P1437" s="7"/>
      <c r="AB1437" t="s">
        <v>123</v>
      </c>
      <c r="AC1437" t="s">
        <v>37</v>
      </c>
    </row>
    <row r="1438" spans="1:29" ht="15.5" x14ac:dyDescent="0.35">
      <c r="A1438" s="5" t="s">
        <v>474</v>
      </c>
      <c r="B1438" t="s">
        <v>31</v>
      </c>
      <c r="C1438">
        <v>402</v>
      </c>
      <c r="D1438">
        <v>9</v>
      </c>
      <c r="E1438">
        <v>2</v>
      </c>
      <c r="F1438" t="s">
        <v>120</v>
      </c>
      <c r="G1438" t="s">
        <v>33</v>
      </c>
      <c r="H1438" t="s">
        <v>34</v>
      </c>
      <c r="I1438" s="6" t="s">
        <v>35</v>
      </c>
      <c r="O1438" s="7"/>
      <c r="P1438" s="7"/>
      <c r="AB1438" t="s">
        <v>123</v>
      </c>
      <c r="AC1438" t="s">
        <v>37</v>
      </c>
    </row>
    <row r="1439" spans="1:29" ht="15.5" x14ac:dyDescent="0.35">
      <c r="A1439" s="5" t="s">
        <v>474</v>
      </c>
      <c r="B1439" t="s">
        <v>31</v>
      </c>
      <c r="C1439">
        <v>402</v>
      </c>
      <c r="D1439">
        <v>10</v>
      </c>
      <c r="E1439">
        <v>1</v>
      </c>
      <c r="F1439" t="s">
        <v>120</v>
      </c>
      <c r="G1439" t="s">
        <v>33</v>
      </c>
      <c r="H1439" t="s">
        <v>34</v>
      </c>
      <c r="I1439" s="6" t="s">
        <v>35</v>
      </c>
      <c r="O1439" s="7"/>
      <c r="P1439" s="7"/>
      <c r="AB1439" t="s">
        <v>123</v>
      </c>
      <c r="AC1439" t="s">
        <v>37</v>
      </c>
    </row>
    <row r="1440" spans="1:29" ht="15.5" x14ac:dyDescent="0.35">
      <c r="A1440" s="5" t="s">
        <v>474</v>
      </c>
      <c r="B1440" t="s">
        <v>31</v>
      </c>
      <c r="C1440">
        <v>402</v>
      </c>
      <c r="D1440">
        <v>10</v>
      </c>
      <c r="E1440">
        <v>2</v>
      </c>
      <c r="F1440" t="s">
        <v>120</v>
      </c>
      <c r="G1440" t="s">
        <v>33</v>
      </c>
      <c r="H1440" t="s">
        <v>34</v>
      </c>
      <c r="I1440" t="s">
        <v>38</v>
      </c>
      <c r="J1440" s="6" t="s">
        <v>39</v>
      </c>
      <c r="K1440" t="s">
        <v>40</v>
      </c>
      <c r="L1440" t="s">
        <v>41</v>
      </c>
      <c r="M1440">
        <v>0</v>
      </c>
      <c r="N1440">
        <v>0</v>
      </c>
      <c r="O1440" s="7" t="s">
        <v>497</v>
      </c>
      <c r="P1440" s="7"/>
      <c r="Q1440">
        <f>230-150</f>
        <v>80</v>
      </c>
      <c r="R1440" t="s">
        <v>43</v>
      </c>
      <c r="S1440" t="s">
        <v>44</v>
      </c>
      <c r="AB1440" t="s">
        <v>123</v>
      </c>
      <c r="AC1440" t="s">
        <v>37</v>
      </c>
    </row>
    <row r="1441" spans="1:30" x14ac:dyDescent="0.35">
      <c r="A1441" s="5" t="s">
        <v>498</v>
      </c>
      <c r="B1441" t="s">
        <v>31</v>
      </c>
      <c r="C1441">
        <v>201</v>
      </c>
      <c r="D1441">
        <v>1</v>
      </c>
      <c r="E1441">
        <v>1</v>
      </c>
      <c r="F1441" t="s">
        <v>120</v>
      </c>
      <c r="G1441" t="s">
        <v>33</v>
      </c>
      <c r="H1441" t="s">
        <v>34</v>
      </c>
      <c r="I1441" t="s">
        <v>35</v>
      </c>
      <c r="O1441" s="7"/>
      <c r="P1441" s="7"/>
      <c r="AB1441" t="s">
        <v>499</v>
      </c>
      <c r="AC1441" t="s">
        <v>163</v>
      </c>
    </row>
    <row r="1442" spans="1:30" x14ac:dyDescent="0.35">
      <c r="A1442" s="5" t="s">
        <v>498</v>
      </c>
      <c r="B1442" t="s">
        <v>31</v>
      </c>
      <c r="C1442">
        <v>201</v>
      </c>
      <c r="D1442">
        <v>1</v>
      </c>
      <c r="E1442">
        <v>2</v>
      </c>
      <c r="F1442" t="s">
        <v>120</v>
      </c>
      <c r="G1442" t="s">
        <v>33</v>
      </c>
      <c r="H1442" t="s">
        <v>34</v>
      </c>
      <c r="I1442" t="s">
        <v>500</v>
      </c>
      <c r="J1442" t="s">
        <v>74</v>
      </c>
      <c r="K1442" t="s">
        <v>56</v>
      </c>
      <c r="L1442" t="s">
        <v>41</v>
      </c>
      <c r="M1442">
        <v>0</v>
      </c>
      <c r="N1442">
        <v>1</v>
      </c>
      <c r="O1442" s="7">
        <v>1625</v>
      </c>
      <c r="P1442" s="7">
        <v>1624</v>
      </c>
      <c r="Q1442">
        <f>34.5-16</f>
        <v>18.5</v>
      </c>
      <c r="R1442" t="s">
        <v>43</v>
      </c>
      <c r="S1442" t="s">
        <v>44</v>
      </c>
      <c r="AB1442" t="s">
        <v>499</v>
      </c>
      <c r="AC1442" t="s">
        <v>163</v>
      </c>
    </row>
    <row r="1443" spans="1:30" x14ac:dyDescent="0.35">
      <c r="A1443" s="5" t="s">
        <v>498</v>
      </c>
      <c r="B1443" t="s">
        <v>31</v>
      </c>
      <c r="C1443">
        <v>201</v>
      </c>
      <c r="D1443">
        <v>2</v>
      </c>
      <c r="E1443">
        <v>1</v>
      </c>
      <c r="F1443" t="s">
        <v>120</v>
      </c>
      <c r="G1443" t="s">
        <v>33</v>
      </c>
      <c r="H1443" t="s">
        <v>34</v>
      </c>
      <c r="I1443" t="s">
        <v>35</v>
      </c>
      <c r="O1443" s="7"/>
      <c r="P1443" s="7"/>
      <c r="AB1443" t="s">
        <v>499</v>
      </c>
      <c r="AC1443" t="s">
        <v>163</v>
      </c>
    </row>
    <row r="1444" spans="1:30" x14ac:dyDescent="0.35">
      <c r="A1444" s="5" t="s">
        <v>498</v>
      </c>
      <c r="B1444" t="s">
        <v>31</v>
      </c>
      <c r="C1444">
        <v>201</v>
      </c>
      <c r="D1444">
        <v>2</v>
      </c>
      <c r="E1444">
        <v>2</v>
      </c>
      <c r="F1444" t="s">
        <v>120</v>
      </c>
      <c r="G1444" t="s">
        <v>33</v>
      </c>
      <c r="H1444" t="s">
        <v>34</v>
      </c>
      <c r="I1444" t="s">
        <v>45</v>
      </c>
      <c r="J1444" t="s">
        <v>39</v>
      </c>
      <c r="K1444" t="s">
        <v>56</v>
      </c>
      <c r="L1444" t="s">
        <v>41</v>
      </c>
      <c r="M1444">
        <v>0</v>
      </c>
      <c r="N1444">
        <v>0</v>
      </c>
      <c r="O1444" s="7">
        <v>1650</v>
      </c>
      <c r="P1444" s="7">
        <v>1649</v>
      </c>
      <c r="Q1444">
        <f>28.5-13.5</f>
        <v>15</v>
      </c>
      <c r="R1444" t="s">
        <v>43</v>
      </c>
      <c r="S1444" t="s">
        <v>44</v>
      </c>
      <c r="AB1444" t="s">
        <v>499</v>
      </c>
      <c r="AC1444" t="s">
        <v>163</v>
      </c>
    </row>
    <row r="1445" spans="1:30" x14ac:dyDescent="0.35">
      <c r="A1445" s="5" t="s">
        <v>498</v>
      </c>
      <c r="B1445" t="s">
        <v>31</v>
      </c>
      <c r="C1445">
        <v>201</v>
      </c>
      <c r="D1445">
        <v>3</v>
      </c>
      <c r="E1445">
        <v>1</v>
      </c>
      <c r="F1445" t="s">
        <v>120</v>
      </c>
      <c r="G1445" t="s">
        <v>33</v>
      </c>
      <c r="H1445" t="s">
        <v>34</v>
      </c>
      <c r="I1445" t="s">
        <v>35</v>
      </c>
      <c r="O1445" s="7"/>
      <c r="P1445" s="7"/>
      <c r="AB1445" t="s">
        <v>499</v>
      </c>
      <c r="AC1445" t="s">
        <v>163</v>
      </c>
    </row>
    <row r="1446" spans="1:30" x14ac:dyDescent="0.35">
      <c r="A1446" s="5" t="s">
        <v>498</v>
      </c>
      <c r="B1446" t="s">
        <v>31</v>
      </c>
      <c r="C1446">
        <v>201</v>
      </c>
      <c r="D1446">
        <v>3</v>
      </c>
      <c r="E1446">
        <v>2</v>
      </c>
      <c r="F1446" t="s">
        <v>120</v>
      </c>
      <c r="G1446" t="s">
        <v>33</v>
      </c>
      <c r="H1446" t="s">
        <v>34</v>
      </c>
      <c r="I1446" t="s">
        <v>35</v>
      </c>
      <c r="O1446" s="7"/>
      <c r="P1446" s="7"/>
      <c r="AB1446" t="s">
        <v>499</v>
      </c>
      <c r="AC1446" t="s">
        <v>163</v>
      </c>
    </row>
    <row r="1447" spans="1:30" x14ac:dyDescent="0.35">
      <c r="A1447" s="5" t="s">
        <v>498</v>
      </c>
      <c r="B1447" t="s">
        <v>31</v>
      </c>
      <c r="C1447">
        <v>201</v>
      </c>
      <c r="D1447">
        <v>4</v>
      </c>
      <c r="E1447">
        <v>1</v>
      </c>
      <c r="F1447" t="s">
        <v>120</v>
      </c>
      <c r="G1447" t="s">
        <v>33</v>
      </c>
      <c r="H1447" t="s">
        <v>34</v>
      </c>
      <c r="I1447" t="s">
        <v>35</v>
      </c>
      <c r="O1447" s="7"/>
      <c r="P1447" s="7"/>
      <c r="AB1447" t="s">
        <v>499</v>
      </c>
      <c r="AC1447" t="s">
        <v>163</v>
      </c>
    </row>
    <row r="1448" spans="1:30" x14ac:dyDescent="0.35">
      <c r="A1448" s="5" t="s">
        <v>498</v>
      </c>
      <c r="B1448" t="s">
        <v>31</v>
      </c>
      <c r="C1448">
        <v>201</v>
      </c>
      <c r="D1448">
        <v>4</v>
      </c>
      <c r="E1448">
        <v>2</v>
      </c>
      <c r="F1448" t="s">
        <v>120</v>
      </c>
      <c r="G1448" t="s">
        <v>33</v>
      </c>
      <c r="H1448" t="s">
        <v>34</v>
      </c>
      <c r="I1448" t="s">
        <v>45</v>
      </c>
      <c r="J1448" t="s">
        <v>74</v>
      </c>
      <c r="K1448" t="s">
        <v>56</v>
      </c>
      <c r="L1448" t="s">
        <v>49</v>
      </c>
      <c r="M1448">
        <v>0</v>
      </c>
      <c r="N1448">
        <v>1</v>
      </c>
      <c r="O1448" s="7">
        <v>1623</v>
      </c>
      <c r="P1448" s="7">
        <v>1622</v>
      </c>
      <c r="Q1448">
        <f>32-12.5</f>
        <v>19.5</v>
      </c>
      <c r="R1448" t="s">
        <v>52</v>
      </c>
      <c r="AB1448" t="s">
        <v>499</v>
      </c>
      <c r="AC1448" t="s">
        <v>163</v>
      </c>
    </row>
    <row r="1449" spans="1:30" x14ac:dyDescent="0.35">
      <c r="A1449" s="5" t="s">
        <v>498</v>
      </c>
      <c r="B1449" t="s">
        <v>31</v>
      </c>
      <c r="C1449">
        <v>201</v>
      </c>
      <c r="D1449">
        <v>5</v>
      </c>
      <c r="E1449">
        <v>1</v>
      </c>
      <c r="F1449" t="s">
        <v>120</v>
      </c>
      <c r="G1449" t="s">
        <v>33</v>
      </c>
      <c r="H1449" t="s">
        <v>34</v>
      </c>
      <c r="I1449" t="s">
        <v>35</v>
      </c>
      <c r="O1449" s="7"/>
      <c r="P1449" s="7"/>
      <c r="AB1449" t="s">
        <v>499</v>
      </c>
      <c r="AC1449" t="s">
        <v>163</v>
      </c>
    </row>
    <row r="1450" spans="1:30" x14ac:dyDescent="0.35">
      <c r="A1450" s="5" t="s">
        <v>498</v>
      </c>
      <c r="B1450" t="s">
        <v>31</v>
      </c>
      <c r="C1450">
        <v>201</v>
      </c>
      <c r="D1450">
        <v>5</v>
      </c>
      <c r="E1450">
        <v>2</v>
      </c>
      <c r="F1450" t="s">
        <v>120</v>
      </c>
      <c r="G1450" t="s">
        <v>33</v>
      </c>
      <c r="H1450" t="s">
        <v>34</v>
      </c>
      <c r="I1450" t="s">
        <v>45</v>
      </c>
      <c r="J1450" t="s">
        <v>39</v>
      </c>
      <c r="K1450" t="s">
        <v>56</v>
      </c>
      <c r="L1450" t="s">
        <v>49</v>
      </c>
      <c r="M1450">
        <v>0</v>
      </c>
      <c r="N1450">
        <v>0</v>
      </c>
      <c r="O1450" s="7">
        <v>1647</v>
      </c>
      <c r="P1450" s="7">
        <v>1646</v>
      </c>
      <c r="Q1450">
        <f>30-13</f>
        <v>17</v>
      </c>
      <c r="R1450" t="s">
        <v>128</v>
      </c>
      <c r="AB1450" t="s">
        <v>499</v>
      </c>
      <c r="AC1450" t="s">
        <v>163</v>
      </c>
      <c r="AD1450" t="s">
        <v>501</v>
      </c>
    </row>
    <row r="1451" spans="1:30" x14ac:dyDescent="0.35">
      <c r="A1451" s="5" t="s">
        <v>498</v>
      </c>
      <c r="B1451" t="s">
        <v>31</v>
      </c>
      <c r="C1451">
        <v>201</v>
      </c>
      <c r="D1451">
        <v>6</v>
      </c>
      <c r="E1451">
        <v>1</v>
      </c>
      <c r="F1451" t="s">
        <v>120</v>
      </c>
      <c r="G1451" t="s">
        <v>33</v>
      </c>
      <c r="H1451" t="s">
        <v>34</v>
      </c>
      <c r="I1451" t="s">
        <v>35</v>
      </c>
      <c r="O1451" s="7"/>
      <c r="P1451" s="7"/>
      <c r="AB1451" t="s">
        <v>499</v>
      </c>
      <c r="AC1451" t="s">
        <v>163</v>
      </c>
    </row>
    <row r="1452" spans="1:30" x14ac:dyDescent="0.35">
      <c r="A1452" s="5" t="s">
        <v>498</v>
      </c>
      <c r="B1452" t="s">
        <v>31</v>
      </c>
      <c r="C1452">
        <v>201</v>
      </c>
      <c r="D1452">
        <v>6</v>
      </c>
      <c r="E1452">
        <v>2</v>
      </c>
      <c r="F1452" t="s">
        <v>120</v>
      </c>
      <c r="G1452" t="s">
        <v>33</v>
      </c>
      <c r="H1452" t="s">
        <v>34</v>
      </c>
      <c r="I1452" t="s">
        <v>35</v>
      </c>
      <c r="O1452" s="7"/>
      <c r="P1452" s="7"/>
      <c r="AB1452" t="s">
        <v>499</v>
      </c>
      <c r="AC1452" t="s">
        <v>163</v>
      </c>
    </row>
    <row r="1453" spans="1:30" x14ac:dyDescent="0.35">
      <c r="A1453" s="5" t="s">
        <v>498</v>
      </c>
      <c r="B1453" t="s">
        <v>31</v>
      </c>
      <c r="C1453">
        <v>201</v>
      </c>
      <c r="D1453">
        <v>7</v>
      </c>
      <c r="E1453">
        <v>1</v>
      </c>
      <c r="F1453" t="s">
        <v>120</v>
      </c>
      <c r="G1453" t="s">
        <v>33</v>
      </c>
      <c r="H1453" t="s">
        <v>34</v>
      </c>
      <c r="I1453" t="s">
        <v>45</v>
      </c>
      <c r="J1453" t="s">
        <v>74</v>
      </c>
      <c r="M1453">
        <v>0</v>
      </c>
      <c r="N1453">
        <v>1</v>
      </c>
      <c r="O1453" s="7">
        <v>1621</v>
      </c>
      <c r="P1453" s="7"/>
      <c r="Q1453">
        <f>29.5-12.5</f>
        <v>17</v>
      </c>
      <c r="AB1453" t="s">
        <v>499</v>
      </c>
      <c r="AC1453" t="s">
        <v>163</v>
      </c>
      <c r="AD1453" t="s">
        <v>502</v>
      </c>
    </row>
    <row r="1454" spans="1:30" x14ac:dyDescent="0.35">
      <c r="A1454" s="5" t="s">
        <v>498</v>
      </c>
      <c r="B1454" t="s">
        <v>31</v>
      </c>
      <c r="C1454">
        <v>201</v>
      </c>
      <c r="D1454">
        <v>9</v>
      </c>
      <c r="E1454">
        <v>1</v>
      </c>
      <c r="F1454" t="s">
        <v>120</v>
      </c>
      <c r="G1454" t="s">
        <v>33</v>
      </c>
      <c r="H1454" t="s">
        <v>34</v>
      </c>
      <c r="I1454" t="s">
        <v>45</v>
      </c>
      <c r="J1454" t="s">
        <v>74</v>
      </c>
      <c r="K1454" t="s">
        <v>40</v>
      </c>
      <c r="L1454" t="s">
        <v>49</v>
      </c>
      <c r="M1454">
        <v>0</v>
      </c>
      <c r="N1454">
        <v>1</v>
      </c>
      <c r="O1454" s="7">
        <v>1619</v>
      </c>
      <c r="P1454" s="7">
        <v>1618</v>
      </c>
      <c r="Q1454">
        <f>35-14.5</f>
        <v>20.5</v>
      </c>
      <c r="R1454" t="s">
        <v>128</v>
      </c>
      <c r="AB1454" t="s">
        <v>499</v>
      </c>
      <c r="AC1454" t="s">
        <v>163</v>
      </c>
    </row>
    <row r="1455" spans="1:30" ht="15.5" x14ac:dyDescent="0.35">
      <c r="A1455" s="5" t="s">
        <v>498</v>
      </c>
      <c r="B1455" t="s">
        <v>31</v>
      </c>
      <c r="C1455">
        <v>202</v>
      </c>
      <c r="D1455">
        <v>1</v>
      </c>
      <c r="E1455">
        <v>1</v>
      </c>
      <c r="F1455" t="s">
        <v>120</v>
      </c>
      <c r="G1455" t="s">
        <v>33</v>
      </c>
      <c r="H1455" t="s">
        <v>34</v>
      </c>
      <c r="I1455" s="6" t="s">
        <v>35</v>
      </c>
      <c r="O1455" s="7"/>
      <c r="P1455" s="7"/>
      <c r="AB1455" t="s">
        <v>499</v>
      </c>
      <c r="AC1455" t="s">
        <v>163</v>
      </c>
    </row>
    <row r="1456" spans="1:30" ht="15.5" x14ac:dyDescent="0.35">
      <c r="A1456" s="5" t="s">
        <v>498</v>
      </c>
      <c r="B1456" t="s">
        <v>31</v>
      </c>
      <c r="C1456">
        <v>202</v>
      </c>
      <c r="D1456">
        <v>1</v>
      </c>
      <c r="E1456">
        <v>2</v>
      </c>
      <c r="F1456" t="s">
        <v>120</v>
      </c>
      <c r="G1456" t="s">
        <v>33</v>
      </c>
      <c r="H1456" t="s">
        <v>34</v>
      </c>
      <c r="I1456" s="6" t="s">
        <v>35</v>
      </c>
      <c r="O1456" s="7"/>
      <c r="P1456" s="7"/>
      <c r="AB1456" t="s">
        <v>499</v>
      </c>
      <c r="AC1456" t="s">
        <v>163</v>
      </c>
    </row>
    <row r="1457" spans="1:30" ht="15.5" x14ac:dyDescent="0.35">
      <c r="A1457" s="5" t="s">
        <v>498</v>
      </c>
      <c r="B1457" t="s">
        <v>31</v>
      </c>
      <c r="C1457">
        <v>202</v>
      </c>
      <c r="D1457">
        <v>2</v>
      </c>
      <c r="E1457">
        <v>1</v>
      </c>
      <c r="F1457" t="s">
        <v>120</v>
      </c>
      <c r="G1457" t="s">
        <v>33</v>
      </c>
      <c r="H1457" t="s">
        <v>34</v>
      </c>
      <c r="I1457" s="6" t="s">
        <v>35</v>
      </c>
      <c r="O1457" s="7"/>
      <c r="P1457" s="7"/>
      <c r="AB1457" t="s">
        <v>499</v>
      </c>
      <c r="AC1457" t="s">
        <v>163</v>
      </c>
    </row>
    <row r="1458" spans="1:30" ht="15.5" x14ac:dyDescent="0.35">
      <c r="A1458" s="5" t="s">
        <v>498</v>
      </c>
      <c r="B1458" t="s">
        <v>31</v>
      </c>
      <c r="C1458">
        <v>202</v>
      </c>
      <c r="D1458">
        <v>2</v>
      </c>
      <c r="E1458">
        <v>2</v>
      </c>
      <c r="F1458" t="s">
        <v>120</v>
      </c>
      <c r="G1458" t="s">
        <v>33</v>
      </c>
      <c r="H1458" t="s">
        <v>34</v>
      </c>
      <c r="I1458" s="6" t="s">
        <v>35</v>
      </c>
      <c r="O1458" s="7"/>
      <c r="P1458" s="7"/>
      <c r="AB1458" t="s">
        <v>499</v>
      </c>
      <c r="AC1458" t="s">
        <v>163</v>
      </c>
    </row>
    <row r="1459" spans="1:30" ht="15.5" x14ac:dyDescent="0.35">
      <c r="A1459" s="5" t="s">
        <v>498</v>
      </c>
      <c r="B1459" t="s">
        <v>31</v>
      </c>
      <c r="C1459">
        <v>202</v>
      </c>
      <c r="D1459">
        <v>3</v>
      </c>
      <c r="E1459">
        <v>1</v>
      </c>
      <c r="F1459" t="s">
        <v>120</v>
      </c>
      <c r="G1459" t="s">
        <v>33</v>
      </c>
      <c r="H1459" t="s">
        <v>34</v>
      </c>
      <c r="I1459" s="6" t="s">
        <v>35</v>
      </c>
      <c r="O1459" s="7"/>
      <c r="P1459" s="7"/>
      <c r="AB1459" t="s">
        <v>499</v>
      </c>
      <c r="AC1459" t="s">
        <v>163</v>
      </c>
    </row>
    <row r="1460" spans="1:30" ht="15.5" x14ac:dyDescent="0.35">
      <c r="A1460" s="5" t="s">
        <v>498</v>
      </c>
      <c r="B1460" t="s">
        <v>31</v>
      </c>
      <c r="C1460">
        <v>202</v>
      </c>
      <c r="D1460">
        <v>3</v>
      </c>
      <c r="E1460">
        <v>2</v>
      </c>
      <c r="F1460" t="s">
        <v>120</v>
      </c>
      <c r="G1460" t="s">
        <v>33</v>
      </c>
      <c r="H1460" t="s">
        <v>34</v>
      </c>
      <c r="I1460" s="6" t="s">
        <v>35</v>
      </c>
      <c r="O1460" s="7"/>
      <c r="P1460" s="7"/>
      <c r="AB1460" t="s">
        <v>499</v>
      </c>
      <c r="AC1460" t="s">
        <v>163</v>
      </c>
    </row>
    <row r="1461" spans="1:30" ht="15.5" x14ac:dyDescent="0.35">
      <c r="A1461" s="5" t="s">
        <v>498</v>
      </c>
      <c r="B1461" t="s">
        <v>31</v>
      </c>
      <c r="C1461">
        <v>202</v>
      </c>
      <c r="D1461">
        <v>4</v>
      </c>
      <c r="E1461">
        <v>1</v>
      </c>
      <c r="F1461" t="s">
        <v>120</v>
      </c>
      <c r="G1461" t="s">
        <v>33</v>
      </c>
      <c r="H1461" t="s">
        <v>34</v>
      </c>
      <c r="I1461" s="6" t="s">
        <v>35</v>
      </c>
      <c r="O1461" s="7"/>
      <c r="P1461" s="7"/>
      <c r="AB1461" t="s">
        <v>499</v>
      </c>
      <c r="AC1461" t="s">
        <v>163</v>
      </c>
    </row>
    <row r="1462" spans="1:30" ht="15.5" x14ac:dyDescent="0.35">
      <c r="A1462" s="5" t="s">
        <v>498</v>
      </c>
      <c r="B1462" t="s">
        <v>31</v>
      </c>
      <c r="C1462">
        <v>202</v>
      </c>
      <c r="D1462">
        <v>4</v>
      </c>
      <c r="E1462">
        <v>2</v>
      </c>
      <c r="F1462" t="s">
        <v>120</v>
      </c>
      <c r="G1462" t="s">
        <v>33</v>
      </c>
      <c r="H1462" t="s">
        <v>34</v>
      </c>
      <c r="I1462" t="s">
        <v>45</v>
      </c>
      <c r="J1462" s="6" t="s">
        <v>74</v>
      </c>
      <c r="K1462" t="s">
        <v>46</v>
      </c>
      <c r="L1462" t="s">
        <v>41</v>
      </c>
      <c r="M1462">
        <v>0</v>
      </c>
      <c r="N1462">
        <v>1</v>
      </c>
      <c r="O1462" s="7">
        <v>1613</v>
      </c>
      <c r="P1462" s="7">
        <v>1612</v>
      </c>
      <c r="Q1462">
        <f>27-13</f>
        <v>14</v>
      </c>
      <c r="R1462" t="s">
        <v>43</v>
      </c>
      <c r="S1462" t="s">
        <v>44</v>
      </c>
      <c r="AB1462" t="s">
        <v>499</v>
      </c>
      <c r="AC1462" t="s">
        <v>163</v>
      </c>
    </row>
    <row r="1463" spans="1:30" ht="15.5" x14ac:dyDescent="0.35">
      <c r="A1463" s="5" t="s">
        <v>498</v>
      </c>
      <c r="B1463" t="s">
        <v>31</v>
      </c>
      <c r="C1463">
        <v>202</v>
      </c>
      <c r="D1463">
        <v>5</v>
      </c>
      <c r="E1463">
        <v>1</v>
      </c>
      <c r="F1463" t="s">
        <v>120</v>
      </c>
      <c r="G1463" t="s">
        <v>33</v>
      </c>
      <c r="H1463" t="s">
        <v>34</v>
      </c>
      <c r="I1463" s="6" t="s">
        <v>35</v>
      </c>
      <c r="O1463" s="7"/>
      <c r="P1463" s="7"/>
      <c r="AB1463" t="s">
        <v>499</v>
      </c>
      <c r="AC1463" t="s">
        <v>163</v>
      </c>
    </row>
    <row r="1464" spans="1:30" ht="15.5" x14ac:dyDescent="0.35">
      <c r="A1464" s="5" t="s">
        <v>498</v>
      </c>
      <c r="B1464" t="s">
        <v>31</v>
      </c>
      <c r="C1464">
        <v>202</v>
      </c>
      <c r="D1464">
        <v>6</v>
      </c>
      <c r="E1464">
        <v>1</v>
      </c>
      <c r="F1464" t="s">
        <v>120</v>
      </c>
      <c r="G1464" t="s">
        <v>33</v>
      </c>
      <c r="H1464" t="s">
        <v>34</v>
      </c>
      <c r="I1464" s="6" t="s">
        <v>35</v>
      </c>
      <c r="O1464" s="7"/>
      <c r="P1464" s="7"/>
      <c r="AB1464" t="s">
        <v>499</v>
      </c>
      <c r="AC1464" t="s">
        <v>163</v>
      </c>
    </row>
    <row r="1465" spans="1:30" ht="15.5" x14ac:dyDescent="0.35">
      <c r="A1465" s="5" t="s">
        <v>498</v>
      </c>
      <c r="B1465" t="s">
        <v>31</v>
      </c>
      <c r="C1465">
        <v>202</v>
      </c>
      <c r="D1465">
        <v>10</v>
      </c>
      <c r="E1465">
        <v>1</v>
      </c>
      <c r="F1465" t="s">
        <v>120</v>
      </c>
      <c r="G1465" t="s">
        <v>33</v>
      </c>
      <c r="H1465" t="s">
        <v>34</v>
      </c>
      <c r="I1465" t="s">
        <v>45</v>
      </c>
      <c r="J1465" s="6" t="s">
        <v>143</v>
      </c>
      <c r="K1465" t="s">
        <v>46</v>
      </c>
      <c r="O1465" s="7"/>
      <c r="P1465" s="7"/>
      <c r="Q1465">
        <f>29.5-15.5</f>
        <v>14</v>
      </c>
      <c r="AB1465" t="s">
        <v>499</v>
      </c>
      <c r="AC1465" t="s">
        <v>163</v>
      </c>
      <c r="AD1465" t="s">
        <v>503</v>
      </c>
    </row>
    <row r="1466" spans="1:30" x14ac:dyDescent="0.35">
      <c r="A1466" s="5" t="s">
        <v>498</v>
      </c>
      <c r="B1466" t="s">
        <v>31</v>
      </c>
      <c r="C1466">
        <v>203</v>
      </c>
      <c r="D1466">
        <v>1</v>
      </c>
      <c r="E1466">
        <v>1</v>
      </c>
      <c r="F1466" t="s">
        <v>120</v>
      </c>
      <c r="G1466" t="s">
        <v>33</v>
      </c>
      <c r="H1466" t="s">
        <v>34</v>
      </c>
      <c r="I1466" t="s">
        <v>35</v>
      </c>
      <c r="O1466" s="7"/>
      <c r="P1466" s="7"/>
      <c r="AB1466" t="s">
        <v>499</v>
      </c>
      <c r="AC1466" t="s">
        <v>163</v>
      </c>
    </row>
    <row r="1467" spans="1:30" x14ac:dyDescent="0.35">
      <c r="A1467" s="5" t="s">
        <v>498</v>
      </c>
      <c r="B1467" t="s">
        <v>31</v>
      </c>
      <c r="C1467">
        <v>203</v>
      </c>
      <c r="D1467">
        <v>1</v>
      </c>
      <c r="E1467">
        <v>2</v>
      </c>
      <c r="F1467" t="s">
        <v>120</v>
      </c>
      <c r="G1467" t="s">
        <v>33</v>
      </c>
      <c r="H1467" t="s">
        <v>34</v>
      </c>
      <c r="I1467" t="s">
        <v>45</v>
      </c>
      <c r="J1467" t="s">
        <v>39</v>
      </c>
      <c r="K1467" t="s">
        <v>46</v>
      </c>
      <c r="L1467" t="s">
        <v>49</v>
      </c>
      <c r="M1467">
        <v>0</v>
      </c>
      <c r="N1467">
        <v>0</v>
      </c>
      <c r="O1467" s="7">
        <v>1645</v>
      </c>
      <c r="P1467" s="7">
        <v>1644</v>
      </c>
      <c r="Q1467">
        <f>33-17</f>
        <v>16</v>
      </c>
      <c r="R1467" t="s">
        <v>52</v>
      </c>
      <c r="AB1467" t="s">
        <v>499</v>
      </c>
      <c r="AC1467" t="s">
        <v>163</v>
      </c>
      <c r="AD1467" t="s">
        <v>504</v>
      </c>
    </row>
    <row r="1468" spans="1:30" x14ac:dyDescent="0.35">
      <c r="A1468" s="5" t="s">
        <v>498</v>
      </c>
      <c r="B1468" t="s">
        <v>31</v>
      </c>
      <c r="C1468">
        <v>203</v>
      </c>
      <c r="D1468">
        <v>3</v>
      </c>
      <c r="E1468">
        <v>1</v>
      </c>
      <c r="F1468" t="s">
        <v>120</v>
      </c>
      <c r="G1468" t="s">
        <v>33</v>
      </c>
      <c r="H1468" t="s">
        <v>34</v>
      </c>
      <c r="I1468" t="s">
        <v>35</v>
      </c>
      <c r="O1468" s="7"/>
      <c r="P1468" s="7"/>
      <c r="AB1468" t="s">
        <v>499</v>
      </c>
      <c r="AC1468" t="s">
        <v>163</v>
      </c>
    </row>
    <row r="1469" spans="1:30" x14ac:dyDescent="0.35">
      <c r="A1469" s="5" t="s">
        <v>498</v>
      </c>
      <c r="B1469" t="s">
        <v>31</v>
      </c>
      <c r="C1469">
        <v>203</v>
      </c>
      <c r="D1469">
        <v>3</v>
      </c>
      <c r="E1469">
        <v>2</v>
      </c>
      <c r="F1469" t="s">
        <v>120</v>
      </c>
      <c r="G1469" t="s">
        <v>33</v>
      </c>
      <c r="H1469" t="s">
        <v>34</v>
      </c>
      <c r="I1469" t="s">
        <v>45</v>
      </c>
      <c r="J1469" t="s">
        <v>74</v>
      </c>
      <c r="K1469" t="s">
        <v>56</v>
      </c>
      <c r="L1469" t="s">
        <v>41</v>
      </c>
      <c r="M1469">
        <v>0</v>
      </c>
      <c r="N1469">
        <v>1</v>
      </c>
      <c r="O1469" s="7">
        <v>1617</v>
      </c>
      <c r="P1469" s="7">
        <v>1616</v>
      </c>
      <c r="Q1469">
        <f>34.5-18</f>
        <v>16.5</v>
      </c>
      <c r="R1469" t="s">
        <v>43</v>
      </c>
      <c r="S1469" t="s">
        <v>44</v>
      </c>
      <c r="AB1469" t="s">
        <v>499</v>
      </c>
      <c r="AC1469" t="s">
        <v>163</v>
      </c>
    </row>
    <row r="1470" spans="1:30" x14ac:dyDescent="0.35">
      <c r="A1470" s="5" t="s">
        <v>498</v>
      </c>
      <c r="B1470" t="s">
        <v>31</v>
      </c>
      <c r="C1470">
        <v>203</v>
      </c>
      <c r="D1470">
        <v>4</v>
      </c>
      <c r="E1470">
        <v>1</v>
      </c>
      <c r="F1470" t="s">
        <v>120</v>
      </c>
      <c r="G1470" t="s">
        <v>33</v>
      </c>
      <c r="H1470" t="s">
        <v>34</v>
      </c>
      <c r="I1470" t="s">
        <v>35</v>
      </c>
      <c r="O1470" s="7"/>
      <c r="P1470" s="7"/>
      <c r="AB1470" t="s">
        <v>499</v>
      </c>
      <c r="AC1470" t="s">
        <v>163</v>
      </c>
    </row>
    <row r="1471" spans="1:30" x14ac:dyDescent="0.35">
      <c r="A1471" s="5" t="s">
        <v>498</v>
      </c>
      <c r="B1471" t="s">
        <v>31</v>
      </c>
      <c r="C1471">
        <v>203</v>
      </c>
      <c r="D1471">
        <v>4</v>
      </c>
      <c r="E1471">
        <v>2</v>
      </c>
      <c r="F1471" t="s">
        <v>120</v>
      </c>
      <c r="G1471" t="s">
        <v>33</v>
      </c>
      <c r="H1471" t="s">
        <v>34</v>
      </c>
      <c r="I1471" t="s">
        <v>35</v>
      </c>
      <c r="O1471" s="7"/>
      <c r="P1471" s="7"/>
      <c r="AB1471" t="s">
        <v>499</v>
      </c>
      <c r="AC1471" t="s">
        <v>163</v>
      </c>
    </row>
    <row r="1472" spans="1:30" x14ac:dyDescent="0.35">
      <c r="A1472" s="5" t="s">
        <v>498</v>
      </c>
      <c r="B1472" t="s">
        <v>31</v>
      </c>
      <c r="C1472">
        <v>203</v>
      </c>
      <c r="D1472">
        <v>6</v>
      </c>
      <c r="E1472">
        <v>1</v>
      </c>
      <c r="F1472" t="s">
        <v>120</v>
      </c>
      <c r="G1472" t="s">
        <v>33</v>
      </c>
      <c r="H1472" t="s">
        <v>34</v>
      </c>
      <c r="I1472" t="s">
        <v>45</v>
      </c>
      <c r="J1472" t="s">
        <v>74</v>
      </c>
      <c r="K1472" t="s">
        <v>56</v>
      </c>
      <c r="L1472" t="s">
        <v>41</v>
      </c>
      <c r="M1472">
        <v>0</v>
      </c>
      <c r="N1472">
        <v>1</v>
      </c>
      <c r="O1472" s="7">
        <v>1615</v>
      </c>
      <c r="P1472" s="7">
        <v>1614</v>
      </c>
      <c r="Q1472">
        <f>33.5-15.5</f>
        <v>18</v>
      </c>
      <c r="R1472" t="s">
        <v>43</v>
      </c>
      <c r="S1472" t="s">
        <v>44</v>
      </c>
      <c r="AB1472" t="s">
        <v>499</v>
      </c>
      <c r="AC1472" t="s">
        <v>163</v>
      </c>
    </row>
    <row r="1473" spans="1:30" x14ac:dyDescent="0.35">
      <c r="A1473" s="5" t="s">
        <v>498</v>
      </c>
      <c r="B1473" t="s">
        <v>31</v>
      </c>
      <c r="C1473">
        <v>203</v>
      </c>
      <c r="D1473">
        <v>7</v>
      </c>
      <c r="E1473">
        <v>1</v>
      </c>
      <c r="F1473" t="s">
        <v>120</v>
      </c>
      <c r="G1473" t="s">
        <v>33</v>
      </c>
      <c r="H1473" t="s">
        <v>34</v>
      </c>
      <c r="I1473" t="s">
        <v>35</v>
      </c>
      <c r="O1473" s="7"/>
      <c r="P1473" s="7"/>
      <c r="AB1473" t="s">
        <v>499</v>
      </c>
      <c r="AC1473" t="s">
        <v>163</v>
      </c>
    </row>
    <row r="1474" spans="1:30" x14ac:dyDescent="0.35">
      <c r="A1474" s="5" t="s">
        <v>498</v>
      </c>
      <c r="B1474" t="s">
        <v>31</v>
      </c>
      <c r="C1474">
        <v>203</v>
      </c>
      <c r="D1474">
        <v>8</v>
      </c>
      <c r="E1474">
        <v>1</v>
      </c>
      <c r="F1474" t="s">
        <v>120</v>
      </c>
      <c r="G1474" t="s">
        <v>33</v>
      </c>
      <c r="H1474" t="s">
        <v>34</v>
      </c>
      <c r="I1474" t="s">
        <v>35</v>
      </c>
      <c r="O1474" s="7"/>
      <c r="P1474" s="7"/>
      <c r="AB1474" t="s">
        <v>499</v>
      </c>
      <c r="AC1474" t="s">
        <v>163</v>
      </c>
    </row>
    <row r="1475" spans="1:30" x14ac:dyDescent="0.35">
      <c r="A1475" s="5" t="s">
        <v>498</v>
      </c>
      <c r="B1475" t="s">
        <v>31</v>
      </c>
      <c r="C1475">
        <v>203</v>
      </c>
      <c r="D1475">
        <v>9</v>
      </c>
      <c r="E1475">
        <v>1</v>
      </c>
      <c r="F1475" t="s">
        <v>120</v>
      </c>
      <c r="G1475" t="s">
        <v>33</v>
      </c>
      <c r="H1475" t="s">
        <v>34</v>
      </c>
      <c r="I1475" t="s">
        <v>45</v>
      </c>
      <c r="J1475" t="s">
        <v>143</v>
      </c>
      <c r="O1475" s="7"/>
      <c r="P1475" s="7"/>
      <c r="Q1475">
        <f>29.5-15.5</f>
        <v>14</v>
      </c>
      <c r="AB1475" t="s">
        <v>499</v>
      </c>
      <c r="AC1475" t="s">
        <v>163</v>
      </c>
      <c r="AD1475" t="s">
        <v>505</v>
      </c>
    </row>
    <row r="1476" spans="1:30" x14ac:dyDescent="0.35">
      <c r="A1476" s="5" t="s">
        <v>498</v>
      </c>
      <c r="B1476" t="s">
        <v>31</v>
      </c>
      <c r="C1476">
        <v>203</v>
      </c>
      <c r="D1476">
        <v>10</v>
      </c>
      <c r="E1476">
        <v>1</v>
      </c>
      <c r="F1476" t="s">
        <v>120</v>
      </c>
      <c r="G1476" t="s">
        <v>33</v>
      </c>
      <c r="H1476" t="s">
        <v>34</v>
      </c>
      <c r="I1476" t="s">
        <v>196</v>
      </c>
      <c r="O1476" s="7"/>
      <c r="P1476" s="7"/>
      <c r="AB1476" t="s">
        <v>499</v>
      </c>
      <c r="AC1476" t="s">
        <v>163</v>
      </c>
      <c r="AD1476" t="s">
        <v>506</v>
      </c>
    </row>
    <row r="1477" spans="1:30" ht="15.5" x14ac:dyDescent="0.35">
      <c r="A1477" s="5" t="s">
        <v>498</v>
      </c>
      <c r="B1477" t="s">
        <v>31</v>
      </c>
      <c r="C1477">
        <v>304</v>
      </c>
      <c r="D1477">
        <v>1</v>
      </c>
      <c r="E1477">
        <v>1</v>
      </c>
      <c r="F1477" t="s">
        <v>120</v>
      </c>
      <c r="G1477" t="s">
        <v>33</v>
      </c>
      <c r="H1477" t="s">
        <v>34</v>
      </c>
      <c r="I1477" t="s">
        <v>45</v>
      </c>
      <c r="J1477" s="6" t="s">
        <v>39</v>
      </c>
      <c r="K1477" t="s">
        <v>56</v>
      </c>
      <c r="L1477" t="s">
        <v>49</v>
      </c>
      <c r="M1477">
        <v>0</v>
      </c>
      <c r="N1477">
        <v>0</v>
      </c>
      <c r="O1477" s="7">
        <v>1638</v>
      </c>
      <c r="P1477" s="7">
        <v>1637</v>
      </c>
      <c r="Q1477">
        <f>30.5-15</f>
        <v>15.5</v>
      </c>
      <c r="R1477" t="s">
        <v>52</v>
      </c>
      <c r="AB1477" t="s">
        <v>499</v>
      </c>
      <c r="AC1477" t="s">
        <v>163</v>
      </c>
    </row>
    <row r="1478" spans="1:30" ht="15.5" x14ac:dyDescent="0.35">
      <c r="A1478" s="5" t="s">
        <v>498</v>
      </c>
      <c r="B1478" t="s">
        <v>31</v>
      </c>
      <c r="C1478">
        <v>304</v>
      </c>
      <c r="D1478">
        <v>2</v>
      </c>
      <c r="E1478">
        <v>1</v>
      </c>
      <c r="F1478" t="s">
        <v>120</v>
      </c>
      <c r="G1478" t="s">
        <v>33</v>
      </c>
      <c r="H1478" t="s">
        <v>34</v>
      </c>
      <c r="I1478" s="6" t="s">
        <v>35</v>
      </c>
      <c r="O1478" s="7"/>
      <c r="P1478" s="7"/>
      <c r="AB1478" t="s">
        <v>499</v>
      </c>
      <c r="AC1478" t="s">
        <v>163</v>
      </c>
    </row>
    <row r="1479" spans="1:30" ht="15.5" x14ac:dyDescent="0.35">
      <c r="A1479" s="5" t="s">
        <v>498</v>
      </c>
      <c r="B1479" t="s">
        <v>31</v>
      </c>
      <c r="C1479">
        <v>304</v>
      </c>
      <c r="D1479">
        <v>2</v>
      </c>
      <c r="E1479">
        <v>2</v>
      </c>
      <c r="F1479" t="s">
        <v>120</v>
      </c>
      <c r="G1479" t="s">
        <v>33</v>
      </c>
      <c r="H1479" t="s">
        <v>34</v>
      </c>
      <c r="I1479" s="6" t="s">
        <v>35</v>
      </c>
      <c r="O1479" s="7"/>
      <c r="P1479" s="7"/>
      <c r="AB1479" t="s">
        <v>499</v>
      </c>
      <c r="AC1479" t="s">
        <v>163</v>
      </c>
    </row>
    <row r="1480" spans="1:30" ht="15.5" x14ac:dyDescent="0.35">
      <c r="A1480" s="5" t="s">
        <v>498</v>
      </c>
      <c r="B1480" t="s">
        <v>31</v>
      </c>
      <c r="C1480">
        <v>304</v>
      </c>
      <c r="D1480">
        <v>3</v>
      </c>
      <c r="E1480">
        <v>1</v>
      </c>
      <c r="F1480" t="s">
        <v>120</v>
      </c>
      <c r="G1480" t="s">
        <v>33</v>
      </c>
      <c r="H1480" t="s">
        <v>34</v>
      </c>
      <c r="I1480" t="s">
        <v>69</v>
      </c>
      <c r="J1480" s="6" t="s">
        <v>70</v>
      </c>
      <c r="O1480" s="7"/>
      <c r="P1480" s="7"/>
      <c r="AB1480" t="s">
        <v>499</v>
      </c>
      <c r="AC1480" t="s">
        <v>163</v>
      </c>
    </row>
    <row r="1481" spans="1:30" ht="15.5" x14ac:dyDescent="0.35">
      <c r="A1481" s="5" t="s">
        <v>498</v>
      </c>
      <c r="B1481" t="s">
        <v>31</v>
      </c>
      <c r="C1481">
        <v>304</v>
      </c>
      <c r="D1481">
        <v>3</v>
      </c>
      <c r="E1481">
        <v>2</v>
      </c>
      <c r="F1481" t="s">
        <v>120</v>
      </c>
      <c r="G1481" t="s">
        <v>33</v>
      </c>
      <c r="H1481" t="s">
        <v>34</v>
      </c>
      <c r="I1481" t="s">
        <v>69</v>
      </c>
      <c r="J1481" s="6" t="s">
        <v>70</v>
      </c>
      <c r="O1481" s="7"/>
      <c r="P1481" s="7"/>
      <c r="AB1481" t="s">
        <v>499</v>
      </c>
      <c r="AC1481" t="s">
        <v>163</v>
      </c>
    </row>
    <row r="1482" spans="1:30" ht="15.5" x14ac:dyDescent="0.35">
      <c r="A1482" s="5" t="s">
        <v>498</v>
      </c>
      <c r="B1482" t="s">
        <v>31</v>
      </c>
      <c r="C1482">
        <v>304</v>
      </c>
      <c r="D1482">
        <v>4</v>
      </c>
      <c r="E1482">
        <v>1</v>
      </c>
      <c r="F1482" t="s">
        <v>120</v>
      </c>
      <c r="G1482" t="s">
        <v>33</v>
      </c>
      <c r="H1482" t="s">
        <v>34</v>
      </c>
      <c r="I1482" s="6" t="s">
        <v>35</v>
      </c>
      <c r="O1482" s="7"/>
      <c r="P1482" s="7"/>
      <c r="AB1482" t="s">
        <v>499</v>
      </c>
      <c r="AC1482" t="s">
        <v>163</v>
      </c>
    </row>
    <row r="1483" spans="1:30" ht="15.5" x14ac:dyDescent="0.35">
      <c r="A1483" s="5" t="s">
        <v>498</v>
      </c>
      <c r="B1483" t="s">
        <v>31</v>
      </c>
      <c r="C1483">
        <v>304</v>
      </c>
      <c r="D1483">
        <v>4</v>
      </c>
      <c r="E1483">
        <v>2</v>
      </c>
      <c r="F1483" t="s">
        <v>120</v>
      </c>
      <c r="G1483" t="s">
        <v>33</v>
      </c>
      <c r="H1483" t="s">
        <v>34</v>
      </c>
      <c r="I1483" s="6" t="s">
        <v>35</v>
      </c>
      <c r="O1483" s="7"/>
      <c r="P1483" s="7"/>
      <c r="AB1483" t="s">
        <v>499</v>
      </c>
      <c r="AC1483" t="s">
        <v>163</v>
      </c>
    </row>
    <row r="1484" spans="1:30" ht="15.5" x14ac:dyDescent="0.35">
      <c r="A1484" s="5" t="s">
        <v>498</v>
      </c>
      <c r="B1484" t="s">
        <v>31</v>
      </c>
      <c r="C1484">
        <v>304</v>
      </c>
      <c r="D1484">
        <v>5</v>
      </c>
      <c r="E1484">
        <v>1</v>
      </c>
      <c r="F1484" t="s">
        <v>120</v>
      </c>
      <c r="G1484" t="s">
        <v>33</v>
      </c>
      <c r="H1484" t="s">
        <v>34</v>
      </c>
      <c r="I1484" t="s">
        <v>45</v>
      </c>
      <c r="J1484" s="6" t="s">
        <v>39</v>
      </c>
      <c r="K1484" t="s">
        <v>56</v>
      </c>
      <c r="L1484" t="s">
        <v>49</v>
      </c>
      <c r="M1484">
        <v>0</v>
      </c>
      <c r="N1484">
        <v>0</v>
      </c>
      <c r="O1484" s="7">
        <v>1636</v>
      </c>
      <c r="P1484" s="7">
        <v>1635</v>
      </c>
      <c r="Q1484">
        <f>26.5-12</f>
        <v>14.5</v>
      </c>
      <c r="R1484" t="s">
        <v>52</v>
      </c>
      <c r="AB1484" t="s">
        <v>499</v>
      </c>
      <c r="AC1484" t="s">
        <v>163</v>
      </c>
    </row>
    <row r="1485" spans="1:30" ht="15.5" x14ac:dyDescent="0.35">
      <c r="A1485" s="5" t="s">
        <v>498</v>
      </c>
      <c r="B1485" t="s">
        <v>31</v>
      </c>
      <c r="C1485">
        <v>304</v>
      </c>
      <c r="D1485">
        <v>5</v>
      </c>
      <c r="E1485">
        <v>2</v>
      </c>
      <c r="F1485" t="s">
        <v>120</v>
      </c>
      <c r="G1485" t="s">
        <v>33</v>
      </c>
      <c r="H1485" t="s">
        <v>34</v>
      </c>
      <c r="I1485" t="s">
        <v>45</v>
      </c>
      <c r="J1485" s="6" t="s">
        <v>74</v>
      </c>
      <c r="K1485" t="s">
        <v>56</v>
      </c>
      <c r="L1485" t="s">
        <v>49</v>
      </c>
      <c r="M1485">
        <v>0</v>
      </c>
      <c r="N1485">
        <v>1</v>
      </c>
      <c r="O1485" s="7">
        <v>1609</v>
      </c>
      <c r="P1485" s="7">
        <v>1608</v>
      </c>
      <c r="Q1485">
        <f>28-13.5</f>
        <v>14.5</v>
      </c>
      <c r="R1485" t="s">
        <v>52</v>
      </c>
      <c r="AB1485" t="s">
        <v>499</v>
      </c>
      <c r="AC1485" t="s">
        <v>163</v>
      </c>
    </row>
    <row r="1486" spans="1:30" ht="15.5" x14ac:dyDescent="0.35">
      <c r="A1486" s="5" t="s">
        <v>498</v>
      </c>
      <c r="B1486" t="s">
        <v>31</v>
      </c>
      <c r="C1486">
        <v>304</v>
      </c>
      <c r="D1486">
        <v>6</v>
      </c>
      <c r="E1486">
        <v>1</v>
      </c>
      <c r="F1486" t="s">
        <v>120</v>
      </c>
      <c r="G1486" t="s">
        <v>33</v>
      </c>
      <c r="H1486" t="s">
        <v>34</v>
      </c>
      <c r="I1486" t="s">
        <v>38</v>
      </c>
      <c r="J1486" s="6" t="s">
        <v>39</v>
      </c>
      <c r="K1486" t="s">
        <v>40</v>
      </c>
      <c r="L1486" t="s">
        <v>49</v>
      </c>
      <c r="M1486">
        <v>0</v>
      </c>
      <c r="N1486">
        <v>0</v>
      </c>
      <c r="O1486" s="7">
        <v>1630</v>
      </c>
      <c r="P1486" s="7"/>
      <c r="Q1486">
        <f>215-130</f>
        <v>85</v>
      </c>
      <c r="R1486" t="s">
        <v>52</v>
      </c>
      <c r="AB1486" t="s">
        <v>499</v>
      </c>
      <c r="AC1486" t="s">
        <v>163</v>
      </c>
    </row>
    <row r="1487" spans="1:30" ht="15.5" x14ac:dyDescent="0.35">
      <c r="A1487" s="5" t="s">
        <v>498</v>
      </c>
      <c r="B1487" t="s">
        <v>31</v>
      </c>
      <c r="C1487">
        <v>304</v>
      </c>
      <c r="D1487">
        <v>6</v>
      </c>
      <c r="E1487">
        <v>2</v>
      </c>
      <c r="F1487" t="s">
        <v>120</v>
      </c>
      <c r="G1487" t="s">
        <v>33</v>
      </c>
      <c r="H1487" t="s">
        <v>34</v>
      </c>
      <c r="I1487" t="s">
        <v>45</v>
      </c>
      <c r="J1487" s="6" t="s">
        <v>39</v>
      </c>
      <c r="K1487" t="s">
        <v>40</v>
      </c>
      <c r="L1487" t="s">
        <v>49</v>
      </c>
      <c r="M1487">
        <v>0</v>
      </c>
      <c r="N1487">
        <v>1</v>
      </c>
      <c r="O1487" s="7">
        <v>1634</v>
      </c>
      <c r="P1487" s="7">
        <v>1633</v>
      </c>
      <c r="Q1487">
        <f>33-12.5</f>
        <v>20.5</v>
      </c>
      <c r="R1487" t="s">
        <v>128</v>
      </c>
      <c r="AB1487" t="s">
        <v>499</v>
      </c>
      <c r="AC1487" t="s">
        <v>163</v>
      </c>
      <c r="AD1487" t="s">
        <v>458</v>
      </c>
    </row>
    <row r="1488" spans="1:30" ht="15.5" x14ac:dyDescent="0.35">
      <c r="A1488" s="5" t="s">
        <v>498</v>
      </c>
      <c r="B1488" t="s">
        <v>31</v>
      </c>
      <c r="C1488">
        <v>304</v>
      </c>
      <c r="D1488">
        <v>7</v>
      </c>
      <c r="E1488">
        <v>1</v>
      </c>
      <c r="F1488" t="s">
        <v>120</v>
      </c>
      <c r="G1488" t="s">
        <v>33</v>
      </c>
      <c r="H1488" t="s">
        <v>34</v>
      </c>
      <c r="I1488" s="6" t="s">
        <v>35</v>
      </c>
      <c r="O1488" s="7"/>
      <c r="P1488" s="7"/>
      <c r="AB1488" t="s">
        <v>499</v>
      </c>
      <c r="AC1488" t="s">
        <v>163</v>
      </c>
    </row>
    <row r="1489" spans="1:30" ht="15.5" x14ac:dyDescent="0.35">
      <c r="A1489" s="5" t="s">
        <v>498</v>
      </c>
      <c r="B1489" t="s">
        <v>31</v>
      </c>
      <c r="C1489">
        <v>304</v>
      </c>
      <c r="D1489">
        <v>8</v>
      </c>
      <c r="E1489">
        <v>1</v>
      </c>
      <c r="F1489" t="s">
        <v>120</v>
      </c>
      <c r="G1489" t="s">
        <v>33</v>
      </c>
      <c r="H1489" t="s">
        <v>34</v>
      </c>
      <c r="I1489" t="s">
        <v>45</v>
      </c>
      <c r="J1489" s="6" t="s">
        <v>39</v>
      </c>
      <c r="K1489" t="s">
        <v>46</v>
      </c>
      <c r="L1489" t="s">
        <v>41</v>
      </c>
      <c r="M1489">
        <v>0</v>
      </c>
      <c r="N1489">
        <v>0</v>
      </c>
      <c r="O1489" s="7">
        <v>1632</v>
      </c>
      <c r="P1489" s="7">
        <v>1631</v>
      </c>
      <c r="Q1489">
        <f>27.5-13</f>
        <v>14.5</v>
      </c>
      <c r="R1489" t="s">
        <v>43</v>
      </c>
      <c r="S1489" t="s">
        <v>44</v>
      </c>
      <c r="AB1489" t="s">
        <v>499</v>
      </c>
      <c r="AC1489" t="s">
        <v>163</v>
      </c>
    </row>
    <row r="1490" spans="1:30" ht="15.5" x14ac:dyDescent="0.35">
      <c r="A1490" s="5" t="s">
        <v>498</v>
      </c>
      <c r="B1490" t="s">
        <v>31</v>
      </c>
      <c r="C1490">
        <v>304</v>
      </c>
      <c r="D1490">
        <v>9</v>
      </c>
      <c r="E1490">
        <v>1</v>
      </c>
      <c r="F1490" t="s">
        <v>120</v>
      </c>
      <c r="G1490" t="s">
        <v>33</v>
      </c>
      <c r="H1490" t="s">
        <v>34</v>
      </c>
      <c r="I1490" t="s">
        <v>45</v>
      </c>
      <c r="J1490" s="6" t="s">
        <v>74</v>
      </c>
      <c r="K1490" t="s">
        <v>46</v>
      </c>
      <c r="L1490" t="s">
        <v>49</v>
      </c>
      <c r="M1490">
        <v>0</v>
      </c>
      <c r="N1490">
        <v>1</v>
      </c>
      <c r="O1490" s="7">
        <v>1607</v>
      </c>
      <c r="P1490" s="7">
        <v>1606</v>
      </c>
      <c r="Q1490">
        <f>38.5-14</f>
        <v>24.5</v>
      </c>
      <c r="R1490" t="s">
        <v>52</v>
      </c>
      <c r="AB1490" t="s">
        <v>499</v>
      </c>
      <c r="AC1490" t="s">
        <v>163</v>
      </c>
    </row>
    <row r="1491" spans="1:30" ht="15.5" x14ac:dyDescent="0.35">
      <c r="A1491" s="5" t="s">
        <v>498</v>
      </c>
      <c r="B1491" t="s">
        <v>31</v>
      </c>
      <c r="C1491">
        <v>304</v>
      </c>
      <c r="D1491">
        <v>9</v>
      </c>
      <c r="E1491">
        <v>2</v>
      </c>
      <c r="F1491" t="s">
        <v>120</v>
      </c>
      <c r="G1491" t="s">
        <v>33</v>
      </c>
      <c r="H1491" t="s">
        <v>34</v>
      </c>
      <c r="I1491" t="s">
        <v>45</v>
      </c>
      <c r="J1491" s="6" t="s">
        <v>74</v>
      </c>
      <c r="K1491" t="s">
        <v>56</v>
      </c>
      <c r="L1491" t="s">
        <v>41</v>
      </c>
      <c r="M1491">
        <v>0</v>
      </c>
      <c r="N1491">
        <v>1</v>
      </c>
      <c r="O1491" s="7">
        <v>1627</v>
      </c>
      <c r="P1491" s="7">
        <v>1626</v>
      </c>
      <c r="Q1491">
        <f>27.5-14</f>
        <v>13.5</v>
      </c>
      <c r="R1491" t="s">
        <v>43</v>
      </c>
      <c r="S1491" t="s">
        <v>44</v>
      </c>
      <c r="AB1491" t="s">
        <v>499</v>
      </c>
      <c r="AC1491" t="s">
        <v>163</v>
      </c>
    </row>
    <row r="1492" spans="1:30" ht="15.5" x14ac:dyDescent="0.35">
      <c r="A1492" s="5" t="s">
        <v>498</v>
      </c>
      <c r="B1492" t="s">
        <v>31</v>
      </c>
      <c r="C1492">
        <v>304</v>
      </c>
      <c r="D1492">
        <v>10</v>
      </c>
      <c r="E1492">
        <v>1</v>
      </c>
      <c r="F1492" t="s">
        <v>120</v>
      </c>
      <c r="G1492" t="s">
        <v>33</v>
      </c>
      <c r="H1492" t="s">
        <v>34</v>
      </c>
      <c r="I1492" t="s">
        <v>45</v>
      </c>
      <c r="J1492" s="6" t="s">
        <v>39</v>
      </c>
      <c r="K1492" t="s">
        <v>56</v>
      </c>
      <c r="L1492" t="s">
        <v>49</v>
      </c>
      <c r="M1492">
        <v>0</v>
      </c>
      <c r="N1492">
        <v>0</v>
      </c>
      <c r="O1492" s="7">
        <v>1629</v>
      </c>
      <c r="P1492" s="7">
        <v>1628</v>
      </c>
      <c r="Q1492">
        <f>27.5-12</f>
        <v>15.5</v>
      </c>
      <c r="R1492" t="s">
        <v>52</v>
      </c>
      <c r="AB1492" t="s">
        <v>499</v>
      </c>
      <c r="AC1492" t="s">
        <v>163</v>
      </c>
    </row>
    <row r="1493" spans="1:30" ht="15.5" x14ac:dyDescent="0.35">
      <c r="A1493" s="5" t="s">
        <v>507</v>
      </c>
      <c r="B1493" t="s">
        <v>31</v>
      </c>
      <c r="C1493">
        <v>201</v>
      </c>
      <c r="D1493">
        <v>1</v>
      </c>
      <c r="E1493">
        <v>1</v>
      </c>
      <c r="F1493" t="s">
        <v>32</v>
      </c>
      <c r="G1493" t="s">
        <v>33</v>
      </c>
      <c r="H1493" t="s">
        <v>34</v>
      </c>
      <c r="I1493" s="6" t="s">
        <v>35</v>
      </c>
      <c r="O1493" s="7"/>
      <c r="P1493" s="7"/>
      <c r="AB1493" t="s">
        <v>36</v>
      </c>
      <c r="AC1493" t="s">
        <v>37</v>
      </c>
    </row>
    <row r="1494" spans="1:30" ht="15.5" x14ac:dyDescent="0.35">
      <c r="A1494" s="5" t="s">
        <v>507</v>
      </c>
      <c r="B1494" t="s">
        <v>31</v>
      </c>
      <c r="C1494">
        <v>201</v>
      </c>
      <c r="D1494">
        <v>1</v>
      </c>
      <c r="E1494">
        <v>2</v>
      </c>
      <c r="F1494" t="s">
        <v>32</v>
      </c>
      <c r="G1494" t="s">
        <v>33</v>
      </c>
      <c r="H1494" t="s">
        <v>34</v>
      </c>
      <c r="I1494" s="6" t="s">
        <v>35</v>
      </c>
      <c r="O1494" s="7"/>
      <c r="P1494" s="7"/>
      <c r="AB1494" t="s">
        <v>36</v>
      </c>
      <c r="AC1494" t="s">
        <v>37</v>
      </c>
    </row>
    <row r="1495" spans="1:30" ht="15.5" x14ac:dyDescent="0.35">
      <c r="A1495" s="5" t="s">
        <v>507</v>
      </c>
      <c r="B1495" t="s">
        <v>31</v>
      </c>
      <c r="C1495">
        <v>201</v>
      </c>
      <c r="D1495">
        <v>2</v>
      </c>
      <c r="E1495">
        <v>1</v>
      </c>
      <c r="F1495" t="s">
        <v>32</v>
      </c>
      <c r="G1495" t="s">
        <v>33</v>
      </c>
      <c r="H1495" t="s">
        <v>34</v>
      </c>
      <c r="I1495" s="6" t="s">
        <v>35</v>
      </c>
      <c r="O1495" s="7"/>
      <c r="P1495" s="7"/>
      <c r="AB1495" t="s">
        <v>36</v>
      </c>
      <c r="AC1495" t="s">
        <v>37</v>
      </c>
    </row>
    <row r="1496" spans="1:30" ht="15.5" x14ac:dyDescent="0.35">
      <c r="A1496" s="5" t="s">
        <v>507</v>
      </c>
      <c r="B1496" t="s">
        <v>31</v>
      </c>
      <c r="C1496">
        <v>201</v>
      </c>
      <c r="D1496">
        <v>2</v>
      </c>
      <c r="E1496">
        <v>2</v>
      </c>
      <c r="F1496" t="s">
        <v>32</v>
      </c>
      <c r="G1496" t="s">
        <v>33</v>
      </c>
      <c r="H1496" t="s">
        <v>34</v>
      </c>
      <c r="I1496" s="6" t="s">
        <v>35</v>
      </c>
      <c r="O1496" s="7"/>
      <c r="P1496" s="7"/>
      <c r="AB1496" t="s">
        <v>36</v>
      </c>
      <c r="AC1496" t="s">
        <v>37</v>
      </c>
    </row>
    <row r="1497" spans="1:30" ht="15.5" x14ac:dyDescent="0.35">
      <c r="A1497" s="5" t="s">
        <v>507</v>
      </c>
      <c r="B1497" t="s">
        <v>31</v>
      </c>
      <c r="C1497">
        <v>201</v>
      </c>
      <c r="D1497">
        <v>3</v>
      </c>
      <c r="E1497">
        <v>1</v>
      </c>
      <c r="F1497" t="s">
        <v>32</v>
      </c>
      <c r="G1497" t="s">
        <v>33</v>
      </c>
      <c r="H1497" t="s">
        <v>34</v>
      </c>
      <c r="I1497" s="6" t="s">
        <v>35</v>
      </c>
      <c r="O1497" s="7"/>
      <c r="P1497" s="7"/>
      <c r="AB1497" t="s">
        <v>36</v>
      </c>
      <c r="AC1497" t="s">
        <v>37</v>
      </c>
    </row>
    <row r="1498" spans="1:30" ht="15.5" x14ac:dyDescent="0.35">
      <c r="A1498" s="5" t="s">
        <v>507</v>
      </c>
      <c r="B1498" t="s">
        <v>31</v>
      </c>
      <c r="C1498">
        <v>201</v>
      </c>
      <c r="D1498">
        <v>3</v>
      </c>
      <c r="E1498">
        <v>2</v>
      </c>
      <c r="F1498" t="s">
        <v>32</v>
      </c>
      <c r="G1498" t="s">
        <v>33</v>
      </c>
      <c r="H1498" t="s">
        <v>34</v>
      </c>
      <c r="I1498" s="6" t="s">
        <v>35</v>
      </c>
      <c r="O1498" s="7"/>
      <c r="P1498" s="7"/>
      <c r="AB1498" t="s">
        <v>36</v>
      </c>
      <c r="AC1498" t="s">
        <v>37</v>
      </c>
    </row>
    <row r="1499" spans="1:30" ht="15.5" x14ac:dyDescent="0.35">
      <c r="A1499" s="5" t="s">
        <v>507</v>
      </c>
      <c r="B1499" t="s">
        <v>31</v>
      </c>
      <c r="C1499">
        <v>201</v>
      </c>
      <c r="D1499">
        <v>4</v>
      </c>
      <c r="E1499">
        <v>1</v>
      </c>
      <c r="F1499" t="s">
        <v>32</v>
      </c>
      <c r="G1499" t="s">
        <v>33</v>
      </c>
      <c r="H1499" t="s">
        <v>34</v>
      </c>
      <c r="I1499" s="6" t="s">
        <v>35</v>
      </c>
      <c r="O1499" s="7"/>
      <c r="P1499" s="7"/>
      <c r="AB1499" t="s">
        <v>36</v>
      </c>
      <c r="AC1499" t="s">
        <v>37</v>
      </c>
    </row>
    <row r="1500" spans="1:30" ht="15.5" x14ac:dyDescent="0.35">
      <c r="A1500" s="5" t="s">
        <v>507</v>
      </c>
      <c r="B1500" t="s">
        <v>31</v>
      </c>
      <c r="C1500">
        <v>201</v>
      </c>
      <c r="D1500">
        <v>4</v>
      </c>
      <c r="E1500">
        <v>2</v>
      </c>
      <c r="F1500" t="s">
        <v>32</v>
      </c>
      <c r="G1500" t="s">
        <v>33</v>
      </c>
      <c r="H1500" t="s">
        <v>34</v>
      </c>
      <c r="I1500" s="6" t="s">
        <v>35</v>
      </c>
      <c r="O1500" s="7"/>
      <c r="P1500" s="7"/>
      <c r="AB1500" t="s">
        <v>36</v>
      </c>
      <c r="AC1500" t="s">
        <v>37</v>
      </c>
    </row>
    <row r="1501" spans="1:30" ht="15.5" x14ac:dyDescent="0.35">
      <c r="A1501" s="5" t="s">
        <v>507</v>
      </c>
      <c r="B1501" t="s">
        <v>31</v>
      </c>
      <c r="C1501">
        <v>201</v>
      </c>
      <c r="D1501">
        <v>5</v>
      </c>
      <c r="E1501">
        <v>1</v>
      </c>
      <c r="F1501" t="s">
        <v>32</v>
      </c>
      <c r="G1501" t="s">
        <v>33</v>
      </c>
      <c r="H1501" t="s">
        <v>34</v>
      </c>
      <c r="I1501" s="6" t="s">
        <v>35</v>
      </c>
      <c r="O1501" s="7"/>
      <c r="P1501" s="7"/>
      <c r="AB1501" t="s">
        <v>36</v>
      </c>
      <c r="AC1501" t="s">
        <v>37</v>
      </c>
    </row>
    <row r="1502" spans="1:30" ht="15.5" x14ac:dyDescent="0.35">
      <c r="A1502" s="5" t="s">
        <v>507</v>
      </c>
      <c r="B1502" t="s">
        <v>31</v>
      </c>
      <c r="C1502">
        <v>201</v>
      </c>
      <c r="D1502">
        <v>5</v>
      </c>
      <c r="E1502">
        <v>2</v>
      </c>
      <c r="F1502" t="s">
        <v>32</v>
      </c>
      <c r="G1502" t="s">
        <v>33</v>
      </c>
      <c r="H1502" t="s">
        <v>34</v>
      </c>
      <c r="I1502" t="s">
        <v>45</v>
      </c>
      <c r="J1502" s="6" t="s">
        <v>39</v>
      </c>
      <c r="K1502" t="s">
        <v>40</v>
      </c>
      <c r="L1502" t="s">
        <v>49</v>
      </c>
      <c r="M1502">
        <v>0</v>
      </c>
      <c r="N1502">
        <v>0</v>
      </c>
      <c r="O1502" s="7" t="s">
        <v>126</v>
      </c>
      <c r="P1502" s="7" t="s">
        <v>127</v>
      </c>
      <c r="Q1502">
        <f>35.5-13.5</f>
        <v>22</v>
      </c>
      <c r="R1502" t="s">
        <v>128</v>
      </c>
      <c r="AB1502" t="s">
        <v>36</v>
      </c>
      <c r="AC1502" t="s">
        <v>37</v>
      </c>
      <c r="AD1502" t="s">
        <v>508</v>
      </c>
    </row>
    <row r="1503" spans="1:30" ht="15.5" x14ac:dyDescent="0.35">
      <c r="A1503" s="5" t="s">
        <v>507</v>
      </c>
      <c r="B1503" t="s">
        <v>31</v>
      </c>
      <c r="C1503">
        <v>201</v>
      </c>
      <c r="D1503">
        <v>6</v>
      </c>
      <c r="E1503">
        <v>1</v>
      </c>
      <c r="F1503" t="s">
        <v>32</v>
      </c>
      <c r="G1503" t="s">
        <v>33</v>
      </c>
      <c r="H1503" t="s">
        <v>34</v>
      </c>
      <c r="I1503" s="6" t="s">
        <v>35</v>
      </c>
      <c r="O1503" s="7"/>
      <c r="P1503" s="7"/>
      <c r="AB1503" t="s">
        <v>36</v>
      </c>
      <c r="AC1503" t="s">
        <v>37</v>
      </c>
    </row>
    <row r="1504" spans="1:30" ht="15.5" x14ac:dyDescent="0.35">
      <c r="A1504" s="5" t="s">
        <v>507</v>
      </c>
      <c r="B1504" t="s">
        <v>31</v>
      </c>
      <c r="C1504">
        <v>201</v>
      </c>
      <c r="D1504">
        <v>6</v>
      </c>
      <c r="E1504">
        <v>2</v>
      </c>
      <c r="F1504" t="s">
        <v>32</v>
      </c>
      <c r="G1504" t="s">
        <v>33</v>
      </c>
      <c r="H1504" t="s">
        <v>34</v>
      </c>
      <c r="I1504" s="6" t="s">
        <v>35</v>
      </c>
      <c r="O1504" s="7"/>
      <c r="P1504" s="7"/>
      <c r="AB1504" t="s">
        <v>36</v>
      </c>
      <c r="AC1504" t="s">
        <v>37</v>
      </c>
    </row>
    <row r="1505" spans="1:30" ht="15.5" x14ac:dyDescent="0.35">
      <c r="A1505" s="5" t="s">
        <v>507</v>
      </c>
      <c r="B1505" t="s">
        <v>31</v>
      </c>
      <c r="C1505">
        <v>201</v>
      </c>
      <c r="D1505">
        <v>7</v>
      </c>
      <c r="E1505">
        <v>1</v>
      </c>
      <c r="F1505" t="s">
        <v>32</v>
      </c>
      <c r="G1505" t="s">
        <v>33</v>
      </c>
      <c r="H1505" t="s">
        <v>34</v>
      </c>
      <c r="I1505" t="s">
        <v>45</v>
      </c>
      <c r="J1505" s="6" t="s">
        <v>196</v>
      </c>
      <c r="O1505" s="7"/>
      <c r="P1505" s="7"/>
      <c r="AB1505" t="s">
        <v>36</v>
      </c>
      <c r="AC1505" t="s">
        <v>37</v>
      </c>
      <c r="AD1505" t="s">
        <v>509</v>
      </c>
    </row>
    <row r="1506" spans="1:30" ht="15.5" x14ac:dyDescent="0.35">
      <c r="A1506" s="5" t="s">
        <v>507</v>
      </c>
      <c r="B1506" t="s">
        <v>31</v>
      </c>
      <c r="C1506">
        <v>201</v>
      </c>
      <c r="D1506">
        <v>7</v>
      </c>
      <c r="E1506">
        <v>2</v>
      </c>
      <c r="F1506" t="s">
        <v>32</v>
      </c>
      <c r="G1506" t="s">
        <v>33</v>
      </c>
      <c r="H1506" t="s">
        <v>34</v>
      </c>
      <c r="I1506" t="s">
        <v>45</v>
      </c>
      <c r="J1506" s="6" t="s">
        <v>196</v>
      </c>
      <c r="O1506" s="7"/>
      <c r="P1506" s="7"/>
      <c r="AB1506" t="s">
        <v>36</v>
      </c>
      <c r="AC1506" t="s">
        <v>37</v>
      </c>
      <c r="AD1506" t="s">
        <v>510</v>
      </c>
    </row>
    <row r="1507" spans="1:30" ht="15.5" x14ac:dyDescent="0.35">
      <c r="A1507" s="5" t="s">
        <v>507</v>
      </c>
      <c r="B1507" t="s">
        <v>31</v>
      </c>
      <c r="C1507">
        <v>201</v>
      </c>
      <c r="D1507">
        <v>8</v>
      </c>
      <c r="E1507">
        <v>1</v>
      </c>
      <c r="F1507" t="s">
        <v>32</v>
      </c>
      <c r="G1507" t="s">
        <v>33</v>
      </c>
      <c r="H1507" t="s">
        <v>34</v>
      </c>
      <c r="I1507" s="6" t="s">
        <v>35</v>
      </c>
      <c r="O1507" s="7"/>
      <c r="P1507" s="7"/>
      <c r="AB1507" t="s">
        <v>36</v>
      </c>
      <c r="AC1507" t="s">
        <v>37</v>
      </c>
    </row>
    <row r="1508" spans="1:30" ht="15.5" x14ac:dyDescent="0.35">
      <c r="A1508" s="5" t="s">
        <v>507</v>
      </c>
      <c r="B1508" t="s">
        <v>31</v>
      </c>
      <c r="C1508">
        <v>201</v>
      </c>
      <c r="D1508">
        <v>8</v>
      </c>
      <c r="E1508">
        <v>2</v>
      </c>
      <c r="F1508" t="s">
        <v>32</v>
      </c>
      <c r="G1508" t="s">
        <v>33</v>
      </c>
      <c r="H1508" t="s">
        <v>34</v>
      </c>
      <c r="I1508" s="6" t="s">
        <v>35</v>
      </c>
      <c r="O1508" s="7"/>
      <c r="P1508" s="7"/>
      <c r="AB1508" t="s">
        <v>36</v>
      </c>
      <c r="AC1508" t="s">
        <v>37</v>
      </c>
    </row>
    <row r="1509" spans="1:30" ht="15.5" x14ac:dyDescent="0.35">
      <c r="A1509" s="5" t="s">
        <v>507</v>
      </c>
      <c r="B1509" t="s">
        <v>31</v>
      </c>
      <c r="C1509">
        <v>201</v>
      </c>
      <c r="D1509">
        <v>9</v>
      </c>
      <c r="E1509">
        <v>1</v>
      </c>
      <c r="F1509" t="s">
        <v>32</v>
      </c>
      <c r="G1509" t="s">
        <v>33</v>
      </c>
      <c r="H1509" t="s">
        <v>34</v>
      </c>
      <c r="I1509" s="6" t="s">
        <v>35</v>
      </c>
      <c r="O1509" s="7"/>
      <c r="P1509" s="7"/>
      <c r="AB1509" t="s">
        <v>36</v>
      </c>
      <c r="AC1509" t="s">
        <v>37</v>
      </c>
    </row>
    <row r="1510" spans="1:30" ht="15.5" x14ac:dyDescent="0.35">
      <c r="A1510" s="5" t="s">
        <v>507</v>
      </c>
      <c r="B1510" t="s">
        <v>31</v>
      </c>
      <c r="C1510">
        <v>201</v>
      </c>
      <c r="D1510">
        <v>9</v>
      </c>
      <c r="E1510">
        <v>2</v>
      </c>
      <c r="F1510" t="s">
        <v>32</v>
      </c>
      <c r="G1510" t="s">
        <v>33</v>
      </c>
      <c r="H1510" t="s">
        <v>34</v>
      </c>
      <c r="I1510" s="6" t="s">
        <v>35</v>
      </c>
      <c r="O1510" s="7"/>
      <c r="P1510" s="7"/>
      <c r="AB1510" t="s">
        <v>36</v>
      </c>
      <c r="AC1510" t="s">
        <v>37</v>
      </c>
    </row>
    <row r="1511" spans="1:30" ht="15.5" x14ac:dyDescent="0.35">
      <c r="A1511" s="5" t="s">
        <v>507</v>
      </c>
      <c r="B1511" t="s">
        <v>31</v>
      </c>
      <c r="C1511">
        <v>201</v>
      </c>
      <c r="D1511">
        <v>10</v>
      </c>
      <c r="E1511">
        <v>1</v>
      </c>
      <c r="F1511" t="s">
        <v>32</v>
      </c>
      <c r="G1511" t="s">
        <v>33</v>
      </c>
      <c r="H1511" t="s">
        <v>34</v>
      </c>
      <c r="I1511" s="6" t="s">
        <v>35</v>
      </c>
      <c r="O1511" s="7"/>
      <c r="P1511" s="7"/>
      <c r="AB1511" t="s">
        <v>36</v>
      </c>
      <c r="AC1511" t="s">
        <v>37</v>
      </c>
    </row>
    <row r="1512" spans="1:30" ht="15.5" x14ac:dyDescent="0.35">
      <c r="A1512" s="5" t="s">
        <v>507</v>
      </c>
      <c r="B1512" t="s">
        <v>31</v>
      </c>
      <c r="C1512">
        <v>201</v>
      </c>
      <c r="D1512">
        <v>10</v>
      </c>
      <c r="E1512">
        <v>2</v>
      </c>
      <c r="F1512" t="s">
        <v>32</v>
      </c>
      <c r="G1512" t="s">
        <v>33</v>
      </c>
      <c r="H1512" t="s">
        <v>34</v>
      </c>
      <c r="I1512" s="6" t="s">
        <v>35</v>
      </c>
      <c r="O1512" s="7"/>
      <c r="P1512" s="7"/>
      <c r="AB1512" t="s">
        <v>36</v>
      </c>
      <c r="AC1512" t="s">
        <v>37</v>
      </c>
    </row>
    <row r="1513" spans="1:30" ht="15.5" x14ac:dyDescent="0.35">
      <c r="A1513" s="5" t="s">
        <v>507</v>
      </c>
      <c r="B1513" t="s">
        <v>31</v>
      </c>
      <c r="C1513">
        <v>202</v>
      </c>
      <c r="D1513">
        <v>1</v>
      </c>
      <c r="E1513">
        <v>1</v>
      </c>
      <c r="F1513" t="s">
        <v>32</v>
      </c>
      <c r="G1513" t="s">
        <v>33</v>
      </c>
      <c r="H1513" t="s">
        <v>34</v>
      </c>
      <c r="I1513" s="6" t="s">
        <v>35</v>
      </c>
      <c r="O1513" s="7"/>
      <c r="P1513" s="7"/>
      <c r="AB1513" t="s">
        <v>36</v>
      </c>
      <c r="AC1513" t="s">
        <v>37</v>
      </c>
    </row>
    <row r="1514" spans="1:30" ht="15.5" x14ac:dyDescent="0.35">
      <c r="A1514" s="5" t="s">
        <v>507</v>
      </c>
      <c r="B1514" t="s">
        <v>31</v>
      </c>
      <c r="C1514">
        <v>202</v>
      </c>
      <c r="D1514">
        <v>1</v>
      </c>
      <c r="E1514">
        <v>2</v>
      </c>
      <c r="F1514" t="s">
        <v>32</v>
      </c>
      <c r="G1514" t="s">
        <v>33</v>
      </c>
      <c r="H1514" t="s">
        <v>34</v>
      </c>
      <c r="I1514" s="6" t="s">
        <v>35</v>
      </c>
      <c r="O1514" s="7"/>
      <c r="P1514" s="7"/>
      <c r="AB1514" t="s">
        <v>36</v>
      </c>
      <c r="AC1514" t="s">
        <v>37</v>
      </c>
    </row>
    <row r="1515" spans="1:30" ht="15.5" x14ac:dyDescent="0.35">
      <c r="A1515" s="5" t="s">
        <v>507</v>
      </c>
      <c r="B1515" t="s">
        <v>31</v>
      </c>
      <c r="C1515">
        <v>202</v>
      </c>
      <c r="D1515">
        <v>2</v>
      </c>
      <c r="E1515">
        <v>1</v>
      </c>
      <c r="F1515" t="s">
        <v>32</v>
      </c>
      <c r="G1515" t="s">
        <v>33</v>
      </c>
      <c r="H1515" t="s">
        <v>34</v>
      </c>
      <c r="I1515" s="6" t="s">
        <v>35</v>
      </c>
      <c r="O1515" s="7"/>
      <c r="P1515" s="7"/>
      <c r="AB1515" t="s">
        <v>36</v>
      </c>
      <c r="AC1515" t="s">
        <v>37</v>
      </c>
    </row>
    <row r="1516" spans="1:30" ht="15.5" x14ac:dyDescent="0.35">
      <c r="A1516" s="5" t="s">
        <v>507</v>
      </c>
      <c r="B1516" t="s">
        <v>31</v>
      </c>
      <c r="C1516">
        <v>202</v>
      </c>
      <c r="D1516">
        <v>2</v>
      </c>
      <c r="E1516">
        <v>2</v>
      </c>
      <c r="F1516" t="s">
        <v>32</v>
      </c>
      <c r="G1516" t="s">
        <v>33</v>
      </c>
      <c r="H1516" t="s">
        <v>34</v>
      </c>
      <c r="I1516" s="6" t="s">
        <v>35</v>
      </c>
      <c r="O1516" s="7"/>
      <c r="P1516" s="7"/>
      <c r="AB1516" t="s">
        <v>36</v>
      </c>
      <c r="AC1516" t="s">
        <v>37</v>
      </c>
    </row>
    <row r="1517" spans="1:30" ht="15.5" x14ac:dyDescent="0.35">
      <c r="A1517" s="5" t="s">
        <v>507</v>
      </c>
      <c r="B1517" t="s">
        <v>31</v>
      </c>
      <c r="C1517">
        <v>202</v>
      </c>
      <c r="D1517">
        <v>3</v>
      </c>
      <c r="E1517">
        <v>1</v>
      </c>
      <c r="F1517" t="s">
        <v>32</v>
      </c>
      <c r="G1517" t="s">
        <v>33</v>
      </c>
      <c r="H1517" t="s">
        <v>34</v>
      </c>
      <c r="I1517" s="6" t="s">
        <v>35</v>
      </c>
      <c r="O1517" s="7"/>
      <c r="P1517" s="7"/>
      <c r="AB1517" t="s">
        <v>36</v>
      </c>
      <c r="AC1517" t="s">
        <v>37</v>
      </c>
    </row>
    <row r="1518" spans="1:30" ht="15.5" x14ac:dyDescent="0.35">
      <c r="A1518" s="5" t="s">
        <v>507</v>
      </c>
      <c r="B1518" t="s">
        <v>31</v>
      </c>
      <c r="C1518">
        <v>202</v>
      </c>
      <c r="D1518">
        <v>3</v>
      </c>
      <c r="E1518">
        <v>2</v>
      </c>
      <c r="F1518" t="s">
        <v>32</v>
      </c>
      <c r="G1518" t="s">
        <v>33</v>
      </c>
      <c r="H1518" t="s">
        <v>34</v>
      </c>
      <c r="I1518" s="6" t="s">
        <v>35</v>
      </c>
      <c r="O1518" s="7"/>
      <c r="P1518" s="7"/>
      <c r="AB1518" t="s">
        <v>36</v>
      </c>
      <c r="AC1518" t="s">
        <v>37</v>
      </c>
    </row>
    <row r="1519" spans="1:30" ht="15.5" x14ac:dyDescent="0.35">
      <c r="A1519" s="5" t="s">
        <v>507</v>
      </c>
      <c r="B1519" t="s">
        <v>31</v>
      </c>
      <c r="C1519">
        <v>202</v>
      </c>
      <c r="D1519">
        <v>4</v>
      </c>
      <c r="E1519">
        <v>1</v>
      </c>
      <c r="F1519" t="s">
        <v>32</v>
      </c>
      <c r="G1519" t="s">
        <v>33</v>
      </c>
      <c r="H1519" t="s">
        <v>34</v>
      </c>
      <c r="I1519" s="6" t="s">
        <v>35</v>
      </c>
      <c r="O1519" s="7"/>
      <c r="P1519" s="7"/>
      <c r="AB1519" t="s">
        <v>36</v>
      </c>
      <c r="AC1519" t="s">
        <v>37</v>
      </c>
    </row>
    <row r="1520" spans="1:30" ht="15.5" x14ac:dyDescent="0.35">
      <c r="A1520" s="5" t="s">
        <v>507</v>
      </c>
      <c r="B1520" t="s">
        <v>31</v>
      </c>
      <c r="C1520">
        <v>202</v>
      </c>
      <c r="D1520">
        <v>4</v>
      </c>
      <c r="E1520">
        <v>2</v>
      </c>
      <c r="F1520" t="s">
        <v>32</v>
      </c>
      <c r="G1520" t="s">
        <v>33</v>
      </c>
      <c r="H1520" t="s">
        <v>34</v>
      </c>
      <c r="I1520" s="6" t="s">
        <v>35</v>
      </c>
      <c r="O1520" s="7"/>
      <c r="P1520" s="7"/>
      <c r="AB1520" t="s">
        <v>36</v>
      </c>
      <c r="AC1520" t="s">
        <v>37</v>
      </c>
    </row>
    <row r="1521" spans="1:30" ht="15.5" x14ac:dyDescent="0.35">
      <c r="A1521" s="5" t="s">
        <v>507</v>
      </c>
      <c r="B1521" t="s">
        <v>31</v>
      </c>
      <c r="C1521">
        <v>202</v>
      </c>
      <c r="D1521">
        <v>5</v>
      </c>
      <c r="E1521">
        <v>1</v>
      </c>
      <c r="F1521" t="s">
        <v>32</v>
      </c>
      <c r="G1521" t="s">
        <v>33</v>
      </c>
      <c r="H1521" t="s">
        <v>34</v>
      </c>
      <c r="I1521" t="s">
        <v>69</v>
      </c>
      <c r="J1521" s="6" t="s">
        <v>142</v>
      </c>
      <c r="O1521" s="7"/>
      <c r="P1521" s="7"/>
      <c r="AB1521" t="s">
        <v>36</v>
      </c>
      <c r="AC1521" t="s">
        <v>37</v>
      </c>
    </row>
    <row r="1522" spans="1:30" ht="15.5" x14ac:dyDescent="0.35">
      <c r="A1522" s="5" t="s">
        <v>507</v>
      </c>
      <c r="B1522" t="s">
        <v>31</v>
      </c>
      <c r="C1522">
        <v>202</v>
      </c>
      <c r="D1522">
        <v>5</v>
      </c>
      <c r="E1522">
        <v>2</v>
      </c>
      <c r="F1522" t="s">
        <v>32</v>
      </c>
      <c r="G1522" t="s">
        <v>33</v>
      </c>
      <c r="H1522" t="s">
        <v>34</v>
      </c>
      <c r="I1522" s="6" t="s">
        <v>35</v>
      </c>
      <c r="O1522" s="7"/>
      <c r="P1522" s="7"/>
      <c r="AB1522" t="s">
        <v>36</v>
      </c>
      <c r="AC1522" t="s">
        <v>37</v>
      </c>
    </row>
    <row r="1523" spans="1:30" ht="15.5" x14ac:dyDescent="0.35">
      <c r="A1523" s="5" t="s">
        <v>507</v>
      </c>
      <c r="B1523" t="s">
        <v>31</v>
      </c>
      <c r="C1523">
        <v>202</v>
      </c>
      <c r="D1523">
        <v>6</v>
      </c>
      <c r="E1523">
        <v>1</v>
      </c>
      <c r="F1523" t="s">
        <v>32</v>
      </c>
      <c r="G1523" t="s">
        <v>33</v>
      </c>
      <c r="H1523" t="s">
        <v>34</v>
      </c>
      <c r="I1523" s="6" t="s">
        <v>35</v>
      </c>
      <c r="O1523" s="7"/>
      <c r="P1523" s="7"/>
      <c r="AB1523" t="s">
        <v>36</v>
      </c>
      <c r="AC1523" t="s">
        <v>37</v>
      </c>
    </row>
    <row r="1524" spans="1:30" ht="15.5" x14ac:dyDescent="0.35">
      <c r="A1524" s="5" t="s">
        <v>507</v>
      </c>
      <c r="B1524" t="s">
        <v>31</v>
      </c>
      <c r="C1524">
        <v>202</v>
      </c>
      <c r="D1524">
        <v>6</v>
      </c>
      <c r="E1524">
        <v>2</v>
      </c>
      <c r="F1524" t="s">
        <v>32</v>
      </c>
      <c r="G1524" t="s">
        <v>33</v>
      </c>
      <c r="H1524" t="s">
        <v>34</v>
      </c>
      <c r="I1524" s="6" t="s">
        <v>35</v>
      </c>
      <c r="O1524" s="7"/>
      <c r="P1524" s="7"/>
      <c r="AB1524" t="s">
        <v>36</v>
      </c>
      <c r="AC1524" t="s">
        <v>37</v>
      </c>
    </row>
    <row r="1525" spans="1:30" ht="15.5" x14ac:dyDescent="0.35">
      <c r="A1525" s="5" t="s">
        <v>507</v>
      </c>
      <c r="B1525" t="s">
        <v>31</v>
      </c>
      <c r="C1525">
        <v>202</v>
      </c>
      <c r="D1525">
        <v>7</v>
      </c>
      <c r="E1525">
        <v>1</v>
      </c>
      <c r="F1525" t="s">
        <v>32</v>
      </c>
      <c r="G1525" t="s">
        <v>33</v>
      </c>
      <c r="H1525" t="s">
        <v>34</v>
      </c>
      <c r="I1525" s="6" t="s">
        <v>35</v>
      </c>
      <c r="O1525" s="7"/>
      <c r="P1525" s="7"/>
      <c r="AB1525" t="s">
        <v>36</v>
      </c>
      <c r="AC1525" t="s">
        <v>37</v>
      </c>
    </row>
    <row r="1526" spans="1:30" ht="15.5" x14ac:dyDescent="0.35">
      <c r="A1526" s="5" t="s">
        <v>507</v>
      </c>
      <c r="B1526" t="s">
        <v>31</v>
      </c>
      <c r="C1526">
        <v>202</v>
      </c>
      <c r="D1526">
        <v>7</v>
      </c>
      <c r="E1526">
        <v>2</v>
      </c>
      <c r="F1526" t="s">
        <v>32</v>
      </c>
      <c r="G1526" t="s">
        <v>33</v>
      </c>
      <c r="H1526" t="s">
        <v>34</v>
      </c>
      <c r="I1526" s="6" t="s">
        <v>35</v>
      </c>
      <c r="O1526" s="7"/>
      <c r="P1526" s="7"/>
      <c r="AB1526" t="s">
        <v>36</v>
      </c>
      <c r="AC1526" t="s">
        <v>37</v>
      </c>
    </row>
    <row r="1527" spans="1:30" ht="15.5" x14ac:dyDescent="0.35">
      <c r="A1527" s="5" t="s">
        <v>507</v>
      </c>
      <c r="B1527" t="s">
        <v>31</v>
      </c>
      <c r="C1527">
        <v>202</v>
      </c>
      <c r="D1527">
        <v>8</v>
      </c>
      <c r="E1527">
        <v>1</v>
      </c>
      <c r="F1527" t="s">
        <v>32</v>
      </c>
      <c r="G1527" t="s">
        <v>33</v>
      </c>
      <c r="H1527" t="s">
        <v>34</v>
      </c>
      <c r="I1527" s="6" t="s">
        <v>35</v>
      </c>
      <c r="O1527" s="7"/>
      <c r="P1527" s="7"/>
      <c r="AB1527" t="s">
        <v>36</v>
      </c>
      <c r="AC1527" t="s">
        <v>37</v>
      </c>
    </row>
    <row r="1528" spans="1:30" ht="15.5" x14ac:dyDescent="0.35">
      <c r="A1528" s="5" t="s">
        <v>507</v>
      </c>
      <c r="B1528" t="s">
        <v>31</v>
      </c>
      <c r="C1528">
        <v>202</v>
      </c>
      <c r="D1528">
        <v>8</v>
      </c>
      <c r="E1528">
        <v>2</v>
      </c>
      <c r="F1528" t="s">
        <v>32</v>
      </c>
      <c r="G1528" t="s">
        <v>33</v>
      </c>
      <c r="H1528" t="s">
        <v>34</v>
      </c>
      <c r="I1528" s="6" t="s">
        <v>35</v>
      </c>
      <c r="O1528" s="7"/>
      <c r="P1528" s="7"/>
      <c r="AB1528" t="s">
        <v>36</v>
      </c>
      <c r="AC1528" t="s">
        <v>37</v>
      </c>
    </row>
    <row r="1529" spans="1:30" ht="15.5" x14ac:dyDescent="0.35">
      <c r="A1529" s="5" t="s">
        <v>507</v>
      </c>
      <c r="B1529" t="s">
        <v>31</v>
      </c>
      <c r="C1529">
        <v>202</v>
      </c>
      <c r="D1529">
        <v>9</v>
      </c>
      <c r="E1529">
        <v>1</v>
      </c>
      <c r="F1529" t="s">
        <v>32</v>
      </c>
      <c r="G1529" t="s">
        <v>33</v>
      </c>
      <c r="H1529" t="s">
        <v>34</v>
      </c>
      <c r="I1529" s="6" t="s">
        <v>35</v>
      </c>
      <c r="O1529" s="7"/>
      <c r="P1529" s="7"/>
      <c r="AB1529" t="s">
        <v>36</v>
      </c>
      <c r="AC1529" t="s">
        <v>37</v>
      </c>
    </row>
    <row r="1530" spans="1:30" ht="15.5" x14ac:dyDescent="0.35">
      <c r="A1530" s="5" t="s">
        <v>507</v>
      </c>
      <c r="B1530" t="s">
        <v>31</v>
      </c>
      <c r="C1530">
        <v>202</v>
      </c>
      <c r="D1530">
        <v>9</v>
      </c>
      <c r="E1530">
        <v>2</v>
      </c>
      <c r="F1530" t="s">
        <v>32</v>
      </c>
      <c r="G1530" t="s">
        <v>33</v>
      </c>
      <c r="H1530" t="s">
        <v>34</v>
      </c>
      <c r="I1530" s="6" t="s">
        <v>35</v>
      </c>
      <c r="O1530" s="7"/>
      <c r="P1530" s="7"/>
      <c r="AB1530" t="s">
        <v>36</v>
      </c>
      <c r="AC1530" t="s">
        <v>37</v>
      </c>
    </row>
    <row r="1531" spans="1:30" ht="15.5" x14ac:dyDescent="0.35">
      <c r="A1531" s="5" t="s">
        <v>507</v>
      </c>
      <c r="B1531" t="s">
        <v>31</v>
      </c>
      <c r="C1531">
        <v>202</v>
      </c>
      <c r="D1531">
        <v>10</v>
      </c>
      <c r="E1531">
        <v>1</v>
      </c>
      <c r="F1531" t="s">
        <v>32</v>
      </c>
      <c r="G1531" t="s">
        <v>33</v>
      </c>
      <c r="H1531" t="s">
        <v>34</v>
      </c>
      <c r="I1531" s="6" t="s">
        <v>35</v>
      </c>
      <c r="O1531" s="7"/>
      <c r="P1531" s="7"/>
      <c r="AB1531" t="s">
        <v>36</v>
      </c>
      <c r="AC1531" t="s">
        <v>37</v>
      </c>
    </row>
    <row r="1532" spans="1:30" ht="15.5" x14ac:dyDescent="0.35">
      <c r="A1532" s="5" t="s">
        <v>507</v>
      </c>
      <c r="B1532" t="s">
        <v>31</v>
      </c>
      <c r="C1532">
        <v>202</v>
      </c>
      <c r="D1532">
        <v>10</v>
      </c>
      <c r="E1532">
        <v>2</v>
      </c>
      <c r="F1532" t="s">
        <v>32</v>
      </c>
      <c r="G1532" t="s">
        <v>33</v>
      </c>
      <c r="H1532" t="s">
        <v>34</v>
      </c>
      <c r="I1532" s="6" t="s">
        <v>35</v>
      </c>
      <c r="O1532" s="7"/>
      <c r="P1532" s="7"/>
      <c r="AB1532" t="s">
        <v>36</v>
      </c>
      <c r="AC1532" t="s">
        <v>37</v>
      </c>
    </row>
    <row r="1533" spans="1:30" ht="15.5" x14ac:dyDescent="0.35">
      <c r="A1533" s="5" t="s">
        <v>507</v>
      </c>
      <c r="B1533" t="s">
        <v>31</v>
      </c>
      <c r="C1533">
        <v>203</v>
      </c>
      <c r="D1533">
        <v>1</v>
      </c>
      <c r="E1533">
        <v>1</v>
      </c>
      <c r="F1533" t="s">
        <v>32</v>
      </c>
      <c r="G1533" t="s">
        <v>33</v>
      </c>
      <c r="H1533" t="s">
        <v>34</v>
      </c>
      <c r="I1533" t="s">
        <v>69</v>
      </c>
      <c r="J1533" s="6" t="s">
        <v>142</v>
      </c>
      <c r="O1533" s="7"/>
      <c r="P1533" s="7"/>
      <c r="AB1533" t="s">
        <v>36</v>
      </c>
      <c r="AC1533" t="s">
        <v>37</v>
      </c>
    </row>
    <row r="1534" spans="1:30" ht="15.5" x14ac:dyDescent="0.35">
      <c r="A1534" s="5" t="s">
        <v>507</v>
      </c>
      <c r="B1534" t="s">
        <v>31</v>
      </c>
      <c r="C1534">
        <v>203</v>
      </c>
      <c r="D1534">
        <v>1</v>
      </c>
      <c r="E1534">
        <v>2</v>
      </c>
      <c r="F1534" t="s">
        <v>32</v>
      </c>
      <c r="G1534" t="s">
        <v>33</v>
      </c>
      <c r="H1534" t="s">
        <v>34</v>
      </c>
      <c r="I1534" t="s">
        <v>136</v>
      </c>
      <c r="J1534" s="6" t="s">
        <v>70</v>
      </c>
      <c r="K1534" t="s">
        <v>40</v>
      </c>
      <c r="L1534" t="s">
        <v>41</v>
      </c>
      <c r="M1534">
        <v>0</v>
      </c>
      <c r="N1534">
        <v>0</v>
      </c>
      <c r="O1534" s="7"/>
      <c r="P1534" s="7"/>
      <c r="R1534" t="s">
        <v>43</v>
      </c>
      <c r="S1534" t="s">
        <v>44</v>
      </c>
      <c r="Z1534" t="s">
        <v>108</v>
      </c>
      <c r="AB1534" t="s">
        <v>36</v>
      </c>
      <c r="AC1534" t="s">
        <v>37</v>
      </c>
      <c r="AD1534" t="s">
        <v>511</v>
      </c>
    </row>
    <row r="1535" spans="1:30" ht="15.5" x14ac:dyDescent="0.35">
      <c r="A1535" s="5" t="s">
        <v>507</v>
      </c>
      <c r="B1535" t="s">
        <v>31</v>
      </c>
      <c r="C1535">
        <v>203</v>
      </c>
      <c r="D1535">
        <v>2</v>
      </c>
      <c r="E1535">
        <v>1</v>
      </c>
      <c r="F1535" t="s">
        <v>32</v>
      </c>
      <c r="G1535" t="s">
        <v>33</v>
      </c>
      <c r="H1535" t="s">
        <v>34</v>
      </c>
      <c r="I1535" t="s">
        <v>69</v>
      </c>
      <c r="J1535" s="6" t="s">
        <v>142</v>
      </c>
      <c r="O1535" s="7"/>
      <c r="P1535" s="7"/>
      <c r="AB1535" t="s">
        <v>36</v>
      </c>
      <c r="AC1535" t="s">
        <v>37</v>
      </c>
    </row>
    <row r="1536" spans="1:30" ht="15.5" x14ac:dyDescent="0.35">
      <c r="A1536" s="5" t="s">
        <v>507</v>
      </c>
      <c r="B1536" t="s">
        <v>31</v>
      </c>
      <c r="C1536">
        <v>203</v>
      </c>
      <c r="D1536">
        <v>2</v>
      </c>
      <c r="E1536">
        <v>2</v>
      </c>
      <c r="F1536" t="s">
        <v>32</v>
      </c>
      <c r="G1536" t="s">
        <v>33</v>
      </c>
      <c r="H1536" t="s">
        <v>34</v>
      </c>
      <c r="I1536" s="6" t="s">
        <v>35</v>
      </c>
      <c r="O1536" s="7"/>
      <c r="P1536" s="7"/>
      <c r="AB1536" t="s">
        <v>36</v>
      </c>
      <c r="AC1536" t="s">
        <v>37</v>
      </c>
    </row>
    <row r="1537" spans="1:30" ht="15.5" x14ac:dyDescent="0.35">
      <c r="A1537" s="5" t="s">
        <v>507</v>
      </c>
      <c r="B1537" t="s">
        <v>31</v>
      </c>
      <c r="C1537">
        <v>203</v>
      </c>
      <c r="D1537">
        <v>3</v>
      </c>
      <c r="E1537">
        <v>1</v>
      </c>
      <c r="F1537" t="s">
        <v>32</v>
      </c>
      <c r="G1537" t="s">
        <v>33</v>
      </c>
      <c r="H1537" t="s">
        <v>34</v>
      </c>
      <c r="I1537" s="6" t="s">
        <v>35</v>
      </c>
      <c r="O1537" s="7"/>
      <c r="P1537" s="7"/>
      <c r="AB1537" t="s">
        <v>36</v>
      </c>
      <c r="AC1537" t="s">
        <v>37</v>
      </c>
    </row>
    <row r="1538" spans="1:30" ht="15.5" x14ac:dyDescent="0.35">
      <c r="A1538" s="5" t="s">
        <v>507</v>
      </c>
      <c r="B1538" t="s">
        <v>31</v>
      </c>
      <c r="C1538">
        <v>203</v>
      </c>
      <c r="D1538">
        <v>3</v>
      </c>
      <c r="E1538">
        <v>2</v>
      </c>
      <c r="F1538" t="s">
        <v>32</v>
      </c>
      <c r="G1538" t="s">
        <v>33</v>
      </c>
      <c r="H1538" t="s">
        <v>34</v>
      </c>
      <c r="I1538" s="6" t="s">
        <v>35</v>
      </c>
      <c r="O1538" s="7"/>
      <c r="P1538" s="7"/>
      <c r="AB1538" t="s">
        <v>36</v>
      </c>
      <c r="AC1538" t="s">
        <v>37</v>
      </c>
    </row>
    <row r="1539" spans="1:30" ht="15.5" x14ac:dyDescent="0.35">
      <c r="A1539" s="5" t="s">
        <v>507</v>
      </c>
      <c r="B1539" t="s">
        <v>31</v>
      </c>
      <c r="C1539">
        <v>203</v>
      </c>
      <c r="D1539">
        <v>4</v>
      </c>
      <c r="E1539">
        <v>1</v>
      </c>
      <c r="F1539" t="s">
        <v>32</v>
      </c>
      <c r="G1539" t="s">
        <v>33</v>
      </c>
      <c r="H1539" t="s">
        <v>34</v>
      </c>
      <c r="I1539" s="6" t="s">
        <v>35</v>
      </c>
      <c r="O1539" s="7"/>
      <c r="P1539" s="7"/>
      <c r="AB1539" t="s">
        <v>36</v>
      </c>
      <c r="AC1539" t="s">
        <v>37</v>
      </c>
    </row>
    <row r="1540" spans="1:30" ht="15.5" x14ac:dyDescent="0.35">
      <c r="A1540" s="5" t="s">
        <v>507</v>
      </c>
      <c r="B1540" t="s">
        <v>31</v>
      </c>
      <c r="C1540">
        <v>203</v>
      </c>
      <c r="D1540">
        <v>4</v>
      </c>
      <c r="E1540">
        <v>2</v>
      </c>
      <c r="F1540" t="s">
        <v>32</v>
      </c>
      <c r="G1540" t="s">
        <v>33</v>
      </c>
      <c r="H1540" t="s">
        <v>34</v>
      </c>
      <c r="I1540" s="6" t="s">
        <v>35</v>
      </c>
      <c r="O1540" s="7"/>
      <c r="P1540" s="7"/>
      <c r="AB1540" t="s">
        <v>36</v>
      </c>
      <c r="AC1540" t="s">
        <v>37</v>
      </c>
    </row>
    <row r="1541" spans="1:30" ht="15.5" x14ac:dyDescent="0.35">
      <c r="A1541" s="5" t="s">
        <v>507</v>
      </c>
      <c r="B1541" t="s">
        <v>31</v>
      </c>
      <c r="C1541">
        <v>203</v>
      </c>
      <c r="D1541">
        <v>5</v>
      </c>
      <c r="E1541">
        <v>1</v>
      </c>
      <c r="F1541" t="s">
        <v>32</v>
      </c>
      <c r="G1541" t="s">
        <v>33</v>
      </c>
      <c r="H1541" t="s">
        <v>34</v>
      </c>
      <c r="I1541" s="6" t="s">
        <v>196</v>
      </c>
      <c r="O1541" s="7"/>
      <c r="P1541" s="7"/>
      <c r="AB1541" t="s">
        <v>36</v>
      </c>
      <c r="AC1541" t="s">
        <v>37</v>
      </c>
      <c r="AD1541" t="s">
        <v>512</v>
      </c>
    </row>
    <row r="1542" spans="1:30" ht="15.5" x14ac:dyDescent="0.35">
      <c r="A1542" s="5" t="s">
        <v>507</v>
      </c>
      <c r="B1542" t="s">
        <v>31</v>
      </c>
      <c r="C1542">
        <v>203</v>
      </c>
      <c r="D1542">
        <v>5</v>
      </c>
      <c r="E1542">
        <v>2</v>
      </c>
      <c r="F1542" t="s">
        <v>32</v>
      </c>
      <c r="G1542" t="s">
        <v>33</v>
      </c>
      <c r="H1542" t="s">
        <v>34</v>
      </c>
      <c r="I1542" s="6" t="s">
        <v>35</v>
      </c>
      <c r="O1542" s="7"/>
      <c r="P1542" s="7"/>
      <c r="AB1542" t="s">
        <v>36</v>
      </c>
      <c r="AC1542" t="s">
        <v>37</v>
      </c>
    </row>
    <row r="1543" spans="1:30" ht="15.5" x14ac:dyDescent="0.35">
      <c r="A1543" s="5" t="s">
        <v>507</v>
      </c>
      <c r="B1543" t="s">
        <v>31</v>
      </c>
      <c r="C1543">
        <v>203</v>
      </c>
      <c r="D1543">
        <v>6</v>
      </c>
      <c r="E1543">
        <v>1</v>
      </c>
      <c r="F1543" t="s">
        <v>32</v>
      </c>
      <c r="G1543" t="s">
        <v>33</v>
      </c>
      <c r="H1543" t="s">
        <v>34</v>
      </c>
      <c r="I1543" s="6" t="s">
        <v>35</v>
      </c>
      <c r="O1543" s="7"/>
      <c r="P1543" s="7"/>
      <c r="AB1543" t="s">
        <v>36</v>
      </c>
      <c r="AC1543" t="s">
        <v>37</v>
      </c>
    </row>
    <row r="1544" spans="1:30" ht="15.5" x14ac:dyDescent="0.35">
      <c r="A1544" s="5" t="s">
        <v>507</v>
      </c>
      <c r="B1544" t="s">
        <v>31</v>
      </c>
      <c r="C1544">
        <v>203</v>
      </c>
      <c r="D1544">
        <v>6</v>
      </c>
      <c r="E1544">
        <v>2</v>
      </c>
      <c r="F1544" t="s">
        <v>32</v>
      </c>
      <c r="G1544" t="s">
        <v>33</v>
      </c>
      <c r="H1544" t="s">
        <v>34</v>
      </c>
      <c r="I1544" t="s">
        <v>69</v>
      </c>
      <c r="J1544" s="6" t="s">
        <v>142</v>
      </c>
      <c r="O1544" s="7"/>
      <c r="P1544" s="7"/>
      <c r="AB1544" t="s">
        <v>36</v>
      </c>
      <c r="AC1544" t="s">
        <v>37</v>
      </c>
    </row>
    <row r="1545" spans="1:30" ht="15.5" x14ac:dyDescent="0.35">
      <c r="A1545" s="5" t="s">
        <v>507</v>
      </c>
      <c r="B1545" t="s">
        <v>31</v>
      </c>
      <c r="C1545">
        <v>203</v>
      </c>
      <c r="D1545">
        <v>7</v>
      </c>
      <c r="E1545">
        <v>1</v>
      </c>
      <c r="F1545" t="s">
        <v>32</v>
      </c>
      <c r="G1545" t="s">
        <v>33</v>
      </c>
      <c r="H1545" t="s">
        <v>34</v>
      </c>
      <c r="I1545" s="6" t="s">
        <v>35</v>
      </c>
      <c r="O1545" s="7"/>
      <c r="P1545" s="7"/>
      <c r="AB1545" t="s">
        <v>36</v>
      </c>
      <c r="AC1545" t="s">
        <v>37</v>
      </c>
    </row>
    <row r="1546" spans="1:30" ht="15.5" x14ac:dyDescent="0.35">
      <c r="A1546" s="5" t="s">
        <v>507</v>
      </c>
      <c r="B1546" t="s">
        <v>31</v>
      </c>
      <c r="C1546">
        <v>203</v>
      </c>
      <c r="D1546">
        <v>8</v>
      </c>
      <c r="E1546">
        <v>1</v>
      </c>
      <c r="F1546" t="s">
        <v>32</v>
      </c>
      <c r="G1546" t="s">
        <v>33</v>
      </c>
      <c r="H1546" t="s">
        <v>34</v>
      </c>
      <c r="I1546" s="6" t="s">
        <v>35</v>
      </c>
      <c r="O1546" s="7"/>
      <c r="P1546" s="7"/>
      <c r="AB1546" t="s">
        <v>36</v>
      </c>
      <c r="AC1546" t="s">
        <v>37</v>
      </c>
    </row>
    <row r="1547" spans="1:30" ht="15.5" x14ac:dyDescent="0.35">
      <c r="A1547" s="5" t="s">
        <v>507</v>
      </c>
      <c r="B1547" t="s">
        <v>31</v>
      </c>
      <c r="C1547">
        <v>203</v>
      </c>
      <c r="D1547">
        <v>8</v>
      </c>
      <c r="E1547">
        <v>2</v>
      </c>
      <c r="F1547" t="s">
        <v>32</v>
      </c>
      <c r="G1547" t="s">
        <v>33</v>
      </c>
      <c r="H1547" t="s">
        <v>34</v>
      </c>
      <c r="I1547" s="6" t="s">
        <v>35</v>
      </c>
      <c r="O1547" s="7"/>
      <c r="P1547" s="7"/>
      <c r="AB1547" t="s">
        <v>36</v>
      </c>
      <c r="AC1547" t="s">
        <v>37</v>
      </c>
    </row>
    <row r="1548" spans="1:30" ht="15.5" x14ac:dyDescent="0.35">
      <c r="A1548" s="5" t="s">
        <v>507</v>
      </c>
      <c r="B1548" t="s">
        <v>31</v>
      </c>
      <c r="C1548">
        <v>203</v>
      </c>
      <c r="D1548">
        <v>9</v>
      </c>
      <c r="E1548">
        <v>1</v>
      </c>
      <c r="F1548" t="s">
        <v>32</v>
      </c>
      <c r="G1548" t="s">
        <v>33</v>
      </c>
      <c r="H1548" t="s">
        <v>34</v>
      </c>
      <c r="I1548" t="s">
        <v>45</v>
      </c>
      <c r="J1548" s="6" t="s">
        <v>196</v>
      </c>
      <c r="O1548" s="7"/>
      <c r="P1548" s="7"/>
      <c r="AB1548" t="s">
        <v>36</v>
      </c>
      <c r="AC1548" t="s">
        <v>37</v>
      </c>
      <c r="AD1548" t="s">
        <v>513</v>
      </c>
    </row>
    <row r="1549" spans="1:30" ht="15.5" x14ac:dyDescent="0.35">
      <c r="A1549" s="5" t="s">
        <v>507</v>
      </c>
      <c r="B1549" t="s">
        <v>31</v>
      </c>
      <c r="C1549">
        <v>203</v>
      </c>
      <c r="D1549">
        <v>9</v>
      </c>
      <c r="E1549">
        <v>2</v>
      </c>
      <c r="F1549" t="s">
        <v>32</v>
      </c>
      <c r="G1549" t="s">
        <v>33</v>
      </c>
      <c r="H1549" t="s">
        <v>34</v>
      </c>
      <c r="I1549" s="6" t="s">
        <v>35</v>
      </c>
      <c r="O1549" s="7"/>
      <c r="P1549" s="7"/>
      <c r="AB1549" t="s">
        <v>36</v>
      </c>
      <c r="AC1549" t="s">
        <v>37</v>
      </c>
    </row>
    <row r="1550" spans="1:30" ht="15.5" x14ac:dyDescent="0.35">
      <c r="A1550" s="5" t="s">
        <v>507</v>
      </c>
      <c r="B1550" t="s">
        <v>31</v>
      </c>
      <c r="C1550">
        <v>203</v>
      </c>
      <c r="D1550">
        <v>10</v>
      </c>
      <c r="E1550">
        <v>1</v>
      </c>
      <c r="F1550" t="s">
        <v>32</v>
      </c>
      <c r="G1550" t="s">
        <v>33</v>
      </c>
      <c r="H1550" t="s">
        <v>34</v>
      </c>
      <c r="I1550" s="6" t="s">
        <v>35</v>
      </c>
      <c r="O1550" s="7"/>
      <c r="P1550" s="7"/>
      <c r="AB1550" t="s">
        <v>36</v>
      </c>
      <c r="AC1550" t="s">
        <v>37</v>
      </c>
    </row>
    <row r="1551" spans="1:30" ht="15.5" x14ac:dyDescent="0.35">
      <c r="A1551" s="5" t="s">
        <v>507</v>
      </c>
      <c r="B1551" t="s">
        <v>31</v>
      </c>
      <c r="C1551">
        <v>203</v>
      </c>
      <c r="D1551">
        <v>10</v>
      </c>
      <c r="E1551">
        <v>2</v>
      </c>
      <c r="F1551" t="s">
        <v>32</v>
      </c>
      <c r="G1551" t="s">
        <v>33</v>
      </c>
      <c r="H1551" t="s">
        <v>34</v>
      </c>
      <c r="I1551" s="6" t="s">
        <v>35</v>
      </c>
      <c r="O1551" s="7"/>
      <c r="P1551" s="7"/>
      <c r="AB1551" t="s">
        <v>36</v>
      </c>
      <c r="AC1551" t="s">
        <v>37</v>
      </c>
    </row>
    <row r="1552" spans="1:30" ht="15.5" x14ac:dyDescent="0.35">
      <c r="A1552" s="5" t="s">
        <v>507</v>
      </c>
      <c r="B1552" t="s">
        <v>31</v>
      </c>
      <c r="C1552">
        <v>304</v>
      </c>
      <c r="D1552">
        <v>1</v>
      </c>
      <c r="E1552">
        <v>1</v>
      </c>
      <c r="F1552" t="s">
        <v>32</v>
      </c>
      <c r="G1552" t="s">
        <v>33</v>
      </c>
      <c r="H1552" t="s">
        <v>34</v>
      </c>
      <c r="I1552" t="s">
        <v>45</v>
      </c>
      <c r="J1552" s="6" t="s">
        <v>74</v>
      </c>
      <c r="K1552" t="s">
        <v>40</v>
      </c>
      <c r="L1552" t="s">
        <v>41</v>
      </c>
      <c r="M1552">
        <v>0</v>
      </c>
      <c r="N1552">
        <v>1</v>
      </c>
      <c r="O1552" s="7" t="s">
        <v>514</v>
      </c>
      <c r="P1552" s="7" t="s">
        <v>515</v>
      </c>
      <c r="Q1552">
        <f>31-12</f>
        <v>19</v>
      </c>
      <c r="R1552" t="s">
        <v>100</v>
      </c>
      <c r="S1552" t="s">
        <v>44</v>
      </c>
      <c r="AB1552" t="s">
        <v>36</v>
      </c>
      <c r="AC1552" t="s">
        <v>37</v>
      </c>
    </row>
    <row r="1553" spans="1:29" ht="15.5" x14ac:dyDescent="0.35">
      <c r="A1553" s="5" t="s">
        <v>507</v>
      </c>
      <c r="B1553" t="s">
        <v>31</v>
      </c>
      <c r="C1553">
        <v>304</v>
      </c>
      <c r="D1553">
        <v>1</v>
      </c>
      <c r="E1553">
        <v>2</v>
      </c>
      <c r="F1553" t="s">
        <v>32</v>
      </c>
      <c r="G1553" t="s">
        <v>33</v>
      </c>
      <c r="H1553" t="s">
        <v>34</v>
      </c>
      <c r="I1553" s="6" t="s">
        <v>35</v>
      </c>
      <c r="O1553" s="7"/>
      <c r="P1553" s="7"/>
      <c r="AB1553" t="s">
        <v>36</v>
      </c>
      <c r="AC1553" t="s">
        <v>37</v>
      </c>
    </row>
    <row r="1554" spans="1:29" ht="15.5" x14ac:dyDescent="0.35">
      <c r="A1554" s="5" t="s">
        <v>507</v>
      </c>
      <c r="B1554" t="s">
        <v>31</v>
      </c>
      <c r="C1554">
        <v>304</v>
      </c>
      <c r="D1554">
        <v>2</v>
      </c>
      <c r="E1554">
        <v>1</v>
      </c>
      <c r="F1554" t="s">
        <v>32</v>
      </c>
      <c r="G1554" t="s">
        <v>33</v>
      </c>
      <c r="H1554" t="s">
        <v>34</v>
      </c>
      <c r="I1554" t="s">
        <v>38</v>
      </c>
      <c r="J1554" s="6" t="s">
        <v>74</v>
      </c>
      <c r="K1554" t="s">
        <v>40</v>
      </c>
      <c r="L1554" t="s">
        <v>41</v>
      </c>
      <c r="M1554">
        <v>0</v>
      </c>
      <c r="N1554">
        <v>1</v>
      </c>
      <c r="O1554" s="7" t="s">
        <v>516</v>
      </c>
      <c r="P1554" s="7"/>
      <c r="Q1554">
        <f>210-125</f>
        <v>85</v>
      </c>
      <c r="R1554" t="s">
        <v>43</v>
      </c>
      <c r="S1554" t="s">
        <v>44</v>
      </c>
      <c r="AB1554" t="s">
        <v>36</v>
      </c>
      <c r="AC1554" t="s">
        <v>37</v>
      </c>
    </row>
    <row r="1555" spans="1:29" ht="15.5" x14ac:dyDescent="0.35">
      <c r="A1555" s="5" t="s">
        <v>507</v>
      </c>
      <c r="B1555" t="s">
        <v>31</v>
      </c>
      <c r="C1555">
        <v>304</v>
      </c>
      <c r="D1555">
        <v>2</v>
      </c>
      <c r="E1555">
        <v>2</v>
      </c>
      <c r="F1555" t="s">
        <v>32</v>
      </c>
      <c r="G1555" t="s">
        <v>33</v>
      </c>
      <c r="H1555" t="s">
        <v>34</v>
      </c>
      <c r="I1555" t="s">
        <v>45</v>
      </c>
      <c r="J1555" s="6" t="s">
        <v>39</v>
      </c>
      <c r="K1555" t="s">
        <v>56</v>
      </c>
      <c r="L1555" t="s">
        <v>49</v>
      </c>
      <c r="M1555">
        <v>0</v>
      </c>
      <c r="N1555">
        <v>0</v>
      </c>
      <c r="O1555" s="7" t="s">
        <v>517</v>
      </c>
      <c r="P1555" s="7" t="s">
        <v>518</v>
      </c>
      <c r="Q1555">
        <f>29.5-12</f>
        <v>17.5</v>
      </c>
      <c r="R1555" t="s">
        <v>52</v>
      </c>
      <c r="AB1555" t="s">
        <v>36</v>
      </c>
      <c r="AC1555" t="s">
        <v>37</v>
      </c>
    </row>
    <row r="1556" spans="1:29" ht="15.5" x14ac:dyDescent="0.35">
      <c r="A1556" s="5" t="s">
        <v>507</v>
      </c>
      <c r="B1556" t="s">
        <v>31</v>
      </c>
      <c r="C1556">
        <v>304</v>
      </c>
      <c r="D1556">
        <v>3</v>
      </c>
      <c r="E1556">
        <v>1</v>
      </c>
      <c r="F1556" t="s">
        <v>32</v>
      </c>
      <c r="G1556" t="s">
        <v>33</v>
      </c>
      <c r="H1556" t="s">
        <v>34</v>
      </c>
      <c r="I1556" s="6" t="s">
        <v>35</v>
      </c>
      <c r="O1556" s="7"/>
      <c r="P1556" s="7"/>
      <c r="AB1556" t="s">
        <v>36</v>
      </c>
      <c r="AC1556" t="s">
        <v>37</v>
      </c>
    </row>
    <row r="1557" spans="1:29" ht="15.5" x14ac:dyDescent="0.35">
      <c r="A1557" s="5" t="s">
        <v>507</v>
      </c>
      <c r="B1557" t="s">
        <v>31</v>
      </c>
      <c r="C1557">
        <v>304</v>
      </c>
      <c r="D1557">
        <v>3</v>
      </c>
      <c r="E1557">
        <v>2</v>
      </c>
      <c r="F1557" t="s">
        <v>32</v>
      </c>
      <c r="G1557" t="s">
        <v>33</v>
      </c>
      <c r="H1557" t="s">
        <v>34</v>
      </c>
      <c r="I1557" s="6" t="s">
        <v>35</v>
      </c>
      <c r="O1557" s="7"/>
      <c r="P1557" s="7"/>
      <c r="AB1557" t="s">
        <v>36</v>
      </c>
      <c r="AC1557" t="s">
        <v>37</v>
      </c>
    </row>
    <row r="1558" spans="1:29" ht="15.5" x14ac:dyDescent="0.35">
      <c r="A1558" s="5" t="s">
        <v>507</v>
      </c>
      <c r="B1558" t="s">
        <v>31</v>
      </c>
      <c r="C1558">
        <v>304</v>
      </c>
      <c r="D1558">
        <v>4</v>
      </c>
      <c r="E1558">
        <v>1</v>
      </c>
      <c r="F1558" t="s">
        <v>32</v>
      </c>
      <c r="G1558" t="s">
        <v>33</v>
      </c>
      <c r="H1558" t="s">
        <v>34</v>
      </c>
      <c r="I1558" s="6" t="s">
        <v>35</v>
      </c>
      <c r="O1558" s="7"/>
      <c r="P1558" s="7"/>
      <c r="AB1558" t="s">
        <v>36</v>
      </c>
      <c r="AC1558" t="s">
        <v>37</v>
      </c>
    </row>
    <row r="1559" spans="1:29" ht="15.5" x14ac:dyDescent="0.35">
      <c r="A1559" s="5" t="s">
        <v>507</v>
      </c>
      <c r="B1559" t="s">
        <v>31</v>
      </c>
      <c r="C1559">
        <v>304</v>
      </c>
      <c r="D1559">
        <v>4</v>
      </c>
      <c r="E1559">
        <v>2</v>
      </c>
      <c r="F1559" t="s">
        <v>32</v>
      </c>
      <c r="G1559" t="s">
        <v>33</v>
      </c>
      <c r="H1559" t="s">
        <v>34</v>
      </c>
      <c r="I1559" s="6" t="s">
        <v>35</v>
      </c>
      <c r="O1559" s="7"/>
      <c r="P1559" s="7"/>
      <c r="AB1559" t="s">
        <v>36</v>
      </c>
      <c r="AC1559" t="s">
        <v>37</v>
      </c>
    </row>
    <row r="1560" spans="1:29" ht="15.5" x14ac:dyDescent="0.35">
      <c r="A1560" s="5" t="s">
        <v>507</v>
      </c>
      <c r="B1560" t="s">
        <v>31</v>
      </c>
      <c r="C1560">
        <v>304</v>
      </c>
      <c r="D1560">
        <v>5</v>
      </c>
      <c r="E1560">
        <v>1</v>
      </c>
      <c r="F1560" t="s">
        <v>32</v>
      </c>
      <c r="G1560" t="s">
        <v>33</v>
      </c>
      <c r="H1560" t="s">
        <v>34</v>
      </c>
      <c r="I1560" t="s">
        <v>69</v>
      </c>
      <c r="J1560" s="6" t="s">
        <v>142</v>
      </c>
      <c r="O1560" s="7"/>
      <c r="P1560" s="7"/>
      <c r="AB1560" t="s">
        <v>36</v>
      </c>
      <c r="AC1560" t="s">
        <v>37</v>
      </c>
    </row>
    <row r="1561" spans="1:29" ht="15.5" x14ac:dyDescent="0.35">
      <c r="A1561" s="5" t="s">
        <v>507</v>
      </c>
      <c r="B1561" t="s">
        <v>31</v>
      </c>
      <c r="C1561">
        <v>304</v>
      </c>
      <c r="D1561">
        <v>5</v>
      </c>
      <c r="E1561">
        <v>2</v>
      </c>
      <c r="F1561" t="s">
        <v>32</v>
      </c>
      <c r="G1561" t="s">
        <v>33</v>
      </c>
      <c r="H1561" t="s">
        <v>34</v>
      </c>
      <c r="I1561" s="6" t="s">
        <v>35</v>
      </c>
      <c r="O1561" s="7"/>
      <c r="P1561" s="7"/>
      <c r="AB1561" t="s">
        <v>36</v>
      </c>
      <c r="AC1561" t="s">
        <v>37</v>
      </c>
    </row>
    <row r="1562" spans="1:29" ht="15.5" x14ac:dyDescent="0.35">
      <c r="A1562" s="5" t="s">
        <v>507</v>
      </c>
      <c r="B1562" t="s">
        <v>31</v>
      </c>
      <c r="C1562">
        <v>304</v>
      </c>
      <c r="D1562">
        <v>6</v>
      </c>
      <c r="E1562">
        <v>1</v>
      </c>
      <c r="F1562" t="s">
        <v>32</v>
      </c>
      <c r="G1562" t="s">
        <v>33</v>
      </c>
      <c r="H1562" t="s">
        <v>34</v>
      </c>
      <c r="I1562" s="6" t="s">
        <v>35</v>
      </c>
      <c r="O1562" s="7"/>
      <c r="P1562" s="7"/>
      <c r="AB1562" t="s">
        <v>36</v>
      </c>
      <c r="AC1562" t="s">
        <v>37</v>
      </c>
    </row>
    <row r="1563" spans="1:29" ht="15.5" x14ac:dyDescent="0.35">
      <c r="A1563" s="5" t="s">
        <v>507</v>
      </c>
      <c r="B1563" t="s">
        <v>31</v>
      </c>
      <c r="C1563">
        <v>304</v>
      </c>
      <c r="D1563">
        <v>6</v>
      </c>
      <c r="E1563">
        <v>2</v>
      </c>
      <c r="F1563" t="s">
        <v>32</v>
      </c>
      <c r="G1563" t="s">
        <v>33</v>
      </c>
      <c r="H1563" t="s">
        <v>34</v>
      </c>
      <c r="I1563" s="6" t="s">
        <v>35</v>
      </c>
      <c r="O1563" s="7"/>
      <c r="P1563" s="7"/>
      <c r="AB1563" t="s">
        <v>36</v>
      </c>
      <c r="AC1563" t="s">
        <v>37</v>
      </c>
    </row>
    <row r="1564" spans="1:29" ht="15.5" x14ac:dyDescent="0.35">
      <c r="A1564" s="5" t="s">
        <v>507</v>
      </c>
      <c r="B1564" t="s">
        <v>31</v>
      </c>
      <c r="C1564">
        <v>304</v>
      </c>
      <c r="D1564">
        <v>7</v>
      </c>
      <c r="E1564">
        <v>1</v>
      </c>
      <c r="F1564" t="s">
        <v>32</v>
      </c>
      <c r="G1564" t="s">
        <v>33</v>
      </c>
      <c r="H1564" t="s">
        <v>34</v>
      </c>
      <c r="I1564" t="s">
        <v>45</v>
      </c>
      <c r="J1564" s="6" t="s">
        <v>39</v>
      </c>
      <c r="K1564" t="s">
        <v>56</v>
      </c>
      <c r="L1564" t="s">
        <v>49</v>
      </c>
      <c r="M1564">
        <v>0</v>
      </c>
      <c r="N1564">
        <v>0</v>
      </c>
      <c r="O1564" s="7" t="s">
        <v>519</v>
      </c>
      <c r="P1564" s="7" t="s">
        <v>520</v>
      </c>
      <c r="Q1564">
        <f>28-12</f>
        <v>16</v>
      </c>
      <c r="R1564" t="s">
        <v>52</v>
      </c>
      <c r="AB1564" t="s">
        <v>36</v>
      </c>
      <c r="AC1564" t="s">
        <v>37</v>
      </c>
    </row>
    <row r="1565" spans="1:29" ht="15.5" x14ac:dyDescent="0.35">
      <c r="A1565" s="5" t="s">
        <v>507</v>
      </c>
      <c r="B1565" t="s">
        <v>31</v>
      </c>
      <c r="C1565">
        <v>304</v>
      </c>
      <c r="D1565">
        <v>7</v>
      </c>
      <c r="E1565">
        <v>2</v>
      </c>
      <c r="F1565" t="s">
        <v>32</v>
      </c>
      <c r="G1565" t="s">
        <v>33</v>
      </c>
      <c r="H1565" t="s">
        <v>34</v>
      </c>
      <c r="I1565" s="6" t="s">
        <v>35</v>
      </c>
      <c r="O1565" s="7"/>
      <c r="P1565" s="7"/>
      <c r="AB1565" t="s">
        <v>36</v>
      </c>
      <c r="AC1565" t="s">
        <v>37</v>
      </c>
    </row>
    <row r="1566" spans="1:29" ht="15.5" x14ac:dyDescent="0.35">
      <c r="A1566" s="5" t="s">
        <v>507</v>
      </c>
      <c r="B1566" t="s">
        <v>31</v>
      </c>
      <c r="C1566">
        <v>304</v>
      </c>
      <c r="D1566">
        <v>8</v>
      </c>
      <c r="E1566">
        <v>1</v>
      </c>
      <c r="F1566" t="s">
        <v>32</v>
      </c>
      <c r="G1566" t="s">
        <v>33</v>
      </c>
      <c r="H1566" t="s">
        <v>34</v>
      </c>
      <c r="I1566" t="s">
        <v>38</v>
      </c>
      <c r="J1566" s="6" t="s">
        <v>74</v>
      </c>
      <c r="K1566" t="s">
        <v>40</v>
      </c>
      <c r="L1566" t="s">
        <v>41</v>
      </c>
      <c r="M1566">
        <v>0</v>
      </c>
      <c r="N1566">
        <v>1</v>
      </c>
      <c r="O1566" s="7" t="s">
        <v>478</v>
      </c>
      <c r="P1566" s="7"/>
      <c r="Q1566">
        <f>210-130</f>
        <v>80</v>
      </c>
      <c r="R1566" t="s">
        <v>43</v>
      </c>
      <c r="S1566" t="s">
        <v>44</v>
      </c>
      <c r="AB1566" t="s">
        <v>36</v>
      </c>
      <c r="AC1566" t="s">
        <v>37</v>
      </c>
    </row>
    <row r="1567" spans="1:29" ht="15.5" x14ac:dyDescent="0.35">
      <c r="A1567" s="5" t="s">
        <v>507</v>
      </c>
      <c r="B1567" t="s">
        <v>31</v>
      </c>
      <c r="C1567">
        <v>304</v>
      </c>
      <c r="D1567">
        <v>8</v>
      </c>
      <c r="E1567">
        <v>2</v>
      </c>
      <c r="F1567" t="s">
        <v>32</v>
      </c>
      <c r="G1567" t="s">
        <v>33</v>
      </c>
      <c r="H1567" t="s">
        <v>34</v>
      </c>
      <c r="I1567" s="6" t="s">
        <v>35</v>
      </c>
      <c r="O1567" s="7"/>
      <c r="P1567" s="7"/>
      <c r="AB1567" t="s">
        <v>36</v>
      </c>
      <c r="AC1567" t="s">
        <v>37</v>
      </c>
    </row>
    <row r="1568" spans="1:29" ht="15.5" x14ac:dyDescent="0.35">
      <c r="A1568" s="5" t="s">
        <v>507</v>
      </c>
      <c r="B1568" t="s">
        <v>31</v>
      </c>
      <c r="C1568">
        <v>304</v>
      </c>
      <c r="D1568">
        <v>9</v>
      </c>
      <c r="E1568">
        <v>1</v>
      </c>
      <c r="F1568" t="s">
        <v>32</v>
      </c>
      <c r="G1568" t="s">
        <v>33</v>
      </c>
      <c r="H1568" t="s">
        <v>34</v>
      </c>
      <c r="I1568" t="s">
        <v>69</v>
      </c>
      <c r="J1568" s="6" t="s">
        <v>142</v>
      </c>
      <c r="O1568" s="7"/>
      <c r="P1568" s="7"/>
      <c r="AB1568" t="s">
        <v>36</v>
      </c>
      <c r="AC1568" t="s">
        <v>37</v>
      </c>
    </row>
    <row r="1569" spans="1:30" ht="15.5" x14ac:dyDescent="0.35">
      <c r="A1569" s="5" t="s">
        <v>507</v>
      </c>
      <c r="B1569" t="s">
        <v>31</v>
      </c>
      <c r="C1569">
        <v>304</v>
      </c>
      <c r="D1569">
        <v>9</v>
      </c>
      <c r="E1569">
        <v>2</v>
      </c>
      <c r="F1569" t="s">
        <v>32</v>
      </c>
      <c r="G1569" t="s">
        <v>33</v>
      </c>
      <c r="H1569" t="s">
        <v>34</v>
      </c>
      <c r="I1569" s="6" t="s">
        <v>35</v>
      </c>
      <c r="O1569" s="7"/>
      <c r="P1569" s="7"/>
      <c r="AB1569" t="s">
        <v>36</v>
      </c>
      <c r="AC1569" t="s">
        <v>37</v>
      </c>
    </row>
    <row r="1570" spans="1:30" ht="15.5" x14ac:dyDescent="0.35">
      <c r="A1570" s="5" t="s">
        <v>507</v>
      </c>
      <c r="B1570" t="s">
        <v>31</v>
      </c>
      <c r="C1570">
        <v>304</v>
      </c>
      <c r="D1570">
        <v>10</v>
      </c>
      <c r="E1570">
        <v>1</v>
      </c>
      <c r="F1570" t="s">
        <v>32</v>
      </c>
      <c r="G1570" t="s">
        <v>33</v>
      </c>
      <c r="H1570" t="s">
        <v>34</v>
      </c>
      <c r="I1570" s="6" t="s">
        <v>35</v>
      </c>
      <c r="O1570" s="7"/>
      <c r="P1570" s="7"/>
      <c r="AB1570" t="s">
        <v>36</v>
      </c>
      <c r="AC1570" t="s">
        <v>37</v>
      </c>
    </row>
    <row r="1571" spans="1:30" ht="15.5" x14ac:dyDescent="0.35">
      <c r="A1571" s="5" t="s">
        <v>507</v>
      </c>
      <c r="B1571" t="s">
        <v>31</v>
      </c>
      <c r="C1571">
        <v>304</v>
      </c>
      <c r="D1571">
        <v>10</v>
      </c>
      <c r="E1571">
        <v>2</v>
      </c>
      <c r="F1571" t="s">
        <v>32</v>
      </c>
      <c r="G1571" t="s">
        <v>33</v>
      </c>
      <c r="H1571" t="s">
        <v>34</v>
      </c>
      <c r="I1571" s="6" t="s">
        <v>35</v>
      </c>
      <c r="O1571" s="7"/>
      <c r="P1571" s="7"/>
      <c r="AB1571" t="s">
        <v>36</v>
      </c>
      <c r="AC1571" t="s">
        <v>37</v>
      </c>
    </row>
    <row r="1572" spans="1:30" ht="15.5" x14ac:dyDescent="0.35">
      <c r="A1572" s="5" t="s">
        <v>507</v>
      </c>
      <c r="B1572" t="s">
        <v>31</v>
      </c>
      <c r="C1572">
        <v>111</v>
      </c>
      <c r="D1572">
        <v>1</v>
      </c>
      <c r="E1572">
        <v>1</v>
      </c>
      <c r="F1572" t="s">
        <v>120</v>
      </c>
      <c r="G1572" t="s">
        <v>33</v>
      </c>
      <c r="H1572" t="s">
        <v>34</v>
      </c>
      <c r="I1572" s="6" t="s">
        <v>35</v>
      </c>
      <c r="O1572" s="7"/>
      <c r="P1572" s="7"/>
      <c r="AB1572" t="s">
        <v>123</v>
      </c>
      <c r="AC1572" t="s">
        <v>37</v>
      </c>
    </row>
    <row r="1573" spans="1:30" ht="15.5" x14ac:dyDescent="0.35">
      <c r="A1573" s="5" t="s">
        <v>507</v>
      </c>
      <c r="B1573" t="s">
        <v>31</v>
      </c>
      <c r="C1573">
        <v>111</v>
      </c>
      <c r="D1573">
        <v>1</v>
      </c>
      <c r="E1573">
        <v>2</v>
      </c>
      <c r="F1573" t="s">
        <v>120</v>
      </c>
      <c r="G1573" t="s">
        <v>33</v>
      </c>
      <c r="H1573" t="s">
        <v>34</v>
      </c>
      <c r="I1573" s="6" t="s">
        <v>35</v>
      </c>
      <c r="O1573" s="7"/>
      <c r="P1573" s="7"/>
      <c r="AB1573" t="s">
        <v>123</v>
      </c>
      <c r="AC1573" t="s">
        <v>37</v>
      </c>
    </row>
    <row r="1574" spans="1:30" ht="15.5" x14ac:dyDescent="0.35">
      <c r="A1574" s="5" t="s">
        <v>507</v>
      </c>
      <c r="B1574" t="s">
        <v>31</v>
      </c>
      <c r="C1574">
        <v>111</v>
      </c>
      <c r="D1574">
        <v>2</v>
      </c>
      <c r="E1574">
        <v>1</v>
      </c>
      <c r="F1574" t="s">
        <v>120</v>
      </c>
      <c r="G1574" t="s">
        <v>33</v>
      </c>
      <c r="H1574" t="s">
        <v>34</v>
      </c>
      <c r="I1574" s="6" t="s">
        <v>35</v>
      </c>
      <c r="O1574" s="7"/>
      <c r="P1574" s="7"/>
      <c r="AB1574" t="s">
        <v>123</v>
      </c>
      <c r="AC1574" t="s">
        <v>37</v>
      </c>
    </row>
    <row r="1575" spans="1:30" ht="15.5" x14ac:dyDescent="0.35">
      <c r="A1575" s="5" t="s">
        <v>507</v>
      </c>
      <c r="B1575" t="s">
        <v>31</v>
      </c>
      <c r="C1575">
        <v>111</v>
      </c>
      <c r="D1575">
        <v>2</v>
      </c>
      <c r="E1575">
        <v>2</v>
      </c>
      <c r="F1575" t="s">
        <v>120</v>
      </c>
      <c r="G1575" t="s">
        <v>33</v>
      </c>
      <c r="H1575" t="s">
        <v>34</v>
      </c>
      <c r="I1575" s="6" t="s">
        <v>35</v>
      </c>
      <c r="O1575" s="7"/>
      <c r="P1575" s="7"/>
      <c r="AB1575" t="s">
        <v>123</v>
      </c>
      <c r="AC1575" t="s">
        <v>37</v>
      </c>
    </row>
    <row r="1576" spans="1:30" ht="15.5" x14ac:dyDescent="0.35">
      <c r="A1576" s="5" t="s">
        <v>507</v>
      </c>
      <c r="B1576" t="s">
        <v>31</v>
      </c>
      <c r="C1576">
        <v>111</v>
      </c>
      <c r="D1576">
        <v>3</v>
      </c>
      <c r="E1576">
        <v>1</v>
      </c>
      <c r="F1576" t="s">
        <v>120</v>
      </c>
      <c r="G1576" t="s">
        <v>33</v>
      </c>
      <c r="H1576" t="s">
        <v>34</v>
      </c>
      <c r="I1576" t="s">
        <v>45</v>
      </c>
      <c r="J1576" s="6" t="s">
        <v>39</v>
      </c>
      <c r="K1576" t="s">
        <v>40</v>
      </c>
      <c r="L1576" t="s">
        <v>49</v>
      </c>
      <c r="M1576">
        <v>0</v>
      </c>
      <c r="N1576">
        <v>0</v>
      </c>
      <c r="O1576" s="7" t="s">
        <v>50</v>
      </c>
      <c r="P1576" s="7" t="s">
        <v>51</v>
      </c>
      <c r="Q1576">
        <f>45-24.5</f>
        <v>20.5</v>
      </c>
      <c r="R1576" t="s">
        <v>52</v>
      </c>
      <c r="AB1576" t="s">
        <v>123</v>
      </c>
      <c r="AC1576" t="s">
        <v>37</v>
      </c>
    </row>
    <row r="1577" spans="1:30" ht="15.5" x14ac:dyDescent="0.35">
      <c r="A1577" s="5" t="s">
        <v>507</v>
      </c>
      <c r="B1577" t="s">
        <v>31</v>
      </c>
      <c r="C1577">
        <v>111</v>
      </c>
      <c r="D1577">
        <v>3</v>
      </c>
      <c r="E1577">
        <v>2</v>
      </c>
      <c r="F1577" t="s">
        <v>120</v>
      </c>
      <c r="G1577" t="s">
        <v>33</v>
      </c>
      <c r="H1577" t="s">
        <v>34</v>
      </c>
      <c r="I1577" t="s">
        <v>45</v>
      </c>
      <c r="J1577" s="6" t="s">
        <v>74</v>
      </c>
      <c r="K1577" t="s">
        <v>56</v>
      </c>
      <c r="L1577" t="s">
        <v>49</v>
      </c>
      <c r="M1577">
        <v>0</v>
      </c>
      <c r="N1577">
        <v>1</v>
      </c>
      <c r="O1577" s="7" t="s">
        <v>521</v>
      </c>
      <c r="P1577" s="7" t="s">
        <v>522</v>
      </c>
      <c r="Q1577">
        <f>36.5-22.5</f>
        <v>14</v>
      </c>
      <c r="R1577" t="s">
        <v>52</v>
      </c>
      <c r="AB1577" t="s">
        <v>123</v>
      </c>
      <c r="AC1577" t="s">
        <v>37</v>
      </c>
    </row>
    <row r="1578" spans="1:30" ht="15.5" x14ac:dyDescent="0.35">
      <c r="A1578" s="5" t="s">
        <v>507</v>
      </c>
      <c r="B1578" t="s">
        <v>31</v>
      </c>
      <c r="C1578">
        <v>111</v>
      </c>
      <c r="D1578">
        <v>4</v>
      </c>
      <c r="E1578">
        <v>1</v>
      </c>
      <c r="F1578" t="s">
        <v>120</v>
      </c>
      <c r="G1578" t="s">
        <v>33</v>
      </c>
      <c r="H1578" t="s">
        <v>34</v>
      </c>
      <c r="I1578" s="6" t="s">
        <v>35</v>
      </c>
      <c r="O1578" s="7"/>
      <c r="P1578" s="7"/>
      <c r="AB1578" t="s">
        <v>123</v>
      </c>
      <c r="AC1578" t="s">
        <v>37</v>
      </c>
    </row>
    <row r="1579" spans="1:30" ht="15.5" x14ac:dyDescent="0.35">
      <c r="A1579" s="5" t="s">
        <v>507</v>
      </c>
      <c r="B1579" t="s">
        <v>31</v>
      </c>
      <c r="C1579">
        <v>111</v>
      </c>
      <c r="D1579">
        <v>4</v>
      </c>
      <c r="E1579">
        <v>2</v>
      </c>
      <c r="F1579" t="s">
        <v>120</v>
      </c>
      <c r="G1579" t="s">
        <v>33</v>
      </c>
      <c r="H1579" t="s">
        <v>34</v>
      </c>
      <c r="I1579" t="s">
        <v>45</v>
      </c>
      <c r="J1579" s="6" t="s">
        <v>39</v>
      </c>
      <c r="K1579" t="s">
        <v>40</v>
      </c>
      <c r="L1579" t="s">
        <v>41</v>
      </c>
      <c r="M1579">
        <v>0</v>
      </c>
      <c r="N1579">
        <v>0</v>
      </c>
      <c r="O1579" s="7" t="s">
        <v>523</v>
      </c>
      <c r="P1579" s="7" t="s">
        <v>524</v>
      </c>
      <c r="Q1579">
        <f>42-23.5</f>
        <v>18.5</v>
      </c>
      <c r="R1579" t="s">
        <v>43</v>
      </c>
      <c r="S1579" t="s">
        <v>44</v>
      </c>
      <c r="AB1579" t="s">
        <v>123</v>
      </c>
      <c r="AC1579" t="s">
        <v>37</v>
      </c>
    </row>
    <row r="1580" spans="1:30" ht="15.5" x14ac:dyDescent="0.35">
      <c r="A1580" s="5" t="s">
        <v>507</v>
      </c>
      <c r="B1580" t="s">
        <v>31</v>
      </c>
      <c r="C1580">
        <v>111</v>
      </c>
      <c r="D1580">
        <v>5</v>
      </c>
      <c r="E1580">
        <v>1</v>
      </c>
      <c r="F1580" t="s">
        <v>120</v>
      </c>
      <c r="G1580" t="s">
        <v>33</v>
      </c>
      <c r="H1580" t="s">
        <v>34</v>
      </c>
      <c r="I1580" s="6" t="s">
        <v>35</v>
      </c>
      <c r="O1580" s="7"/>
      <c r="P1580" s="7"/>
      <c r="AB1580" t="s">
        <v>123</v>
      </c>
      <c r="AC1580" t="s">
        <v>37</v>
      </c>
    </row>
    <row r="1581" spans="1:30" ht="15.5" x14ac:dyDescent="0.35">
      <c r="A1581" s="5" t="s">
        <v>507</v>
      </c>
      <c r="B1581" t="s">
        <v>31</v>
      </c>
      <c r="C1581">
        <v>111</v>
      </c>
      <c r="D1581">
        <v>5</v>
      </c>
      <c r="E1581">
        <v>2</v>
      </c>
      <c r="F1581" t="s">
        <v>120</v>
      </c>
      <c r="G1581" t="s">
        <v>33</v>
      </c>
      <c r="H1581" t="s">
        <v>34</v>
      </c>
      <c r="I1581" s="6" t="s">
        <v>35</v>
      </c>
      <c r="O1581" s="7"/>
      <c r="P1581" s="7"/>
      <c r="AB1581" t="s">
        <v>123</v>
      </c>
      <c r="AC1581" t="s">
        <v>37</v>
      </c>
    </row>
    <row r="1582" spans="1:30" ht="15.5" x14ac:dyDescent="0.35">
      <c r="A1582" s="5" t="s">
        <v>507</v>
      </c>
      <c r="B1582" t="s">
        <v>31</v>
      </c>
      <c r="C1582">
        <v>111</v>
      </c>
      <c r="D1582">
        <v>6</v>
      </c>
      <c r="E1582">
        <v>1</v>
      </c>
      <c r="F1582" t="s">
        <v>120</v>
      </c>
      <c r="G1582" t="s">
        <v>33</v>
      </c>
      <c r="H1582" t="s">
        <v>34</v>
      </c>
      <c r="I1582" s="6" t="s">
        <v>35</v>
      </c>
      <c r="O1582" s="7"/>
      <c r="P1582" s="7"/>
      <c r="AB1582" t="s">
        <v>123</v>
      </c>
      <c r="AC1582" t="s">
        <v>37</v>
      </c>
    </row>
    <row r="1583" spans="1:30" ht="15.5" x14ac:dyDescent="0.35">
      <c r="A1583" s="5" t="s">
        <v>507</v>
      </c>
      <c r="B1583" t="s">
        <v>31</v>
      </c>
      <c r="C1583">
        <v>111</v>
      </c>
      <c r="D1583">
        <v>6</v>
      </c>
      <c r="E1583">
        <v>2</v>
      </c>
      <c r="F1583" t="s">
        <v>120</v>
      </c>
      <c r="G1583" t="s">
        <v>33</v>
      </c>
      <c r="H1583" t="s">
        <v>34</v>
      </c>
      <c r="I1583" t="s">
        <v>38</v>
      </c>
      <c r="J1583" s="6" t="s">
        <v>39</v>
      </c>
      <c r="K1583" t="s">
        <v>40</v>
      </c>
      <c r="L1583" t="s">
        <v>41</v>
      </c>
      <c r="M1583">
        <v>0</v>
      </c>
      <c r="N1583">
        <v>0</v>
      </c>
      <c r="O1583" s="7" t="s">
        <v>482</v>
      </c>
      <c r="P1583" s="7"/>
      <c r="Q1583">
        <f>230-145</f>
        <v>85</v>
      </c>
      <c r="R1583" t="s">
        <v>43</v>
      </c>
      <c r="S1583" t="s">
        <v>44</v>
      </c>
      <c r="AB1583" t="s">
        <v>123</v>
      </c>
      <c r="AC1583" t="s">
        <v>37</v>
      </c>
      <c r="AD1583" t="s">
        <v>201</v>
      </c>
    </row>
    <row r="1584" spans="1:30" ht="15.5" x14ac:dyDescent="0.35">
      <c r="A1584" s="5" t="s">
        <v>507</v>
      </c>
      <c r="B1584" t="s">
        <v>31</v>
      </c>
      <c r="C1584">
        <v>111</v>
      </c>
      <c r="D1584">
        <v>7</v>
      </c>
      <c r="E1584">
        <v>1</v>
      </c>
      <c r="F1584" t="s">
        <v>120</v>
      </c>
      <c r="G1584" t="s">
        <v>33</v>
      </c>
      <c r="H1584" t="s">
        <v>34</v>
      </c>
      <c r="I1584" s="6" t="s">
        <v>35</v>
      </c>
      <c r="O1584" s="7"/>
      <c r="P1584" s="7"/>
      <c r="AB1584" t="s">
        <v>123</v>
      </c>
      <c r="AC1584" t="s">
        <v>37</v>
      </c>
    </row>
    <row r="1585" spans="1:30" ht="15.5" x14ac:dyDescent="0.35">
      <c r="A1585" s="5" t="s">
        <v>507</v>
      </c>
      <c r="B1585" t="s">
        <v>31</v>
      </c>
      <c r="C1585">
        <v>111</v>
      </c>
      <c r="D1585">
        <v>7</v>
      </c>
      <c r="E1585">
        <v>2</v>
      </c>
      <c r="F1585" t="s">
        <v>120</v>
      </c>
      <c r="G1585" t="s">
        <v>33</v>
      </c>
      <c r="H1585" t="s">
        <v>34</v>
      </c>
      <c r="I1585" t="s">
        <v>45</v>
      </c>
      <c r="J1585" s="6" t="s">
        <v>39</v>
      </c>
      <c r="K1585" t="s">
        <v>40</v>
      </c>
      <c r="L1585" t="s">
        <v>41</v>
      </c>
      <c r="M1585">
        <v>0</v>
      </c>
      <c r="N1585">
        <v>0</v>
      </c>
      <c r="O1585" s="7" t="s">
        <v>525</v>
      </c>
      <c r="P1585" s="7" t="s">
        <v>526</v>
      </c>
      <c r="Q1585">
        <f>39.5-22</f>
        <v>17.5</v>
      </c>
      <c r="R1585" t="s">
        <v>185</v>
      </c>
      <c r="S1585" t="s">
        <v>44</v>
      </c>
      <c r="AB1585" t="s">
        <v>123</v>
      </c>
      <c r="AC1585" t="s">
        <v>37</v>
      </c>
    </row>
    <row r="1586" spans="1:30" ht="15.5" x14ac:dyDescent="0.35">
      <c r="A1586" s="5" t="s">
        <v>507</v>
      </c>
      <c r="B1586" t="s">
        <v>31</v>
      </c>
      <c r="C1586">
        <v>111</v>
      </c>
      <c r="D1586">
        <v>8</v>
      </c>
      <c r="E1586">
        <v>1</v>
      </c>
      <c r="F1586" t="s">
        <v>120</v>
      </c>
      <c r="G1586" t="s">
        <v>33</v>
      </c>
      <c r="H1586" t="s">
        <v>34</v>
      </c>
      <c r="I1586" s="6" t="s">
        <v>35</v>
      </c>
      <c r="O1586" s="7"/>
      <c r="P1586" s="7"/>
      <c r="AB1586" t="s">
        <v>123</v>
      </c>
      <c r="AC1586" t="s">
        <v>37</v>
      </c>
    </row>
    <row r="1587" spans="1:30" ht="15.5" x14ac:dyDescent="0.35">
      <c r="A1587" s="5" t="s">
        <v>507</v>
      </c>
      <c r="B1587" t="s">
        <v>31</v>
      </c>
      <c r="C1587">
        <v>111</v>
      </c>
      <c r="D1587">
        <v>8</v>
      </c>
      <c r="E1587">
        <v>2</v>
      </c>
      <c r="F1587" t="s">
        <v>120</v>
      </c>
      <c r="G1587" t="s">
        <v>33</v>
      </c>
      <c r="H1587" t="s">
        <v>34</v>
      </c>
      <c r="I1587" t="s">
        <v>45</v>
      </c>
      <c r="J1587" s="6" t="s">
        <v>39</v>
      </c>
      <c r="K1587" t="s">
        <v>56</v>
      </c>
      <c r="L1587" t="s">
        <v>49</v>
      </c>
      <c r="M1587">
        <v>0</v>
      </c>
      <c r="N1587">
        <v>0</v>
      </c>
      <c r="O1587" s="7" t="s">
        <v>67</v>
      </c>
      <c r="P1587" s="7" t="s">
        <v>68</v>
      </c>
      <c r="Q1587">
        <f>40.5-23</f>
        <v>17.5</v>
      </c>
      <c r="R1587" t="s">
        <v>52</v>
      </c>
      <c r="AB1587" t="s">
        <v>123</v>
      </c>
      <c r="AC1587" t="s">
        <v>37</v>
      </c>
    </row>
    <row r="1588" spans="1:30" ht="15.5" x14ac:dyDescent="0.35">
      <c r="A1588" s="5" t="s">
        <v>507</v>
      </c>
      <c r="B1588" t="s">
        <v>31</v>
      </c>
      <c r="C1588">
        <v>111</v>
      </c>
      <c r="D1588">
        <v>9</v>
      </c>
      <c r="E1588">
        <v>1</v>
      </c>
      <c r="F1588" t="s">
        <v>120</v>
      </c>
      <c r="G1588" t="s">
        <v>33</v>
      </c>
      <c r="H1588" t="s">
        <v>34</v>
      </c>
      <c r="I1588" s="6" t="s">
        <v>35</v>
      </c>
      <c r="O1588" s="7"/>
      <c r="P1588" s="7"/>
      <c r="AB1588" t="s">
        <v>123</v>
      </c>
      <c r="AC1588" t="s">
        <v>37</v>
      </c>
    </row>
    <row r="1589" spans="1:30" ht="15.5" x14ac:dyDescent="0.35">
      <c r="A1589" s="5" t="s">
        <v>507</v>
      </c>
      <c r="B1589" t="s">
        <v>31</v>
      </c>
      <c r="C1589">
        <v>111</v>
      </c>
      <c r="D1589">
        <v>9</v>
      </c>
      <c r="E1589">
        <v>2</v>
      </c>
      <c r="F1589" t="s">
        <v>120</v>
      </c>
      <c r="G1589" t="s">
        <v>33</v>
      </c>
      <c r="H1589" t="s">
        <v>34</v>
      </c>
      <c r="I1589" t="s">
        <v>45</v>
      </c>
      <c r="J1589" s="6" t="s">
        <v>39</v>
      </c>
      <c r="K1589" t="s">
        <v>56</v>
      </c>
      <c r="L1589" t="s">
        <v>41</v>
      </c>
      <c r="M1589">
        <v>0</v>
      </c>
      <c r="N1589">
        <v>0</v>
      </c>
      <c r="O1589" s="7" t="s">
        <v>60</v>
      </c>
      <c r="P1589" s="7" t="s">
        <v>61</v>
      </c>
      <c r="Q1589">
        <f>41.5-24.5</f>
        <v>17</v>
      </c>
      <c r="R1589" t="s">
        <v>43</v>
      </c>
      <c r="S1589" t="s">
        <v>44</v>
      </c>
      <c r="AB1589" t="s">
        <v>123</v>
      </c>
      <c r="AC1589" t="s">
        <v>37</v>
      </c>
    </row>
    <row r="1590" spans="1:30" ht="15.5" x14ac:dyDescent="0.35">
      <c r="A1590" s="5" t="s">
        <v>507</v>
      </c>
      <c r="B1590" t="s">
        <v>31</v>
      </c>
      <c r="C1590">
        <v>111</v>
      </c>
      <c r="D1590">
        <v>10</v>
      </c>
      <c r="E1590">
        <v>1</v>
      </c>
      <c r="F1590" t="s">
        <v>120</v>
      </c>
      <c r="G1590" t="s">
        <v>33</v>
      </c>
      <c r="H1590" t="s">
        <v>34</v>
      </c>
      <c r="I1590" s="6" t="s">
        <v>35</v>
      </c>
      <c r="O1590" s="7"/>
      <c r="P1590" s="7"/>
      <c r="AB1590" t="s">
        <v>123</v>
      </c>
      <c r="AC1590" t="s">
        <v>37</v>
      </c>
    </row>
    <row r="1591" spans="1:30" ht="15.5" x14ac:dyDescent="0.35">
      <c r="A1591" s="5" t="s">
        <v>507</v>
      </c>
      <c r="B1591" t="s">
        <v>31</v>
      </c>
      <c r="C1591">
        <v>111</v>
      </c>
      <c r="D1591">
        <v>10</v>
      </c>
      <c r="E1591">
        <v>2</v>
      </c>
      <c r="F1591" t="s">
        <v>120</v>
      </c>
      <c r="G1591" t="s">
        <v>33</v>
      </c>
      <c r="H1591" t="s">
        <v>34</v>
      </c>
      <c r="I1591" t="s">
        <v>45</v>
      </c>
      <c r="J1591" s="6" t="s">
        <v>39</v>
      </c>
      <c r="K1591" t="s">
        <v>56</v>
      </c>
      <c r="L1591" t="s">
        <v>41</v>
      </c>
      <c r="M1591">
        <v>0</v>
      </c>
      <c r="N1591">
        <v>0</v>
      </c>
      <c r="O1591" s="7" t="s">
        <v>57</v>
      </c>
      <c r="P1591" s="7" t="s">
        <v>58</v>
      </c>
      <c r="Q1591">
        <f>38.5-22.5</f>
        <v>16</v>
      </c>
      <c r="R1591" t="s">
        <v>43</v>
      </c>
      <c r="S1591" t="s">
        <v>44</v>
      </c>
      <c r="AB1591" t="s">
        <v>123</v>
      </c>
      <c r="AC1591" t="s">
        <v>37</v>
      </c>
    </row>
    <row r="1592" spans="1:30" ht="15.5" x14ac:dyDescent="0.35">
      <c r="A1592" s="5" t="s">
        <v>507</v>
      </c>
      <c r="B1592" t="s">
        <v>31</v>
      </c>
      <c r="C1592">
        <v>112</v>
      </c>
      <c r="D1592">
        <v>1</v>
      </c>
      <c r="E1592">
        <v>1</v>
      </c>
      <c r="F1592" t="s">
        <v>120</v>
      </c>
      <c r="G1592" t="s">
        <v>33</v>
      </c>
      <c r="H1592" t="s">
        <v>34</v>
      </c>
      <c r="I1592" s="6" t="s">
        <v>35</v>
      </c>
      <c r="O1592" s="7"/>
      <c r="P1592" s="7"/>
      <c r="AB1592" t="s">
        <v>123</v>
      </c>
      <c r="AC1592" t="s">
        <v>37</v>
      </c>
    </row>
    <row r="1593" spans="1:30" ht="15.5" x14ac:dyDescent="0.35">
      <c r="A1593" s="5" t="s">
        <v>507</v>
      </c>
      <c r="B1593" t="s">
        <v>31</v>
      </c>
      <c r="C1593">
        <v>112</v>
      </c>
      <c r="D1593">
        <v>1</v>
      </c>
      <c r="E1593">
        <v>2</v>
      </c>
      <c r="F1593" t="s">
        <v>120</v>
      </c>
      <c r="G1593" t="s">
        <v>33</v>
      </c>
      <c r="H1593" t="s">
        <v>34</v>
      </c>
      <c r="I1593" s="6" t="s">
        <v>130</v>
      </c>
      <c r="O1593" s="7"/>
      <c r="P1593" s="7"/>
      <c r="AB1593" t="s">
        <v>123</v>
      </c>
      <c r="AC1593" t="s">
        <v>37</v>
      </c>
    </row>
    <row r="1594" spans="1:30" ht="15.5" x14ac:dyDescent="0.35">
      <c r="A1594" s="5" t="s">
        <v>507</v>
      </c>
      <c r="B1594" t="s">
        <v>31</v>
      </c>
      <c r="C1594">
        <v>112</v>
      </c>
      <c r="D1594">
        <v>2</v>
      </c>
      <c r="E1594">
        <v>1</v>
      </c>
      <c r="F1594" t="s">
        <v>120</v>
      </c>
      <c r="G1594" t="s">
        <v>33</v>
      </c>
      <c r="H1594" t="s">
        <v>34</v>
      </c>
      <c r="I1594" s="6" t="s">
        <v>35</v>
      </c>
      <c r="O1594" s="7"/>
      <c r="P1594" s="7"/>
      <c r="AB1594" t="s">
        <v>123</v>
      </c>
      <c r="AC1594" t="s">
        <v>37</v>
      </c>
    </row>
    <row r="1595" spans="1:30" ht="15.5" x14ac:dyDescent="0.35">
      <c r="A1595" s="5" t="s">
        <v>507</v>
      </c>
      <c r="B1595" t="s">
        <v>31</v>
      </c>
      <c r="C1595">
        <v>112</v>
      </c>
      <c r="D1595">
        <v>2</v>
      </c>
      <c r="E1595">
        <v>2</v>
      </c>
      <c r="F1595" t="s">
        <v>120</v>
      </c>
      <c r="G1595" t="s">
        <v>33</v>
      </c>
      <c r="H1595" t="s">
        <v>34</v>
      </c>
      <c r="I1595" s="6" t="s">
        <v>35</v>
      </c>
      <c r="O1595" s="7"/>
      <c r="P1595" s="7"/>
      <c r="AB1595" t="s">
        <v>123</v>
      </c>
      <c r="AC1595" t="s">
        <v>37</v>
      </c>
    </row>
    <row r="1596" spans="1:30" ht="15.5" x14ac:dyDescent="0.35">
      <c r="A1596" s="5" t="s">
        <v>507</v>
      </c>
      <c r="B1596" t="s">
        <v>31</v>
      </c>
      <c r="C1596">
        <v>112</v>
      </c>
      <c r="D1596">
        <v>3</v>
      </c>
      <c r="E1596">
        <v>1</v>
      </c>
      <c r="F1596" t="s">
        <v>120</v>
      </c>
      <c r="G1596" t="s">
        <v>33</v>
      </c>
      <c r="H1596" t="s">
        <v>34</v>
      </c>
      <c r="I1596" s="6" t="s">
        <v>35</v>
      </c>
      <c r="O1596" s="7"/>
      <c r="P1596" s="7"/>
      <c r="AB1596" t="s">
        <v>123</v>
      </c>
      <c r="AC1596" t="s">
        <v>37</v>
      </c>
    </row>
    <row r="1597" spans="1:30" ht="15.5" x14ac:dyDescent="0.35">
      <c r="A1597" s="5" t="s">
        <v>507</v>
      </c>
      <c r="B1597" t="s">
        <v>31</v>
      </c>
      <c r="C1597">
        <v>112</v>
      </c>
      <c r="D1597">
        <v>3</v>
      </c>
      <c r="E1597">
        <v>2</v>
      </c>
      <c r="F1597" t="s">
        <v>120</v>
      </c>
      <c r="G1597" t="s">
        <v>33</v>
      </c>
      <c r="H1597" t="s">
        <v>34</v>
      </c>
      <c r="I1597" t="s">
        <v>38</v>
      </c>
      <c r="J1597" s="6" t="s">
        <v>39</v>
      </c>
      <c r="K1597" t="s">
        <v>40</v>
      </c>
      <c r="L1597" t="s">
        <v>49</v>
      </c>
      <c r="M1597">
        <v>0</v>
      </c>
      <c r="N1597">
        <v>0</v>
      </c>
      <c r="O1597" s="7" t="s">
        <v>78</v>
      </c>
      <c r="P1597" s="7"/>
      <c r="Q1597">
        <f>240-145</f>
        <v>95</v>
      </c>
      <c r="R1597" t="s">
        <v>52</v>
      </c>
      <c r="AB1597" t="s">
        <v>123</v>
      </c>
      <c r="AC1597" t="s">
        <v>37</v>
      </c>
      <c r="AD1597" t="s">
        <v>527</v>
      </c>
    </row>
    <row r="1598" spans="1:30" ht="15.5" x14ac:dyDescent="0.35">
      <c r="A1598" s="5" t="s">
        <v>507</v>
      </c>
      <c r="B1598" t="s">
        <v>31</v>
      </c>
      <c r="C1598">
        <v>112</v>
      </c>
      <c r="D1598">
        <v>4</v>
      </c>
      <c r="E1598">
        <v>1</v>
      </c>
      <c r="F1598" t="s">
        <v>120</v>
      </c>
      <c r="G1598" t="s">
        <v>33</v>
      </c>
      <c r="H1598" t="s">
        <v>34</v>
      </c>
      <c r="I1598" s="6" t="s">
        <v>35</v>
      </c>
      <c r="O1598" s="7"/>
      <c r="P1598" s="7"/>
      <c r="AB1598" t="s">
        <v>123</v>
      </c>
      <c r="AC1598" t="s">
        <v>37</v>
      </c>
    </row>
    <row r="1599" spans="1:30" ht="15.5" x14ac:dyDescent="0.35">
      <c r="A1599" s="5" t="s">
        <v>507</v>
      </c>
      <c r="B1599" t="s">
        <v>31</v>
      </c>
      <c r="C1599">
        <v>112</v>
      </c>
      <c r="D1599">
        <v>4</v>
      </c>
      <c r="E1599">
        <v>2</v>
      </c>
      <c r="F1599" t="s">
        <v>120</v>
      </c>
      <c r="G1599" t="s">
        <v>33</v>
      </c>
      <c r="H1599" t="s">
        <v>34</v>
      </c>
      <c r="I1599" t="s">
        <v>69</v>
      </c>
      <c r="J1599" s="6" t="s">
        <v>142</v>
      </c>
      <c r="O1599" s="7"/>
      <c r="P1599" s="7"/>
      <c r="AB1599" t="s">
        <v>123</v>
      </c>
      <c r="AC1599" t="s">
        <v>37</v>
      </c>
    </row>
    <row r="1600" spans="1:30" ht="15.5" x14ac:dyDescent="0.35">
      <c r="A1600" s="5" t="s">
        <v>507</v>
      </c>
      <c r="B1600" t="s">
        <v>31</v>
      </c>
      <c r="C1600">
        <v>112</v>
      </c>
      <c r="D1600">
        <v>5</v>
      </c>
      <c r="E1600">
        <v>1</v>
      </c>
      <c r="F1600" t="s">
        <v>120</v>
      </c>
      <c r="G1600" t="s">
        <v>33</v>
      </c>
      <c r="H1600" t="s">
        <v>34</v>
      </c>
      <c r="I1600" s="6" t="s">
        <v>35</v>
      </c>
      <c r="O1600" s="7"/>
      <c r="P1600" s="7"/>
      <c r="AB1600" t="s">
        <v>123</v>
      </c>
      <c r="AC1600" t="s">
        <v>37</v>
      </c>
    </row>
    <row r="1601" spans="1:30" ht="15.5" x14ac:dyDescent="0.35">
      <c r="A1601" s="5" t="s">
        <v>507</v>
      </c>
      <c r="B1601" t="s">
        <v>31</v>
      </c>
      <c r="C1601">
        <v>112</v>
      </c>
      <c r="D1601">
        <v>5</v>
      </c>
      <c r="E1601">
        <v>2</v>
      </c>
      <c r="F1601" t="s">
        <v>120</v>
      </c>
      <c r="G1601" t="s">
        <v>33</v>
      </c>
      <c r="H1601" t="s">
        <v>34</v>
      </c>
      <c r="I1601" t="s">
        <v>69</v>
      </c>
      <c r="J1601" s="6" t="s">
        <v>142</v>
      </c>
      <c r="O1601" s="7"/>
      <c r="P1601" s="7"/>
      <c r="AB1601" t="s">
        <v>123</v>
      </c>
      <c r="AC1601" t="s">
        <v>37</v>
      </c>
    </row>
    <row r="1602" spans="1:30" ht="15.5" x14ac:dyDescent="0.35">
      <c r="A1602" s="5" t="s">
        <v>507</v>
      </c>
      <c r="B1602" t="s">
        <v>31</v>
      </c>
      <c r="C1602">
        <v>112</v>
      </c>
      <c r="D1602">
        <v>6</v>
      </c>
      <c r="E1602">
        <v>1</v>
      </c>
      <c r="F1602" t="s">
        <v>120</v>
      </c>
      <c r="G1602" t="s">
        <v>33</v>
      </c>
      <c r="H1602" t="s">
        <v>34</v>
      </c>
      <c r="I1602" s="6" t="s">
        <v>35</v>
      </c>
      <c r="O1602" s="7"/>
      <c r="P1602" s="7"/>
      <c r="AB1602" t="s">
        <v>123</v>
      </c>
      <c r="AC1602" t="s">
        <v>37</v>
      </c>
    </row>
    <row r="1603" spans="1:30" ht="15.5" x14ac:dyDescent="0.35">
      <c r="A1603" s="5" t="s">
        <v>507</v>
      </c>
      <c r="B1603" t="s">
        <v>31</v>
      </c>
      <c r="C1603">
        <v>112</v>
      </c>
      <c r="D1603">
        <v>6</v>
      </c>
      <c r="E1603">
        <v>2</v>
      </c>
      <c r="F1603" t="s">
        <v>120</v>
      </c>
      <c r="G1603" t="s">
        <v>33</v>
      </c>
      <c r="H1603" t="s">
        <v>34</v>
      </c>
      <c r="I1603" t="s">
        <v>38</v>
      </c>
      <c r="J1603" s="6" t="s">
        <v>142</v>
      </c>
      <c r="O1603" s="7" t="s">
        <v>78</v>
      </c>
      <c r="P1603" s="7"/>
      <c r="AB1603" t="s">
        <v>123</v>
      </c>
      <c r="AC1603" t="s">
        <v>37</v>
      </c>
      <c r="AD1603" t="s">
        <v>189</v>
      </c>
    </row>
    <row r="1604" spans="1:30" ht="15.5" x14ac:dyDescent="0.35">
      <c r="A1604" s="5" t="s">
        <v>507</v>
      </c>
      <c r="B1604" t="s">
        <v>31</v>
      </c>
      <c r="C1604">
        <v>112</v>
      </c>
      <c r="D1604">
        <v>7</v>
      </c>
      <c r="E1604">
        <v>1</v>
      </c>
      <c r="F1604" t="s">
        <v>120</v>
      </c>
      <c r="G1604" t="s">
        <v>33</v>
      </c>
      <c r="H1604" t="s">
        <v>34</v>
      </c>
      <c r="I1604" s="6" t="s">
        <v>35</v>
      </c>
      <c r="O1604" s="7"/>
      <c r="P1604" s="7"/>
      <c r="AB1604" t="s">
        <v>123</v>
      </c>
      <c r="AC1604" t="s">
        <v>37</v>
      </c>
    </row>
    <row r="1605" spans="1:30" ht="15.5" x14ac:dyDescent="0.35">
      <c r="A1605" s="5" t="s">
        <v>507</v>
      </c>
      <c r="B1605" t="s">
        <v>31</v>
      </c>
      <c r="C1605">
        <v>112</v>
      </c>
      <c r="D1605">
        <v>7</v>
      </c>
      <c r="E1605">
        <v>2</v>
      </c>
      <c r="F1605" t="s">
        <v>120</v>
      </c>
      <c r="G1605" t="s">
        <v>33</v>
      </c>
      <c r="H1605" t="s">
        <v>34</v>
      </c>
      <c r="I1605" s="6" t="s">
        <v>35</v>
      </c>
      <c r="O1605" s="7"/>
      <c r="P1605" s="7"/>
      <c r="AB1605" t="s">
        <v>123</v>
      </c>
      <c r="AC1605" t="s">
        <v>37</v>
      </c>
    </row>
    <row r="1606" spans="1:30" ht="15.5" x14ac:dyDescent="0.35">
      <c r="A1606" s="5" t="s">
        <v>507</v>
      </c>
      <c r="B1606" t="s">
        <v>31</v>
      </c>
      <c r="C1606">
        <v>112</v>
      </c>
      <c r="D1606">
        <v>8</v>
      </c>
      <c r="E1606">
        <v>1</v>
      </c>
      <c r="F1606" t="s">
        <v>120</v>
      </c>
      <c r="G1606" t="s">
        <v>33</v>
      </c>
      <c r="H1606" t="s">
        <v>34</v>
      </c>
      <c r="I1606" s="6" t="s">
        <v>35</v>
      </c>
      <c r="O1606" s="7"/>
      <c r="P1606" s="7"/>
      <c r="AB1606" t="s">
        <v>123</v>
      </c>
      <c r="AC1606" t="s">
        <v>37</v>
      </c>
    </row>
    <row r="1607" spans="1:30" ht="15.5" x14ac:dyDescent="0.35">
      <c r="A1607" s="5" t="s">
        <v>507</v>
      </c>
      <c r="B1607" t="s">
        <v>31</v>
      </c>
      <c r="C1607">
        <v>112</v>
      </c>
      <c r="D1607">
        <v>8</v>
      </c>
      <c r="E1607">
        <v>2</v>
      </c>
      <c r="F1607" t="s">
        <v>120</v>
      </c>
      <c r="G1607" t="s">
        <v>33</v>
      </c>
      <c r="H1607" t="s">
        <v>34</v>
      </c>
      <c r="I1607" s="6" t="s">
        <v>35</v>
      </c>
      <c r="O1607" s="7"/>
      <c r="P1607" s="7"/>
      <c r="AB1607" t="s">
        <v>123</v>
      </c>
      <c r="AC1607" t="s">
        <v>37</v>
      </c>
    </row>
    <row r="1608" spans="1:30" ht="15.5" x14ac:dyDescent="0.35">
      <c r="A1608" s="5" t="s">
        <v>507</v>
      </c>
      <c r="B1608" t="s">
        <v>31</v>
      </c>
      <c r="C1608">
        <v>112</v>
      </c>
      <c r="D1608">
        <v>9</v>
      </c>
      <c r="E1608">
        <v>1</v>
      </c>
      <c r="F1608" t="s">
        <v>120</v>
      </c>
      <c r="G1608" t="s">
        <v>33</v>
      </c>
      <c r="H1608" t="s">
        <v>34</v>
      </c>
      <c r="I1608" s="6" t="s">
        <v>35</v>
      </c>
      <c r="O1608" s="7"/>
      <c r="P1608" s="7"/>
      <c r="AB1608" t="s">
        <v>123</v>
      </c>
      <c r="AC1608" t="s">
        <v>37</v>
      </c>
    </row>
    <row r="1609" spans="1:30" ht="15.5" x14ac:dyDescent="0.35">
      <c r="A1609" s="5" t="s">
        <v>507</v>
      </c>
      <c r="B1609" t="s">
        <v>31</v>
      </c>
      <c r="C1609">
        <v>112</v>
      </c>
      <c r="D1609">
        <v>9</v>
      </c>
      <c r="E1609">
        <v>2</v>
      </c>
      <c r="F1609" t="s">
        <v>120</v>
      </c>
      <c r="G1609" t="s">
        <v>33</v>
      </c>
      <c r="H1609" t="s">
        <v>34</v>
      </c>
      <c r="I1609" s="6" t="s">
        <v>35</v>
      </c>
      <c r="O1609" s="7"/>
      <c r="P1609" s="7"/>
      <c r="AB1609" t="s">
        <v>123</v>
      </c>
      <c r="AC1609" t="s">
        <v>37</v>
      </c>
    </row>
    <row r="1610" spans="1:30" ht="15.5" x14ac:dyDescent="0.35">
      <c r="A1610" s="5" t="s">
        <v>507</v>
      </c>
      <c r="B1610" t="s">
        <v>31</v>
      </c>
      <c r="C1610">
        <v>112</v>
      </c>
      <c r="D1610">
        <v>10</v>
      </c>
      <c r="E1610">
        <v>1</v>
      </c>
      <c r="F1610" t="s">
        <v>120</v>
      </c>
      <c r="G1610" t="s">
        <v>33</v>
      </c>
      <c r="H1610" t="s">
        <v>34</v>
      </c>
      <c r="I1610" s="6" t="s">
        <v>35</v>
      </c>
      <c r="O1610" s="7"/>
      <c r="P1610" s="7"/>
      <c r="AB1610" t="s">
        <v>123</v>
      </c>
      <c r="AC1610" t="s">
        <v>37</v>
      </c>
    </row>
    <row r="1611" spans="1:30" ht="15.5" x14ac:dyDescent="0.35">
      <c r="A1611" s="5" t="s">
        <v>507</v>
      </c>
      <c r="B1611" t="s">
        <v>31</v>
      </c>
      <c r="C1611">
        <v>112</v>
      </c>
      <c r="D1611">
        <v>10</v>
      </c>
      <c r="E1611">
        <v>2</v>
      </c>
      <c r="F1611" t="s">
        <v>120</v>
      </c>
      <c r="G1611" t="s">
        <v>33</v>
      </c>
      <c r="H1611" t="s">
        <v>34</v>
      </c>
      <c r="I1611" t="s">
        <v>45</v>
      </c>
      <c r="J1611" s="6" t="s">
        <v>39</v>
      </c>
      <c r="K1611" t="s">
        <v>56</v>
      </c>
      <c r="L1611" t="s">
        <v>49</v>
      </c>
      <c r="M1611">
        <v>0</v>
      </c>
      <c r="N1611">
        <v>0</v>
      </c>
      <c r="O1611" s="7" t="s">
        <v>82</v>
      </c>
      <c r="P1611" s="7" t="s">
        <v>83</v>
      </c>
      <c r="Q1611">
        <f>39.5-23</f>
        <v>16.5</v>
      </c>
      <c r="R1611" t="s">
        <v>52</v>
      </c>
      <c r="AB1611" t="s">
        <v>123</v>
      </c>
      <c r="AC1611" t="s">
        <v>37</v>
      </c>
    </row>
    <row r="1612" spans="1:30" ht="15.5" x14ac:dyDescent="0.35">
      <c r="A1612" s="5" t="s">
        <v>507</v>
      </c>
      <c r="B1612" t="s">
        <v>31</v>
      </c>
      <c r="C1612">
        <v>113</v>
      </c>
      <c r="D1612">
        <v>1</v>
      </c>
      <c r="E1612">
        <v>1</v>
      </c>
      <c r="F1612" t="s">
        <v>120</v>
      </c>
      <c r="G1612" t="s">
        <v>33</v>
      </c>
      <c r="H1612" t="s">
        <v>34</v>
      </c>
      <c r="I1612" s="6" t="s">
        <v>35</v>
      </c>
      <c r="O1612" s="7"/>
      <c r="P1612" s="7"/>
      <c r="AB1612" t="s">
        <v>123</v>
      </c>
      <c r="AC1612" t="s">
        <v>37</v>
      </c>
    </row>
    <row r="1613" spans="1:30" ht="15.5" x14ac:dyDescent="0.35">
      <c r="A1613" s="5" t="s">
        <v>507</v>
      </c>
      <c r="B1613" t="s">
        <v>31</v>
      </c>
      <c r="C1613">
        <v>113</v>
      </c>
      <c r="D1613">
        <v>1</v>
      </c>
      <c r="E1613">
        <v>2</v>
      </c>
      <c r="F1613" t="s">
        <v>120</v>
      </c>
      <c r="G1613" t="s">
        <v>33</v>
      </c>
      <c r="H1613" t="s">
        <v>34</v>
      </c>
      <c r="I1613" s="6" t="s">
        <v>35</v>
      </c>
      <c r="O1613" s="7"/>
      <c r="P1613" s="7"/>
      <c r="AB1613" t="s">
        <v>123</v>
      </c>
      <c r="AC1613" t="s">
        <v>37</v>
      </c>
    </row>
    <row r="1614" spans="1:30" ht="15.5" x14ac:dyDescent="0.35">
      <c r="A1614" s="5" t="s">
        <v>507</v>
      </c>
      <c r="B1614" t="s">
        <v>31</v>
      </c>
      <c r="C1614">
        <v>113</v>
      </c>
      <c r="D1614">
        <v>2</v>
      </c>
      <c r="E1614">
        <v>1</v>
      </c>
      <c r="F1614" t="s">
        <v>120</v>
      </c>
      <c r="G1614" t="s">
        <v>33</v>
      </c>
      <c r="H1614" t="s">
        <v>34</v>
      </c>
      <c r="I1614" s="6" t="s">
        <v>35</v>
      </c>
      <c r="O1614" s="7"/>
      <c r="P1614" s="7"/>
      <c r="AB1614" t="s">
        <v>123</v>
      </c>
      <c r="AC1614" t="s">
        <v>37</v>
      </c>
    </row>
    <row r="1615" spans="1:30" ht="15.5" x14ac:dyDescent="0.35">
      <c r="A1615" s="5" t="s">
        <v>507</v>
      </c>
      <c r="B1615" t="s">
        <v>31</v>
      </c>
      <c r="C1615">
        <v>113</v>
      </c>
      <c r="D1615">
        <v>2</v>
      </c>
      <c r="E1615">
        <v>2</v>
      </c>
      <c r="F1615" t="s">
        <v>120</v>
      </c>
      <c r="G1615" t="s">
        <v>33</v>
      </c>
      <c r="H1615" t="s">
        <v>34</v>
      </c>
      <c r="I1615" t="s">
        <v>45</v>
      </c>
      <c r="J1615" s="6" t="s">
        <v>39</v>
      </c>
      <c r="K1615" t="s">
        <v>40</v>
      </c>
      <c r="L1615" t="s">
        <v>41</v>
      </c>
      <c r="M1615">
        <v>0</v>
      </c>
      <c r="N1615">
        <v>0</v>
      </c>
      <c r="O1615" s="7" t="s">
        <v>90</v>
      </c>
      <c r="P1615" s="7" t="s">
        <v>91</v>
      </c>
      <c r="Q1615">
        <f>45-23</f>
        <v>22</v>
      </c>
      <c r="R1615" t="s">
        <v>43</v>
      </c>
      <c r="S1615" t="s">
        <v>44</v>
      </c>
      <c r="AB1615" t="s">
        <v>123</v>
      </c>
      <c r="AC1615" t="s">
        <v>37</v>
      </c>
      <c r="AD1615" t="s">
        <v>135</v>
      </c>
    </row>
    <row r="1616" spans="1:30" ht="15.5" x14ac:dyDescent="0.35">
      <c r="A1616" s="5" t="s">
        <v>507</v>
      </c>
      <c r="B1616" t="s">
        <v>31</v>
      </c>
      <c r="C1616">
        <v>113</v>
      </c>
      <c r="D1616">
        <v>3</v>
      </c>
      <c r="E1616">
        <v>1</v>
      </c>
      <c r="F1616" t="s">
        <v>120</v>
      </c>
      <c r="G1616" t="s">
        <v>33</v>
      </c>
      <c r="H1616" t="s">
        <v>34</v>
      </c>
      <c r="I1616" s="6" t="s">
        <v>35</v>
      </c>
      <c r="O1616" s="7"/>
      <c r="P1616" s="7"/>
      <c r="AB1616" t="s">
        <v>123</v>
      </c>
      <c r="AC1616" t="s">
        <v>37</v>
      </c>
    </row>
    <row r="1617" spans="1:30" ht="15.5" x14ac:dyDescent="0.35">
      <c r="A1617" s="5" t="s">
        <v>507</v>
      </c>
      <c r="B1617" t="s">
        <v>31</v>
      </c>
      <c r="C1617">
        <v>113</v>
      </c>
      <c r="D1617">
        <v>3</v>
      </c>
      <c r="E1617">
        <v>2</v>
      </c>
      <c r="F1617" t="s">
        <v>120</v>
      </c>
      <c r="G1617" t="s">
        <v>33</v>
      </c>
      <c r="H1617" t="s">
        <v>34</v>
      </c>
      <c r="I1617" t="s">
        <v>45</v>
      </c>
      <c r="J1617" s="6" t="s">
        <v>39</v>
      </c>
      <c r="K1617" t="s">
        <v>56</v>
      </c>
      <c r="L1617" t="s">
        <v>49</v>
      </c>
      <c r="M1617">
        <v>0</v>
      </c>
      <c r="N1617">
        <v>0</v>
      </c>
      <c r="O1617" s="7" t="s">
        <v>101</v>
      </c>
      <c r="P1617" s="7" t="s">
        <v>102</v>
      </c>
      <c r="Q1617">
        <f>40.5-23.5</f>
        <v>17</v>
      </c>
      <c r="R1617" t="s">
        <v>52</v>
      </c>
      <c r="Z1617" t="s">
        <v>108</v>
      </c>
      <c r="AB1617" t="s">
        <v>123</v>
      </c>
      <c r="AC1617" t="s">
        <v>37</v>
      </c>
      <c r="AD1617" t="s">
        <v>528</v>
      </c>
    </row>
    <row r="1618" spans="1:30" ht="15.5" x14ac:dyDescent="0.35">
      <c r="A1618" s="5" t="s">
        <v>507</v>
      </c>
      <c r="B1618" t="s">
        <v>31</v>
      </c>
      <c r="C1618">
        <v>113</v>
      </c>
      <c r="D1618">
        <v>4</v>
      </c>
      <c r="E1618">
        <v>1</v>
      </c>
      <c r="F1618" t="s">
        <v>120</v>
      </c>
      <c r="G1618" t="s">
        <v>33</v>
      </c>
      <c r="H1618" t="s">
        <v>34</v>
      </c>
      <c r="I1618" s="6" t="s">
        <v>130</v>
      </c>
      <c r="O1618" s="7"/>
      <c r="P1618" s="7"/>
      <c r="AB1618" t="s">
        <v>123</v>
      </c>
      <c r="AC1618" t="s">
        <v>37</v>
      </c>
    </row>
    <row r="1619" spans="1:30" ht="15.5" x14ac:dyDescent="0.35">
      <c r="A1619" s="5" t="s">
        <v>507</v>
      </c>
      <c r="B1619" t="s">
        <v>31</v>
      </c>
      <c r="C1619">
        <v>113</v>
      </c>
      <c r="D1619">
        <v>4</v>
      </c>
      <c r="E1619">
        <v>2</v>
      </c>
      <c r="F1619" t="s">
        <v>120</v>
      </c>
      <c r="G1619" t="s">
        <v>33</v>
      </c>
      <c r="H1619" t="s">
        <v>34</v>
      </c>
      <c r="I1619" t="s">
        <v>38</v>
      </c>
      <c r="J1619" s="6" t="s">
        <v>39</v>
      </c>
      <c r="K1619" t="s">
        <v>40</v>
      </c>
      <c r="L1619" t="s">
        <v>41</v>
      </c>
      <c r="M1619">
        <v>0</v>
      </c>
      <c r="N1619">
        <v>0</v>
      </c>
      <c r="O1619" s="7" t="s">
        <v>87</v>
      </c>
      <c r="P1619" s="7"/>
      <c r="Q1619">
        <f>240-150</f>
        <v>90</v>
      </c>
      <c r="R1619" t="s">
        <v>43</v>
      </c>
      <c r="S1619" t="s">
        <v>44</v>
      </c>
      <c r="AB1619" t="s">
        <v>123</v>
      </c>
      <c r="AC1619" t="s">
        <v>37</v>
      </c>
      <c r="AD1619" t="s">
        <v>135</v>
      </c>
    </row>
    <row r="1620" spans="1:30" ht="15.5" x14ac:dyDescent="0.35">
      <c r="A1620" s="5" t="s">
        <v>507</v>
      </c>
      <c r="B1620" t="s">
        <v>31</v>
      </c>
      <c r="C1620">
        <v>113</v>
      </c>
      <c r="D1620">
        <v>5</v>
      </c>
      <c r="E1620">
        <v>1</v>
      </c>
      <c r="F1620" t="s">
        <v>120</v>
      </c>
      <c r="G1620" t="s">
        <v>33</v>
      </c>
      <c r="H1620" t="s">
        <v>34</v>
      </c>
      <c r="I1620" s="6" t="s">
        <v>35</v>
      </c>
      <c r="O1620" s="7"/>
      <c r="P1620" s="7"/>
      <c r="AB1620" t="s">
        <v>123</v>
      </c>
      <c r="AC1620" t="s">
        <v>37</v>
      </c>
    </row>
    <row r="1621" spans="1:30" ht="15.5" x14ac:dyDescent="0.35">
      <c r="A1621" s="5" t="s">
        <v>507</v>
      </c>
      <c r="B1621" t="s">
        <v>31</v>
      </c>
      <c r="C1621">
        <v>113</v>
      </c>
      <c r="D1621">
        <v>5</v>
      </c>
      <c r="E1621">
        <v>2</v>
      </c>
      <c r="F1621" t="s">
        <v>120</v>
      </c>
      <c r="G1621" t="s">
        <v>33</v>
      </c>
      <c r="H1621" t="s">
        <v>34</v>
      </c>
      <c r="I1621" t="s">
        <v>38</v>
      </c>
      <c r="J1621" s="6" t="s">
        <v>39</v>
      </c>
      <c r="K1621" t="s">
        <v>40</v>
      </c>
      <c r="L1621" t="s">
        <v>49</v>
      </c>
      <c r="M1621">
        <v>0</v>
      </c>
      <c r="N1621">
        <v>0</v>
      </c>
      <c r="O1621" s="7" t="s">
        <v>89</v>
      </c>
      <c r="P1621" s="7"/>
      <c r="Q1621">
        <f>240-150</f>
        <v>90</v>
      </c>
      <c r="R1621" t="s">
        <v>52</v>
      </c>
      <c r="AB1621" t="s">
        <v>123</v>
      </c>
      <c r="AC1621" t="s">
        <v>37</v>
      </c>
      <c r="AD1621" t="s">
        <v>529</v>
      </c>
    </row>
    <row r="1622" spans="1:30" ht="15.5" x14ac:dyDescent="0.35">
      <c r="A1622" s="5" t="s">
        <v>507</v>
      </c>
      <c r="B1622" t="s">
        <v>31</v>
      </c>
      <c r="C1622">
        <v>113</v>
      </c>
      <c r="D1622">
        <v>6</v>
      </c>
      <c r="E1622">
        <v>1</v>
      </c>
      <c r="F1622" t="s">
        <v>120</v>
      </c>
      <c r="G1622" t="s">
        <v>33</v>
      </c>
      <c r="H1622" t="s">
        <v>34</v>
      </c>
      <c r="I1622" t="s">
        <v>45</v>
      </c>
      <c r="J1622" s="6" t="s">
        <v>74</v>
      </c>
      <c r="K1622" t="s">
        <v>56</v>
      </c>
      <c r="L1622" t="s">
        <v>41</v>
      </c>
      <c r="M1622">
        <v>0</v>
      </c>
      <c r="N1622">
        <v>1</v>
      </c>
      <c r="O1622" s="7" t="s">
        <v>530</v>
      </c>
      <c r="P1622" s="7" t="s">
        <v>531</v>
      </c>
      <c r="Q1622">
        <f>41.5-23</f>
        <v>18.5</v>
      </c>
      <c r="R1622" t="s">
        <v>43</v>
      </c>
      <c r="S1622" t="s">
        <v>44</v>
      </c>
      <c r="AB1622" t="s">
        <v>123</v>
      </c>
      <c r="AC1622" t="s">
        <v>37</v>
      </c>
      <c r="AD1622" t="s">
        <v>201</v>
      </c>
    </row>
    <row r="1623" spans="1:30" ht="15.5" x14ac:dyDescent="0.35">
      <c r="A1623" s="5" t="s">
        <v>507</v>
      </c>
      <c r="B1623" t="s">
        <v>31</v>
      </c>
      <c r="C1623">
        <v>113</v>
      </c>
      <c r="D1623">
        <v>6</v>
      </c>
      <c r="E1623">
        <v>2</v>
      </c>
      <c r="F1623" t="s">
        <v>120</v>
      </c>
      <c r="G1623" t="s">
        <v>33</v>
      </c>
      <c r="H1623" t="s">
        <v>34</v>
      </c>
      <c r="I1623" t="s">
        <v>45</v>
      </c>
      <c r="J1623" s="6" t="s">
        <v>39</v>
      </c>
      <c r="K1623" t="s">
        <v>56</v>
      </c>
      <c r="L1623" t="s">
        <v>49</v>
      </c>
      <c r="M1623">
        <v>0</v>
      </c>
      <c r="N1623">
        <v>0</v>
      </c>
      <c r="O1623" s="7" t="s">
        <v>96</v>
      </c>
      <c r="P1623" s="7" t="s">
        <v>97</v>
      </c>
      <c r="Q1623">
        <f>42-23</f>
        <v>19</v>
      </c>
      <c r="R1623" t="s">
        <v>52</v>
      </c>
      <c r="AB1623" t="s">
        <v>123</v>
      </c>
      <c r="AC1623" t="s">
        <v>37</v>
      </c>
    </row>
    <row r="1624" spans="1:30" ht="15.5" x14ac:dyDescent="0.35">
      <c r="A1624" s="5" t="s">
        <v>507</v>
      </c>
      <c r="B1624" t="s">
        <v>31</v>
      </c>
      <c r="C1624">
        <v>113</v>
      </c>
      <c r="D1624">
        <v>7</v>
      </c>
      <c r="E1624">
        <v>1</v>
      </c>
      <c r="F1624" t="s">
        <v>120</v>
      </c>
      <c r="G1624" t="s">
        <v>33</v>
      </c>
      <c r="H1624" t="s">
        <v>34</v>
      </c>
      <c r="I1624" t="s">
        <v>45</v>
      </c>
      <c r="J1624" s="6" t="s">
        <v>39</v>
      </c>
      <c r="K1624" t="s">
        <v>40</v>
      </c>
      <c r="L1624" t="s">
        <v>41</v>
      </c>
      <c r="M1624">
        <v>0</v>
      </c>
      <c r="N1624">
        <v>0</v>
      </c>
      <c r="O1624" s="7" t="s">
        <v>486</v>
      </c>
      <c r="P1624" s="7" t="s">
        <v>104</v>
      </c>
      <c r="Q1624">
        <f>42-23</f>
        <v>19</v>
      </c>
      <c r="R1624" t="s">
        <v>100</v>
      </c>
      <c r="S1624" t="s">
        <v>44</v>
      </c>
      <c r="AB1624" t="s">
        <v>123</v>
      </c>
      <c r="AC1624" t="s">
        <v>37</v>
      </c>
    </row>
    <row r="1625" spans="1:30" ht="15.5" x14ac:dyDescent="0.35">
      <c r="A1625" s="5" t="s">
        <v>507</v>
      </c>
      <c r="B1625" t="s">
        <v>31</v>
      </c>
      <c r="C1625">
        <v>113</v>
      </c>
      <c r="D1625">
        <v>7</v>
      </c>
      <c r="E1625">
        <v>2</v>
      </c>
      <c r="F1625" t="s">
        <v>120</v>
      </c>
      <c r="G1625" t="s">
        <v>33</v>
      </c>
      <c r="H1625" t="s">
        <v>34</v>
      </c>
      <c r="I1625" s="6" t="s">
        <v>130</v>
      </c>
      <c r="O1625" s="7"/>
      <c r="P1625" s="7"/>
      <c r="AB1625" t="s">
        <v>123</v>
      </c>
      <c r="AC1625" t="s">
        <v>37</v>
      </c>
    </row>
    <row r="1626" spans="1:30" ht="15.5" x14ac:dyDescent="0.35">
      <c r="A1626" s="5" t="s">
        <v>507</v>
      </c>
      <c r="B1626" t="s">
        <v>31</v>
      </c>
      <c r="C1626">
        <v>113</v>
      </c>
      <c r="D1626">
        <v>8</v>
      </c>
      <c r="E1626">
        <v>1</v>
      </c>
      <c r="F1626" t="s">
        <v>120</v>
      </c>
      <c r="G1626" t="s">
        <v>33</v>
      </c>
      <c r="H1626" t="s">
        <v>34</v>
      </c>
      <c r="I1626" s="6" t="s">
        <v>35</v>
      </c>
      <c r="O1626" s="7"/>
      <c r="P1626" s="7"/>
      <c r="AB1626" t="s">
        <v>123</v>
      </c>
      <c r="AC1626" t="s">
        <v>37</v>
      </c>
    </row>
    <row r="1627" spans="1:30" ht="15.5" x14ac:dyDescent="0.35">
      <c r="A1627" s="5" t="s">
        <v>507</v>
      </c>
      <c r="B1627" t="s">
        <v>31</v>
      </c>
      <c r="C1627">
        <v>113</v>
      </c>
      <c r="D1627">
        <v>8</v>
      </c>
      <c r="E1627">
        <v>2</v>
      </c>
      <c r="F1627" t="s">
        <v>120</v>
      </c>
      <c r="G1627" t="s">
        <v>33</v>
      </c>
      <c r="H1627" t="s">
        <v>34</v>
      </c>
      <c r="I1627" s="6" t="s">
        <v>35</v>
      </c>
      <c r="O1627" s="7"/>
      <c r="P1627" s="7"/>
      <c r="AB1627" t="s">
        <v>123</v>
      </c>
      <c r="AC1627" t="s">
        <v>37</v>
      </c>
    </row>
    <row r="1628" spans="1:30" ht="15.5" x14ac:dyDescent="0.35">
      <c r="A1628" s="5" t="s">
        <v>507</v>
      </c>
      <c r="B1628" t="s">
        <v>31</v>
      </c>
      <c r="C1628">
        <v>113</v>
      </c>
      <c r="D1628">
        <v>9</v>
      </c>
      <c r="E1628">
        <v>1</v>
      </c>
      <c r="F1628" t="s">
        <v>120</v>
      </c>
      <c r="G1628" t="s">
        <v>33</v>
      </c>
      <c r="H1628" t="s">
        <v>34</v>
      </c>
      <c r="I1628" s="6" t="s">
        <v>35</v>
      </c>
      <c r="O1628" s="7"/>
      <c r="P1628" s="7"/>
      <c r="AB1628" t="s">
        <v>123</v>
      </c>
      <c r="AC1628" t="s">
        <v>37</v>
      </c>
    </row>
    <row r="1629" spans="1:30" ht="15.5" x14ac:dyDescent="0.35">
      <c r="A1629" s="5" t="s">
        <v>507</v>
      </c>
      <c r="B1629" t="s">
        <v>31</v>
      </c>
      <c r="C1629">
        <v>113</v>
      </c>
      <c r="D1629">
        <v>9</v>
      </c>
      <c r="E1629">
        <v>2</v>
      </c>
      <c r="F1629" t="s">
        <v>120</v>
      </c>
      <c r="G1629" t="s">
        <v>33</v>
      </c>
      <c r="H1629" t="s">
        <v>34</v>
      </c>
      <c r="I1629" s="6" t="s">
        <v>35</v>
      </c>
      <c r="O1629" s="7"/>
      <c r="P1629" s="7"/>
      <c r="AB1629" t="s">
        <v>123</v>
      </c>
      <c r="AC1629" t="s">
        <v>37</v>
      </c>
    </row>
    <row r="1630" spans="1:30" ht="15.5" x14ac:dyDescent="0.35">
      <c r="A1630" s="5" t="s">
        <v>507</v>
      </c>
      <c r="B1630" t="s">
        <v>31</v>
      </c>
      <c r="C1630">
        <v>113</v>
      </c>
      <c r="D1630">
        <v>10</v>
      </c>
      <c r="E1630">
        <v>1</v>
      </c>
      <c r="F1630" t="s">
        <v>120</v>
      </c>
      <c r="G1630" t="s">
        <v>33</v>
      </c>
      <c r="H1630" t="s">
        <v>34</v>
      </c>
      <c r="I1630" s="6" t="s">
        <v>35</v>
      </c>
      <c r="O1630" s="7"/>
      <c r="P1630" s="7"/>
      <c r="AB1630" t="s">
        <v>123</v>
      </c>
      <c r="AC1630" t="s">
        <v>37</v>
      </c>
    </row>
    <row r="1631" spans="1:30" ht="15.5" x14ac:dyDescent="0.35">
      <c r="A1631" s="5" t="s">
        <v>507</v>
      </c>
      <c r="B1631" t="s">
        <v>31</v>
      </c>
      <c r="C1631">
        <v>113</v>
      </c>
      <c r="D1631">
        <v>10</v>
      </c>
      <c r="E1631">
        <v>2</v>
      </c>
      <c r="F1631" t="s">
        <v>120</v>
      </c>
      <c r="G1631" t="s">
        <v>33</v>
      </c>
      <c r="H1631" t="s">
        <v>34</v>
      </c>
      <c r="I1631" t="s">
        <v>69</v>
      </c>
      <c r="J1631" s="6" t="s">
        <v>70</v>
      </c>
      <c r="O1631" s="7"/>
      <c r="P1631" s="7"/>
      <c r="AB1631" t="s">
        <v>123</v>
      </c>
      <c r="AC1631" t="s">
        <v>37</v>
      </c>
    </row>
    <row r="1632" spans="1:30" ht="15.5" x14ac:dyDescent="0.35">
      <c r="A1632" s="5" t="s">
        <v>507</v>
      </c>
      <c r="B1632" t="s">
        <v>31</v>
      </c>
      <c r="C1632">
        <v>402</v>
      </c>
      <c r="D1632">
        <v>1</v>
      </c>
      <c r="E1632">
        <v>1</v>
      </c>
      <c r="F1632" t="s">
        <v>120</v>
      </c>
      <c r="G1632" t="s">
        <v>33</v>
      </c>
      <c r="H1632" t="s">
        <v>34</v>
      </c>
      <c r="I1632" s="6" t="s">
        <v>35</v>
      </c>
      <c r="O1632" s="7"/>
      <c r="P1632" s="7"/>
      <c r="AB1632" t="s">
        <v>123</v>
      </c>
      <c r="AC1632" t="s">
        <v>37</v>
      </c>
    </row>
    <row r="1633" spans="1:29" ht="15.5" x14ac:dyDescent="0.35">
      <c r="A1633" s="5" t="s">
        <v>507</v>
      </c>
      <c r="B1633" t="s">
        <v>31</v>
      </c>
      <c r="C1633">
        <v>402</v>
      </c>
      <c r="D1633">
        <v>1</v>
      </c>
      <c r="E1633">
        <v>2</v>
      </c>
      <c r="F1633" t="s">
        <v>120</v>
      </c>
      <c r="G1633" t="s">
        <v>33</v>
      </c>
      <c r="H1633" t="s">
        <v>34</v>
      </c>
      <c r="I1633" s="6" t="s">
        <v>35</v>
      </c>
      <c r="O1633" s="7"/>
      <c r="P1633" s="7"/>
      <c r="AB1633" t="s">
        <v>123</v>
      </c>
      <c r="AC1633" t="s">
        <v>37</v>
      </c>
    </row>
    <row r="1634" spans="1:29" ht="15.5" x14ac:dyDescent="0.35">
      <c r="A1634" s="5" t="s">
        <v>507</v>
      </c>
      <c r="B1634" t="s">
        <v>31</v>
      </c>
      <c r="C1634">
        <v>402</v>
      </c>
      <c r="D1634">
        <v>2</v>
      </c>
      <c r="E1634">
        <v>1</v>
      </c>
      <c r="F1634" t="s">
        <v>120</v>
      </c>
      <c r="G1634" t="s">
        <v>33</v>
      </c>
      <c r="H1634" t="s">
        <v>34</v>
      </c>
      <c r="I1634" s="6" t="s">
        <v>35</v>
      </c>
      <c r="O1634" s="7"/>
      <c r="P1634" s="7"/>
      <c r="AB1634" t="s">
        <v>123</v>
      </c>
      <c r="AC1634" t="s">
        <v>37</v>
      </c>
    </row>
    <row r="1635" spans="1:29" ht="15.5" x14ac:dyDescent="0.35">
      <c r="A1635" s="5" t="s">
        <v>507</v>
      </c>
      <c r="B1635" t="s">
        <v>31</v>
      </c>
      <c r="C1635">
        <v>402</v>
      </c>
      <c r="D1635">
        <v>2</v>
      </c>
      <c r="E1635">
        <v>2</v>
      </c>
      <c r="F1635" t="s">
        <v>120</v>
      </c>
      <c r="G1635" t="s">
        <v>33</v>
      </c>
      <c r="H1635" t="s">
        <v>34</v>
      </c>
      <c r="I1635" t="s">
        <v>38</v>
      </c>
      <c r="J1635" s="6" t="s">
        <v>39</v>
      </c>
      <c r="K1635" t="s">
        <v>40</v>
      </c>
      <c r="L1635" t="s">
        <v>41</v>
      </c>
      <c r="M1635">
        <v>0</v>
      </c>
      <c r="N1635">
        <v>0</v>
      </c>
      <c r="O1635" s="7" t="s">
        <v>532</v>
      </c>
      <c r="P1635" s="7"/>
      <c r="Q1635">
        <f>230-150</f>
        <v>80</v>
      </c>
      <c r="R1635" t="s">
        <v>43</v>
      </c>
      <c r="S1635" t="s">
        <v>44</v>
      </c>
      <c r="AB1635" t="s">
        <v>123</v>
      </c>
      <c r="AC1635" t="s">
        <v>37</v>
      </c>
    </row>
    <row r="1636" spans="1:29" ht="15.5" x14ac:dyDescent="0.35">
      <c r="A1636" s="5" t="s">
        <v>507</v>
      </c>
      <c r="B1636" t="s">
        <v>31</v>
      </c>
      <c r="C1636">
        <v>402</v>
      </c>
      <c r="D1636">
        <v>3</v>
      </c>
      <c r="E1636">
        <v>1</v>
      </c>
      <c r="F1636" t="s">
        <v>120</v>
      </c>
      <c r="G1636" t="s">
        <v>33</v>
      </c>
      <c r="H1636" t="s">
        <v>34</v>
      </c>
      <c r="I1636" s="6" t="s">
        <v>35</v>
      </c>
      <c r="O1636" s="7"/>
      <c r="P1636" s="7"/>
      <c r="AB1636" t="s">
        <v>123</v>
      </c>
      <c r="AC1636" t="s">
        <v>37</v>
      </c>
    </row>
    <row r="1637" spans="1:29" ht="15.5" x14ac:dyDescent="0.35">
      <c r="A1637" s="5" t="s">
        <v>507</v>
      </c>
      <c r="B1637" t="s">
        <v>31</v>
      </c>
      <c r="C1637">
        <v>402</v>
      </c>
      <c r="D1637">
        <v>3</v>
      </c>
      <c r="E1637">
        <v>2</v>
      </c>
      <c r="F1637" t="s">
        <v>120</v>
      </c>
      <c r="G1637" t="s">
        <v>33</v>
      </c>
      <c r="H1637" t="s">
        <v>34</v>
      </c>
      <c r="I1637" t="s">
        <v>159</v>
      </c>
      <c r="J1637" s="6" t="s">
        <v>39</v>
      </c>
      <c r="K1637" t="s">
        <v>40</v>
      </c>
      <c r="L1637" t="s">
        <v>41</v>
      </c>
      <c r="M1637">
        <v>0</v>
      </c>
      <c r="N1637">
        <v>0</v>
      </c>
      <c r="O1637" s="7"/>
      <c r="P1637" s="7" t="s">
        <v>491</v>
      </c>
      <c r="Q1637">
        <f>57.5-23</f>
        <v>34.5</v>
      </c>
      <c r="R1637" t="s">
        <v>166</v>
      </c>
      <c r="S1637" t="s">
        <v>108</v>
      </c>
      <c r="AB1637" t="s">
        <v>123</v>
      </c>
      <c r="AC1637" t="s">
        <v>37</v>
      </c>
    </row>
    <row r="1638" spans="1:29" ht="15.5" x14ac:dyDescent="0.35">
      <c r="A1638" s="5" t="s">
        <v>507</v>
      </c>
      <c r="B1638" t="s">
        <v>31</v>
      </c>
      <c r="C1638">
        <v>402</v>
      </c>
      <c r="D1638">
        <v>4</v>
      </c>
      <c r="E1638">
        <v>1</v>
      </c>
      <c r="F1638" t="s">
        <v>120</v>
      </c>
      <c r="G1638" t="s">
        <v>33</v>
      </c>
      <c r="H1638" t="s">
        <v>34</v>
      </c>
      <c r="I1638" t="s">
        <v>159</v>
      </c>
      <c r="J1638" s="6" t="s">
        <v>74</v>
      </c>
      <c r="K1638" t="s">
        <v>40</v>
      </c>
      <c r="L1638" t="s">
        <v>41</v>
      </c>
      <c r="M1638">
        <v>0</v>
      </c>
      <c r="N1638">
        <v>1</v>
      </c>
      <c r="O1638" s="7" t="s">
        <v>533</v>
      </c>
      <c r="P1638" s="7"/>
      <c r="Q1638">
        <f>42-23.5</f>
        <v>18.5</v>
      </c>
      <c r="R1638" t="s">
        <v>43</v>
      </c>
      <c r="S1638" t="s">
        <v>44</v>
      </c>
      <c r="AB1638" t="s">
        <v>123</v>
      </c>
      <c r="AC1638" t="s">
        <v>37</v>
      </c>
    </row>
    <row r="1639" spans="1:29" ht="15.5" x14ac:dyDescent="0.35">
      <c r="A1639" s="5" t="s">
        <v>507</v>
      </c>
      <c r="B1639" t="s">
        <v>31</v>
      </c>
      <c r="C1639">
        <v>402</v>
      </c>
      <c r="D1639">
        <v>5</v>
      </c>
      <c r="E1639">
        <v>1</v>
      </c>
      <c r="F1639" t="s">
        <v>120</v>
      </c>
      <c r="G1639" t="s">
        <v>33</v>
      </c>
      <c r="H1639" t="s">
        <v>34</v>
      </c>
      <c r="I1639" s="6" t="s">
        <v>35</v>
      </c>
      <c r="O1639" s="7"/>
      <c r="P1639" s="7"/>
      <c r="AB1639" t="s">
        <v>123</v>
      </c>
      <c r="AC1639" t="s">
        <v>37</v>
      </c>
    </row>
    <row r="1640" spans="1:29" ht="15.5" x14ac:dyDescent="0.35">
      <c r="A1640" s="5" t="s">
        <v>507</v>
      </c>
      <c r="B1640" t="s">
        <v>31</v>
      </c>
      <c r="C1640">
        <v>402</v>
      </c>
      <c r="D1640">
        <v>5</v>
      </c>
      <c r="E1640">
        <v>2</v>
      </c>
      <c r="F1640" t="s">
        <v>120</v>
      </c>
      <c r="G1640" t="s">
        <v>33</v>
      </c>
      <c r="H1640" t="s">
        <v>34</v>
      </c>
      <c r="I1640" s="6" t="s">
        <v>35</v>
      </c>
      <c r="O1640" s="7"/>
      <c r="P1640" s="7"/>
      <c r="AB1640" t="s">
        <v>123</v>
      </c>
      <c r="AC1640" t="s">
        <v>37</v>
      </c>
    </row>
    <row r="1641" spans="1:29" ht="15.5" x14ac:dyDescent="0.35">
      <c r="A1641" s="5" t="s">
        <v>507</v>
      </c>
      <c r="B1641" t="s">
        <v>31</v>
      </c>
      <c r="C1641">
        <v>402</v>
      </c>
      <c r="D1641">
        <v>6</v>
      </c>
      <c r="E1641">
        <v>1</v>
      </c>
      <c r="F1641" t="s">
        <v>120</v>
      </c>
      <c r="G1641" t="s">
        <v>33</v>
      </c>
      <c r="H1641" t="s">
        <v>34</v>
      </c>
      <c r="I1641" s="6" t="s">
        <v>35</v>
      </c>
      <c r="O1641" s="7"/>
      <c r="P1641" s="7"/>
      <c r="AB1641" t="s">
        <v>123</v>
      </c>
      <c r="AC1641" t="s">
        <v>37</v>
      </c>
    </row>
    <row r="1642" spans="1:29" ht="15.5" x14ac:dyDescent="0.35">
      <c r="A1642" s="5" t="s">
        <v>507</v>
      </c>
      <c r="B1642" t="s">
        <v>31</v>
      </c>
      <c r="C1642">
        <v>402</v>
      </c>
      <c r="D1642">
        <v>6</v>
      </c>
      <c r="E1642">
        <v>2</v>
      </c>
      <c r="F1642" t="s">
        <v>120</v>
      </c>
      <c r="G1642" t="s">
        <v>33</v>
      </c>
      <c r="H1642" t="s">
        <v>34</v>
      </c>
      <c r="I1642" s="6" t="s">
        <v>35</v>
      </c>
      <c r="O1642" s="7"/>
      <c r="P1642" s="7"/>
      <c r="AB1642" t="s">
        <v>123</v>
      </c>
      <c r="AC1642" t="s">
        <v>37</v>
      </c>
    </row>
    <row r="1643" spans="1:29" ht="15.5" x14ac:dyDescent="0.35">
      <c r="A1643" s="5" t="s">
        <v>507</v>
      </c>
      <c r="B1643" t="s">
        <v>31</v>
      </c>
      <c r="C1643">
        <v>402</v>
      </c>
      <c r="D1643">
        <v>7</v>
      </c>
      <c r="E1643">
        <v>1</v>
      </c>
      <c r="F1643" t="s">
        <v>120</v>
      </c>
      <c r="G1643" t="s">
        <v>33</v>
      </c>
      <c r="H1643" t="s">
        <v>34</v>
      </c>
      <c r="I1643" s="6" t="s">
        <v>35</v>
      </c>
      <c r="O1643" s="7"/>
      <c r="P1643" s="7"/>
      <c r="AB1643" t="s">
        <v>123</v>
      </c>
      <c r="AC1643" t="s">
        <v>37</v>
      </c>
    </row>
    <row r="1644" spans="1:29" ht="15.5" x14ac:dyDescent="0.35">
      <c r="A1644" s="5" t="s">
        <v>507</v>
      </c>
      <c r="B1644" t="s">
        <v>31</v>
      </c>
      <c r="C1644">
        <v>402</v>
      </c>
      <c r="D1644">
        <v>7</v>
      </c>
      <c r="E1644">
        <v>2</v>
      </c>
      <c r="F1644" t="s">
        <v>120</v>
      </c>
      <c r="G1644" t="s">
        <v>33</v>
      </c>
      <c r="H1644" t="s">
        <v>34</v>
      </c>
      <c r="I1644" s="6" t="s">
        <v>35</v>
      </c>
      <c r="O1644" s="7"/>
      <c r="P1644" s="7"/>
      <c r="AB1644" t="s">
        <v>123</v>
      </c>
      <c r="AC1644" t="s">
        <v>37</v>
      </c>
    </row>
    <row r="1645" spans="1:29" ht="15.5" x14ac:dyDescent="0.35">
      <c r="A1645" s="5" t="s">
        <v>507</v>
      </c>
      <c r="B1645" t="s">
        <v>31</v>
      </c>
      <c r="C1645">
        <v>402</v>
      </c>
      <c r="D1645">
        <v>8</v>
      </c>
      <c r="E1645">
        <v>1</v>
      </c>
      <c r="F1645" t="s">
        <v>120</v>
      </c>
      <c r="G1645" t="s">
        <v>33</v>
      </c>
      <c r="H1645" t="s">
        <v>34</v>
      </c>
      <c r="I1645" s="6" t="s">
        <v>35</v>
      </c>
      <c r="O1645" s="7"/>
      <c r="P1645" s="7"/>
      <c r="AB1645" t="s">
        <v>123</v>
      </c>
      <c r="AC1645" t="s">
        <v>37</v>
      </c>
    </row>
    <row r="1646" spans="1:29" ht="15.5" x14ac:dyDescent="0.35">
      <c r="A1646" s="5" t="s">
        <v>507</v>
      </c>
      <c r="B1646" t="s">
        <v>31</v>
      </c>
      <c r="C1646">
        <v>402</v>
      </c>
      <c r="D1646">
        <v>8</v>
      </c>
      <c r="E1646">
        <v>2</v>
      </c>
      <c r="F1646" t="s">
        <v>120</v>
      </c>
      <c r="G1646" t="s">
        <v>33</v>
      </c>
      <c r="H1646" t="s">
        <v>34</v>
      </c>
      <c r="I1646" t="s">
        <v>159</v>
      </c>
      <c r="J1646" s="6" t="s">
        <v>74</v>
      </c>
      <c r="K1646" t="s">
        <v>40</v>
      </c>
      <c r="L1646" t="s">
        <v>49</v>
      </c>
      <c r="M1646">
        <v>0</v>
      </c>
      <c r="N1646">
        <v>1</v>
      </c>
      <c r="O1646" s="7" t="s">
        <v>534</v>
      </c>
      <c r="P1646" s="7"/>
      <c r="Q1646">
        <f>44-24</f>
        <v>20</v>
      </c>
      <c r="R1646" t="s">
        <v>52</v>
      </c>
      <c r="AB1646" t="s">
        <v>123</v>
      </c>
      <c r="AC1646" t="s">
        <v>37</v>
      </c>
    </row>
    <row r="1647" spans="1:29" ht="15.5" x14ac:dyDescent="0.35">
      <c r="A1647" s="5" t="s">
        <v>507</v>
      </c>
      <c r="B1647" t="s">
        <v>31</v>
      </c>
      <c r="C1647">
        <v>402</v>
      </c>
      <c r="D1647">
        <v>9</v>
      </c>
      <c r="E1647">
        <v>1</v>
      </c>
      <c r="F1647" t="s">
        <v>120</v>
      </c>
      <c r="G1647" t="s">
        <v>33</v>
      </c>
      <c r="H1647" t="s">
        <v>34</v>
      </c>
      <c r="I1647" s="6" t="s">
        <v>35</v>
      </c>
      <c r="O1647" s="7"/>
      <c r="P1647" s="7"/>
      <c r="AB1647" t="s">
        <v>123</v>
      </c>
      <c r="AC1647" t="s">
        <v>37</v>
      </c>
    </row>
    <row r="1648" spans="1:29" ht="15.5" x14ac:dyDescent="0.35">
      <c r="A1648" s="5" t="s">
        <v>507</v>
      </c>
      <c r="B1648" t="s">
        <v>31</v>
      </c>
      <c r="C1648">
        <v>402</v>
      </c>
      <c r="D1648">
        <v>9</v>
      </c>
      <c r="E1648">
        <v>2</v>
      </c>
      <c r="F1648" t="s">
        <v>120</v>
      </c>
      <c r="G1648" t="s">
        <v>33</v>
      </c>
      <c r="H1648" t="s">
        <v>34</v>
      </c>
      <c r="I1648" s="6" t="s">
        <v>35</v>
      </c>
      <c r="O1648" s="7"/>
      <c r="P1648" s="7"/>
      <c r="AB1648" t="s">
        <v>123</v>
      </c>
      <c r="AC1648" t="s">
        <v>37</v>
      </c>
    </row>
    <row r="1649" spans="1:29" ht="15.5" x14ac:dyDescent="0.35">
      <c r="A1649" s="5" t="s">
        <v>507</v>
      </c>
      <c r="B1649" t="s">
        <v>31</v>
      </c>
      <c r="C1649">
        <v>402</v>
      </c>
      <c r="D1649">
        <v>10</v>
      </c>
      <c r="E1649">
        <v>1</v>
      </c>
      <c r="F1649" t="s">
        <v>120</v>
      </c>
      <c r="G1649" t="s">
        <v>33</v>
      </c>
      <c r="H1649" t="s">
        <v>34</v>
      </c>
      <c r="I1649" s="6" t="s">
        <v>35</v>
      </c>
      <c r="O1649" s="7"/>
      <c r="P1649" s="7"/>
      <c r="AB1649" t="s">
        <v>123</v>
      </c>
      <c r="AC1649" t="s">
        <v>37</v>
      </c>
    </row>
    <row r="1650" spans="1:29" ht="15.5" x14ac:dyDescent="0.35">
      <c r="A1650" s="5" t="s">
        <v>507</v>
      </c>
      <c r="B1650" t="s">
        <v>31</v>
      </c>
      <c r="C1650">
        <v>402</v>
      </c>
      <c r="D1650">
        <v>10</v>
      </c>
      <c r="E1650">
        <v>2</v>
      </c>
      <c r="F1650" t="s">
        <v>120</v>
      </c>
      <c r="G1650" t="s">
        <v>33</v>
      </c>
      <c r="H1650" t="s">
        <v>34</v>
      </c>
      <c r="I1650" t="s">
        <v>38</v>
      </c>
      <c r="J1650" s="6" t="s">
        <v>39</v>
      </c>
      <c r="K1650" t="s">
        <v>40</v>
      </c>
      <c r="L1650" t="s">
        <v>41</v>
      </c>
      <c r="M1650">
        <v>0</v>
      </c>
      <c r="N1650">
        <v>0</v>
      </c>
      <c r="O1650" s="7" t="s">
        <v>497</v>
      </c>
      <c r="P1650" s="7"/>
      <c r="Q1650">
        <f>230-150</f>
        <v>80</v>
      </c>
      <c r="R1650" t="s">
        <v>43</v>
      </c>
      <c r="S1650" t="s">
        <v>44</v>
      </c>
      <c r="AB1650" t="s">
        <v>123</v>
      </c>
      <c r="AC1650" t="s">
        <v>37</v>
      </c>
    </row>
    <row r="1651" spans="1:29" x14ac:dyDescent="0.35">
      <c r="A1651" s="5" t="s">
        <v>535</v>
      </c>
      <c r="B1651" t="s">
        <v>31</v>
      </c>
      <c r="C1651">
        <v>201</v>
      </c>
      <c r="D1651">
        <v>2</v>
      </c>
      <c r="E1651">
        <v>1</v>
      </c>
      <c r="F1651" t="s">
        <v>120</v>
      </c>
      <c r="G1651" t="s">
        <v>33</v>
      </c>
      <c r="H1651" t="s">
        <v>34</v>
      </c>
      <c r="I1651" t="s">
        <v>45</v>
      </c>
      <c r="J1651" t="s">
        <v>74</v>
      </c>
      <c r="K1651" t="s">
        <v>56</v>
      </c>
      <c r="L1651" t="s">
        <v>41</v>
      </c>
      <c r="M1651">
        <v>0</v>
      </c>
      <c r="N1651">
        <v>1</v>
      </c>
      <c r="O1651" s="7">
        <v>1650</v>
      </c>
      <c r="P1651" s="7">
        <v>1649</v>
      </c>
      <c r="Q1651">
        <f>26.5-11.5</f>
        <v>15</v>
      </c>
      <c r="R1651" t="s">
        <v>43</v>
      </c>
      <c r="S1651" t="s">
        <v>44</v>
      </c>
      <c r="AB1651" t="s">
        <v>499</v>
      </c>
      <c r="AC1651" t="s">
        <v>163</v>
      </c>
    </row>
    <row r="1652" spans="1:29" x14ac:dyDescent="0.35">
      <c r="A1652" s="5" t="s">
        <v>535</v>
      </c>
      <c r="B1652" t="s">
        <v>31</v>
      </c>
      <c r="C1652">
        <v>201</v>
      </c>
      <c r="D1652">
        <v>2</v>
      </c>
      <c r="E1652">
        <v>2</v>
      </c>
      <c r="F1652" t="s">
        <v>120</v>
      </c>
      <c r="G1652" t="s">
        <v>33</v>
      </c>
      <c r="H1652" t="s">
        <v>34</v>
      </c>
      <c r="I1652" t="s">
        <v>35</v>
      </c>
      <c r="O1652" s="7"/>
      <c r="P1652" s="7"/>
      <c r="AB1652" t="s">
        <v>499</v>
      </c>
      <c r="AC1652" t="s">
        <v>163</v>
      </c>
    </row>
    <row r="1653" spans="1:29" x14ac:dyDescent="0.35">
      <c r="A1653" s="5" t="s">
        <v>535</v>
      </c>
      <c r="B1653" t="s">
        <v>31</v>
      </c>
      <c r="C1653">
        <v>201</v>
      </c>
      <c r="D1653">
        <v>3</v>
      </c>
      <c r="E1653">
        <v>1</v>
      </c>
      <c r="F1653" t="s">
        <v>120</v>
      </c>
      <c r="G1653" t="s">
        <v>33</v>
      </c>
      <c r="H1653" t="s">
        <v>34</v>
      </c>
      <c r="I1653" t="s">
        <v>35</v>
      </c>
      <c r="O1653" s="7"/>
      <c r="P1653" s="7"/>
      <c r="AB1653" t="s">
        <v>499</v>
      </c>
      <c r="AC1653" t="s">
        <v>163</v>
      </c>
    </row>
    <row r="1654" spans="1:29" x14ac:dyDescent="0.35">
      <c r="A1654" s="5" t="s">
        <v>535</v>
      </c>
      <c r="B1654" t="s">
        <v>31</v>
      </c>
      <c r="C1654">
        <v>201</v>
      </c>
      <c r="D1654">
        <v>4</v>
      </c>
      <c r="E1654">
        <v>1</v>
      </c>
      <c r="F1654" t="s">
        <v>120</v>
      </c>
      <c r="G1654" t="s">
        <v>33</v>
      </c>
      <c r="H1654" t="s">
        <v>34</v>
      </c>
      <c r="I1654" t="s">
        <v>45</v>
      </c>
      <c r="J1654" t="s">
        <v>74</v>
      </c>
      <c r="K1654" t="s">
        <v>56</v>
      </c>
      <c r="L1654" t="s">
        <v>49</v>
      </c>
      <c r="M1654">
        <v>0</v>
      </c>
      <c r="N1654">
        <v>1</v>
      </c>
      <c r="O1654" s="7">
        <v>1647</v>
      </c>
      <c r="P1654" s="7">
        <v>1646</v>
      </c>
      <c r="Q1654">
        <f>32-14</f>
        <v>18</v>
      </c>
      <c r="R1654" t="s">
        <v>128</v>
      </c>
      <c r="AB1654" t="s">
        <v>499</v>
      </c>
      <c r="AC1654" t="s">
        <v>163</v>
      </c>
    </row>
    <row r="1655" spans="1:29" x14ac:dyDescent="0.35">
      <c r="A1655" s="5" t="s">
        <v>535</v>
      </c>
      <c r="B1655" t="s">
        <v>31</v>
      </c>
      <c r="C1655">
        <v>201</v>
      </c>
      <c r="D1655">
        <v>6</v>
      </c>
      <c r="E1655">
        <v>1</v>
      </c>
      <c r="F1655" t="s">
        <v>120</v>
      </c>
      <c r="G1655" t="s">
        <v>33</v>
      </c>
      <c r="H1655" t="s">
        <v>34</v>
      </c>
      <c r="I1655" t="s">
        <v>130</v>
      </c>
      <c r="O1655" s="7"/>
      <c r="P1655" s="7"/>
      <c r="AB1655" t="s">
        <v>499</v>
      </c>
      <c r="AC1655" t="s">
        <v>163</v>
      </c>
    </row>
    <row r="1656" spans="1:29" x14ac:dyDescent="0.35">
      <c r="A1656" s="5" t="s">
        <v>535</v>
      </c>
      <c r="B1656" t="s">
        <v>31</v>
      </c>
      <c r="C1656">
        <v>203</v>
      </c>
      <c r="D1656">
        <v>1</v>
      </c>
      <c r="E1656">
        <v>1</v>
      </c>
      <c r="F1656" t="s">
        <v>120</v>
      </c>
      <c r="G1656" t="s">
        <v>33</v>
      </c>
      <c r="H1656" t="s">
        <v>34</v>
      </c>
      <c r="I1656" t="s">
        <v>35</v>
      </c>
      <c r="O1656" s="7"/>
      <c r="P1656" s="7"/>
      <c r="AB1656" t="s">
        <v>499</v>
      </c>
      <c r="AC1656" t="s">
        <v>163</v>
      </c>
    </row>
    <row r="1657" spans="1:29" x14ac:dyDescent="0.35">
      <c r="A1657" s="5" t="s">
        <v>535</v>
      </c>
      <c r="B1657" t="s">
        <v>31</v>
      </c>
      <c r="C1657">
        <v>203</v>
      </c>
      <c r="D1657">
        <v>2</v>
      </c>
      <c r="E1657">
        <v>1</v>
      </c>
      <c r="F1657" t="s">
        <v>120</v>
      </c>
      <c r="G1657" t="s">
        <v>33</v>
      </c>
      <c r="H1657" t="s">
        <v>34</v>
      </c>
      <c r="I1657" t="s">
        <v>35</v>
      </c>
      <c r="O1657" s="7"/>
      <c r="P1657" s="7"/>
      <c r="AB1657" t="s">
        <v>499</v>
      </c>
      <c r="AC1657" t="s">
        <v>163</v>
      </c>
    </row>
    <row r="1658" spans="1:29" x14ac:dyDescent="0.35">
      <c r="A1658" s="5" t="s">
        <v>535</v>
      </c>
      <c r="B1658" t="s">
        <v>31</v>
      </c>
      <c r="C1658">
        <v>203</v>
      </c>
      <c r="D1658">
        <v>3</v>
      </c>
      <c r="E1658">
        <v>1</v>
      </c>
      <c r="F1658" t="s">
        <v>120</v>
      </c>
      <c r="G1658" t="s">
        <v>33</v>
      </c>
      <c r="H1658" t="s">
        <v>34</v>
      </c>
      <c r="I1658" t="s">
        <v>35</v>
      </c>
      <c r="O1658" s="7"/>
      <c r="P1658" s="7"/>
      <c r="AB1658" t="s">
        <v>499</v>
      </c>
      <c r="AC1658" t="s">
        <v>163</v>
      </c>
    </row>
    <row r="1659" spans="1:29" x14ac:dyDescent="0.35">
      <c r="A1659" s="5" t="s">
        <v>535</v>
      </c>
      <c r="B1659" t="s">
        <v>31</v>
      </c>
      <c r="C1659">
        <v>203</v>
      </c>
      <c r="D1659">
        <v>3</v>
      </c>
      <c r="E1659">
        <v>2</v>
      </c>
      <c r="F1659" t="s">
        <v>120</v>
      </c>
      <c r="G1659" t="s">
        <v>33</v>
      </c>
      <c r="H1659" t="s">
        <v>34</v>
      </c>
      <c r="I1659" t="s">
        <v>45</v>
      </c>
      <c r="J1659" t="s">
        <v>74</v>
      </c>
      <c r="K1659" t="s">
        <v>46</v>
      </c>
      <c r="L1659" t="s">
        <v>49</v>
      </c>
      <c r="M1659">
        <v>0</v>
      </c>
      <c r="N1659">
        <v>1</v>
      </c>
      <c r="O1659" s="7">
        <v>1645</v>
      </c>
      <c r="P1659" s="7">
        <v>1644</v>
      </c>
      <c r="Q1659">
        <f>26-13</f>
        <v>13</v>
      </c>
      <c r="R1659" t="s">
        <v>52</v>
      </c>
      <c r="AB1659" t="s">
        <v>499</v>
      </c>
      <c r="AC1659" t="s">
        <v>163</v>
      </c>
    </row>
    <row r="1660" spans="1:29" x14ac:dyDescent="0.35">
      <c r="A1660" s="5" t="s">
        <v>535</v>
      </c>
      <c r="B1660" t="s">
        <v>31</v>
      </c>
      <c r="C1660">
        <v>203</v>
      </c>
      <c r="D1660">
        <v>4</v>
      </c>
      <c r="E1660">
        <v>1</v>
      </c>
      <c r="F1660" t="s">
        <v>120</v>
      </c>
      <c r="G1660" t="s">
        <v>33</v>
      </c>
      <c r="H1660" t="s">
        <v>34</v>
      </c>
      <c r="I1660" t="s">
        <v>35</v>
      </c>
      <c r="O1660" s="7"/>
      <c r="P1660" s="7"/>
      <c r="AB1660" t="s">
        <v>499</v>
      </c>
      <c r="AC1660" t="s">
        <v>163</v>
      </c>
    </row>
    <row r="1661" spans="1:29" x14ac:dyDescent="0.35">
      <c r="A1661" s="5" t="s">
        <v>535</v>
      </c>
      <c r="B1661" t="s">
        <v>31</v>
      </c>
      <c r="C1661">
        <v>203</v>
      </c>
      <c r="D1661">
        <v>4</v>
      </c>
      <c r="E1661">
        <v>2</v>
      </c>
      <c r="F1661" t="s">
        <v>120</v>
      </c>
      <c r="G1661" t="s">
        <v>33</v>
      </c>
      <c r="H1661" t="s">
        <v>34</v>
      </c>
      <c r="I1661" t="s">
        <v>35</v>
      </c>
      <c r="O1661" s="7"/>
      <c r="P1661" s="7"/>
      <c r="AB1661" t="s">
        <v>499</v>
      </c>
      <c r="AC1661" t="s">
        <v>163</v>
      </c>
    </row>
    <row r="1662" spans="1:29" x14ac:dyDescent="0.35">
      <c r="A1662" s="5" t="s">
        <v>535</v>
      </c>
      <c r="B1662" t="s">
        <v>31</v>
      </c>
      <c r="C1662">
        <v>203</v>
      </c>
      <c r="D1662">
        <v>5</v>
      </c>
      <c r="E1662">
        <v>1</v>
      </c>
      <c r="F1662" t="s">
        <v>120</v>
      </c>
      <c r="G1662" t="s">
        <v>33</v>
      </c>
      <c r="H1662" t="s">
        <v>34</v>
      </c>
      <c r="I1662" t="s">
        <v>35</v>
      </c>
      <c r="O1662" s="7"/>
      <c r="P1662" s="7"/>
      <c r="AB1662" t="s">
        <v>499</v>
      </c>
      <c r="AC1662" t="s">
        <v>163</v>
      </c>
    </row>
    <row r="1663" spans="1:29" x14ac:dyDescent="0.35">
      <c r="A1663" s="5" t="s">
        <v>535</v>
      </c>
      <c r="B1663" t="s">
        <v>31</v>
      </c>
      <c r="C1663">
        <v>203</v>
      </c>
      <c r="D1663">
        <v>5</v>
      </c>
      <c r="E1663">
        <v>2</v>
      </c>
      <c r="F1663" t="s">
        <v>120</v>
      </c>
      <c r="G1663" t="s">
        <v>33</v>
      </c>
      <c r="H1663" t="s">
        <v>34</v>
      </c>
      <c r="I1663" t="s">
        <v>35</v>
      </c>
      <c r="O1663" s="7"/>
      <c r="P1663" s="7"/>
      <c r="AB1663" t="s">
        <v>499</v>
      </c>
      <c r="AC1663" t="s">
        <v>163</v>
      </c>
    </row>
    <row r="1664" spans="1:29" x14ac:dyDescent="0.35">
      <c r="A1664" s="5" t="s">
        <v>535</v>
      </c>
      <c r="B1664" t="s">
        <v>31</v>
      </c>
      <c r="C1664">
        <v>203</v>
      </c>
      <c r="D1664">
        <v>6</v>
      </c>
      <c r="E1664">
        <v>1</v>
      </c>
      <c r="F1664" t="s">
        <v>120</v>
      </c>
      <c r="G1664" t="s">
        <v>33</v>
      </c>
      <c r="H1664" t="s">
        <v>34</v>
      </c>
      <c r="I1664" t="s">
        <v>35</v>
      </c>
      <c r="O1664" s="7"/>
      <c r="P1664" s="7"/>
      <c r="AB1664" t="s">
        <v>499</v>
      </c>
      <c r="AC1664" t="s">
        <v>163</v>
      </c>
    </row>
    <row r="1665" spans="1:30" x14ac:dyDescent="0.35">
      <c r="A1665" s="5" t="s">
        <v>535</v>
      </c>
      <c r="B1665" t="s">
        <v>31</v>
      </c>
      <c r="C1665">
        <v>203</v>
      </c>
      <c r="D1665">
        <v>6</v>
      </c>
      <c r="E1665">
        <v>2</v>
      </c>
      <c r="F1665" t="s">
        <v>120</v>
      </c>
      <c r="G1665" t="s">
        <v>33</v>
      </c>
      <c r="H1665" t="s">
        <v>34</v>
      </c>
      <c r="I1665" t="s">
        <v>35</v>
      </c>
      <c r="O1665" s="7"/>
      <c r="P1665" s="7"/>
      <c r="AB1665" t="s">
        <v>499</v>
      </c>
      <c r="AC1665" t="s">
        <v>163</v>
      </c>
    </row>
    <row r="1666" spans="1:30" x14ac:dyDescent="0.35">
      <c r="A1666" s="5" t="s">
        <v>535</v>
      </c>
      <c r="B1666" t="s">
        <v>31</v>
      </c>
      <c r="C1666">
        <v>203</v>
      </c>
      <c r="D1666">
        <v>7</v>
      </c>
      <c r="E1666">
        <v>1</v>
      </c>
      <c r="F1666" t="s">
        <v>120</v>
      </c>
      <c r="G1666" t="s">
        <v>33</v>
      </c>
      <c r="H1666" t="s">
        <v>34</v>
      </c>
      <c r="I1666" t="s">
        <v>45</v>
      </c>
      <c r="J1666" t="s">
        <v>74</v>
      </c>
      <c r="K1666" t="s">
        <v>56</v>
      </c>
      <c r="L1666" t="s">
        <v>49</v>
      </c>
      <c r="M1666">
        <v>0</v>
      </c>
      <c r="N1666">
        <v>1</v>
      </c>
      <c r="O1666" s="7">
        <v>1643</v>
      </c>
      <c r="P1666" s="7">
        <v>1642</v>
      </c>
      <c r="Q1666">
        <f>28-12.5</f>
        <v>15.5</v>
      </c>
      <c r="R1666" t="s">
        <v>128</v>
      </c>
      <c r="AB1666" t="s">
        <v>499</v>
      </c>
      <c r="AC1666" t="s">
        <v>163</v>
      </c>
    </row>
    <row r="1667" spans="1:30" x14ac:dyDescent="0.35">
      <c r="A1667" s="5" t="s">
        <v>535</v>
      </c>
      <c r="B1667" t="s">
        <v>31</v>
      </c>
      <c r="C1667">
        <v>203</v>
      </c>
      <c r="D1667">
        <v>7</v>
      </c>
      <c r="E1667">
        <v>2</v>
      </c>
      <c r="F1667" t="s">
        <v>120</v>
      </c>
      <c r="G1667" t="s">
        <v>33</v>
      </c>
      <c r="H1667" t="s">
        <v>34</v>
      </c>
      <c r="I1667" t="s">
        <v>35</v>
      </c>
      <c r="O1667" s="7"/>
      <c r="P1667" s="7"/>
      <c r="AB1667" t="s">
        <v>499</v>
      </c>
      <c r="AC1667" t="s">
        <v>163</v>
      </c>
    </row>
    <row r="1668" spans="1:30" x14ac:dyDescent="0.35">
      <c r="A1668" s="5" t="s">
        <v>535</v>
      </c>
      <c r="B1668" t="s">
        <v>31</v>
      </c>
      <c r="C1668">
        <v>203</v>
      </c>
      <c r="D1668">
        <v>8</v>
      </c>
      <c r="E1668">
        <v>1</v>
      </c>
      <c r="F1668" t="s">
        <v>120</v>
      </c>
      <c r="G1668" t="s">
        <v>33</v>
      </c>
      <c r="H1668" t="s">
        <v>34</v>
      </c>
      <c r="I1668" t="s">
        <v>35</v>
      </c>
      <c r="O1668" s="7"/>
      <c r="P1668" s="7"/>
      <c r="AB1668" t="s">
        <v>499</v>
      </c>
      <c r="AC1668" t="s">
        <v>163</v>
      </c>
    </row>
    <row r="1669" spans="1:30" x14ac:dyDescent="0.35">
      <c r="A1669" s="5" t="s">
        <v>535</v>
      </c>
      <c r="B1669" t="s">
        <v>31</v>
      </c>
      <c r="C1669">
        <v>203</v>
      </c>
      <c r="D1669">
        <v>8</v>
      </c>
      <c r="E1669">
        <v>2</v>
      </c>
      <c r="F1669" t="s">
        <v>120</v>
      </c>
      <c r="G1669" t="s">
        <v>33</v>
      </c>
      <c r="H1669" t="s">
        <v>34</v>
      </c>
      <c r="I1669" t="s">
        <v>35</v>
      </c>
      <c r="O1669" s="7"/>
      <c r="P1669" s="7"/>
      <c r="AB1669" t="s">
        <v>499</v>
      </c>
      <c r="AC1669" t="s">
        <v>163</v>
      </c>
    </row>
    <row r="1670" spans="1:30" x14ac:dyDescent="0.35">
      <c r="A1670" s="5" t="s">
        <v>535</v>
      </c>
      <c r="B1670" t="s">
        <v>31</v>
      </c>
      <c r="C1670">
        <v>203</v>
      </c>
      <c r="D1670">
        <v>9</v>
      </c>
      <c r="E1670">
        <v>1</v>
      </c>
      <c r="F1670" t="s">
        <v>120</v>
      </c>
      <c r="G1670" t="s">
        <v>33</v>
      </c>
      <c r="H1670" t="s">
        <v>34</v>
      </c>
      <c r="I1670" t="s">
        <v>45</v>
      </c>
      <c r="J1670" t="s">
        <v>74</v>
      </c>
      <c r="K1670" t="s">
        <v>46</v>
      </c>
      <c r="L1670" t="s">
        <v>49</v>
      </c>
      <c r="M1670">
        <v>0</v>
      </c>
      <c r="N1670">
        <v>1</v>
      </c>
      <c r="O1670" s="7">
        <v>1641</v>
      </c>
      <c r="P1670" s="7">
        <v>1640</v>
      </c>
      <c r="Q1670">
        <f>25.5-11.5</f>
        <v>14</v>
      </c>
      <c r="R1670" t="s">
        <v>52</v>
      </c>
      <c r="AB1670" t="s">
        <v>499</v>
      </c>
      <c r="AC1670" t="s">
        <v>163</v>
      </c>
    </row>
    <row r="1671" spans="1:30" x14ac:dyDescent="0.35">
      <c r="A1671" s="5" t="s">
        <v>535</v>
      </c>
      <c r="B1671" t="s">
        <v>31</v>
      </c>
      <c r="C1671">
        <v>203</v>
      </c>
      <c r="D1671">
        <v>9</v>
      </c>
      <c r="E1671">
        <v>2</v>
      </c>
      <c r="F1671" t="s">
        <v>120</v>
      </c>
      <c r="G1671" t="s">
        <v>33</v>
      </c>
      <c r="H1671" t="s">
        <v>34</v>
      </c>
      <c r="I1671" t="s">
        <v>136</v>
      </c>
      <c r="J1671" t="s">
        <v>74</v>
      </c>
      <c r="K1671" t="s">
        <v>40</v>
      </c>
      <c r="L1671" t="s">
        <v>49</v>
      </c>
      <c r="M1671">
        <v>0</v>
      </c>
      <c r="N1671">
        <v>1</v>
      </c>
      <c r="O1671" s="7">
        <v>1639</v>
      </c>
      <c r="P1671" s="7"/>
      <c r="Q1671">
        <f>33.5-11.5</f>
        <v>22</v>
      </c>
      <c r="R1671" t="s">
        <v>128</v>
      </c>
      <c r="Z1671" t="s">
        <v>108</v>
      </c>
      <c r="AB1671" t="s">
        <v>499</v>
      </c>
      <c r="AC1671" t="s">
        <v>163</v>
      </c>
      <c r="AD1671" t="s">
        <v>536</v>
      </c>
    </row>
    <row r="1672" spans="1:30" x14ac:dyDescent="0.35">
      <c r="A1672" s="5" t="s">
        <v>535</v>
      </c>
      <c r="B1672" t="s">
        <v>31</v>
      </c>
      <c r="C1672">
        <v>203</v>
      </c>
      <c r="D1672">
        <v>10</v>
      </c>
      <c r="E1672">
        <v>1</v>
      </c>
      <c r="F1672" t="s">
        <v>120</v>
      </c>
      <c r="G1672" t="s">
        <v>33</v>
      </c>
      <c r="H1672" t="s">
        <v>34</v>
      </c>
      <c r="I1672" t="s">
        <v>35</v>
      </c>
      <c r="O1672" s="7"/>
      <c r="P1672" s="7"/>
      <c r="AB1672" t="s">
        <v>499</v>
      </c>
      <c r="AC1672" t="s">
        <v>163</v>
      </c>
    </row>
    <row r="1673" spans="1:30" x14ac:dyDescent="0.35">
      <c r="A1673" s="5" t="s">
        <v>535</v>
      </c>
      <c r="B1673" t="s">
        <v>31</v>
      </c>
      <c r="C1673">
        <v>203</v>
      </c>
      <c r="D1673">
        <v>10</v>
      </c>
      <c r="E1673">
        <v>2</v>
      </c>
      <c r="F1673" t="s">
        <v>120</v>
      </c>
      <c r="G1673" t="s">
        <v>33</v>
      </c>
      <c r="H1673" t="s">
        <v>34</v>
      </c>
      <c r="I1673" t="s">
        <v>35</v>
      </c>
      <c r="O1673" s="7"/>
      <c r="P1673" s="7"/>
      <c r="AB1673" t="s">
        <v>499</v>
      </c>
      <c r="AC1673" t="s">
        <v>163</v>
      </c>
    </row>
    <row r="1674" spans="1:30" x14ac:dyDescent="0.35">
      <c r="A1674" s="5" t="s">
        <v>535</v>
      </c>
      <c r="B1674" t="s">
        <v>31</v>
      </c>
      <c r="C1674">
        <v>304</v>
      </c>
      <c r="D1674">
        <v>1</v>
      </c>
      <c r="E1674">
        <v>1</v>
      </c>
      <c r="F1674" t="s">
        <v>120</v>
      </c>
      <c r="G1674" t="s">
        <v>33</v>
      </c>
      <c r="H1674" t="s">
        <v>34</v>
      </c>
      <c r="I1674" t="s">
        <v>45</v>
      </c>
      <c r="J1674" t="s">
        <v>74</v>
      </c>
      <c r="K1674" t="s">
        <v>56</v>
      </c>
      <c r="L1674" t="s">
        <v>49</v>
      </c>
      <c r="M1674">
        <v>0</v>
      </c>
      <c r="N1674">
        <v>1</v>
      </c>
      <c r="O1674" s="7">
        <v>1638</v>
      </c>
      <c r="P1674" s="7">
        <v>1637</v>
      </c>
      <c r="Q1674">
        <f>27.5-12</f>
        <v>15.5</v>
      </c>
      <c r="R1674" t="s">
        <v>52</v>
      </c>
      <c r="AB1674" t="s">
        <v>499</v>
      </c>
      <c r="AC1674" t="s">
        <v>163</v>
      </c>
    </row>
    <row r="1675" spans="1:30" x14ac:dyDescent="0.35">
      <c r="A1675" s="5" t="s">
        <v>535</v>
      </c>
      <c r="B1675" t="s">
        <v>31</v>
      </c>
      <c r="C1675">
        <v>304</v>
      </c>
      <c r="D1675">
        <v>3</v>
      </c>
      <c r="E1675">
        <v>1</v>
      </c>
      <c r="F1675" t="s">
        <v>120</v>
      </c>
      <c r="G1675" t="s">
        <v>33</v>
      </c>
      <c r="H1675" t="s">
        <v>34</v>
      </c>
      <c r="I1675" t="s">
        <v>35</v>
      </c>
      <c r="O1675" s="7"/>
      <c r="P1675" s="7"/>
      <c r="AB1675" t="s">
        <v>499</v>
      </c>
      <c r="AC1675" t="s">
        <v>163</v>
      </c>
    </row>
    <row r="1676" spans="1:30" x14ac:dyDescent="0.35">
      <c r="A1676" s="5" t="s">
        <v>535</v>
      </c>
      <c r="B1676" t="s">
        <v>31</v>
      </c>
      <c r="C1676">
        <v>304</v>
      </c>
      <c r="D1676">
        <v>4</v>
      </c>
      <c r="E1676">
        <v>1</v>
      </c>
      <c r="F1676" t="s">
        <v>120</v>
      </c>
      <c r="G1676" t="s">
        <v>33</v>
      </c>
      <c r="H1676" t="s">
        <v>34</v>
      </c>
      <c r="I1676" t="s">
        <v>45</v>
      </c>
      <c r="J1676" t="s">
        <v>74</v>
      </c>
      <c r="K1676" t="s">
        <v>56</v>
      </c>
      <c r="L1676" t="s">
        <v>49</v>
      </c>
      <c r="M1676">
        <v>0</v>
      </c>
      <c r="N1676">
        <v>1</v>
      </c>
      <c r="O1676" s="7">
        <v>1636</v>
      </c>
      <c r="P1676" s="7">
        <v>1635</v>
      </c>
      <c r="Q1676">
        <f>28.5-13.5</f>
        <v>15</v>
      </c>
      <c r="R1676" t="s">
        <v>52</v>
      </c>
      <c r="AB1676" t="s">
        <v>499</v>
      </c>
      <c r="AC1676" t="s">
        <v>163</v>
      </c>
      <c r="AD1676" t="s">
        <v>537</v>
      </c>
    </row>
    <row r="1677" spans="1:30" x14ac:dyDescent="0.35">
      <c r="A1677" s="5" t="s">
        <v>535</v>
      </c>
      <c r="B1677" t="s">
        <v>31</v>
      </c>
      <c r="C1677">
        <v>304</v>
      </c>
      <c r="D1677">
        <v>5</v>
      </c>
      <c r="E1677">
        <v>1</v>
      </c>
      <c r="F1677" t="s">
        <v>120</v>
      </c>
      <c r="G1677" t="s">
        <v>33</v>
      </c>
      <c r="H1677" t="s">
        <v>34</v>
      </c>
      <c r="I1677" t="s">
        <v>35</v>
      </c>
      <c r="O1677" s="7"/>
      <c r="P1677" s="7"/>
      <c r="AB1677" t="s">
        <v>499</v>
      </c>
      <c r="AC1677" t="s">
        <v>163</v>
      </c>
    </row>
    <row r="1678" spans="1:30" x14ac:dyDescent="0.35">
      <c r="A1678" s="5" t="s">
        <v>535</v>
      </c>
      <c r="B1678" t="s">
        <v>31</v>
      </c>
      <c r="C1678">
        <v>304</v>
      </c>
      <c r="D1678">
        <v>5</v>
      </c>
      <c r="E1678">
        <v>2</v>
      </c>
      <c r="F1678" t="s">
        <v>120</v>
      </c>
      <c r="G1678" t="s">
        <v>33</v>
      </c>
      <c r="H1678" t="s">
        <v>34</v>
      </c>
      <c r="I1678" t="s">
        <v>35</v>
      </c>
      <c r="O1678" s="7"/>
      <c r="P1678" s="7"/>
      <c r="AB1678" t="s">
        <v>499</v>
      </c>
      <c r="AC1678" t="s">
        <v>163</v>
      </c>
    </row>
    <row r="1679" spans="1:30" x14ac:dyDescent="0.35">
      <c r="A1679" s="5" t="s">
        <v>535</v>
      </c>
      <c r="B1679" t="s">
        <v>31</v>
      </c>
      <c r="C1679">
        <v>304</v>
      </c>
      <c r="D1679">
        <v>6</v>
      </c>
      <c r="E1679">
        <v>1</v>
      </c>
      <c r="F1679" t="s">
        <v>120</v>
      </c>
      <c r="G1679" t="s">
        <v>33</v>
      </c>
      <c r="H1679" t="s">
        <v>34</v>
      </c>
      <c r="I1679" t="s">
        <v>45</v>
      </c>
      <c r="J1679" t="s">
        <v>74</v>
      </c>
      <c r="K1679" t="s">
        <v>40</v>
      </c>
      <c r="L1679" t="s">
        <v>49</v>
      </c>
      <c r="M1679">
        <v>0</v>
      </c>
      <c r="N1679">
        <v>1</v>
      </c>
      <c r="O1679" s="7">
        <v>1634</v>
      </c>
      <c r="P1679" s="7"/>
      <c r="Q1679">
        <f>33.5-11.5</f>
        <v>22</v>
      </c>
      <c r="R1679" t="s">
        <v>128</v>
      </c>
      <c r="AB1679" t="s">
        <v>499</v>
      </c>
      <c r="AC1679" t="s">
        <v>163</v>
      </c>
      <c r="AD1679" t="s">
        <v>538</v>
      </c>
    </row>
    <row r="1680" spans="1:30" x14ac:dyDescent="0.35">
      <c r="A1680" s="5" t="s">
        <v>535</v>
      </c>
      <c r="B1680" t="s">
        <v>31</v>
      </c>
      <c r="C1680">
        <v>304</v>
      </c>
      <c r="D1680">
        <v>6</v>
      </c>
      <c r="E1680">
        <v>2</v>
      </c>
      <c r="F1680" t="s">
        <v>120</v>
      </c>
      <c r="G1680" t="s">
        <v>33</v>
      </c>
      <c r="H1680" t="s">
        <v>34</v>
      </c>
      <c r="I1680" t="s">
        <v>45</v>
      </c>
      <c r="J1680" t="s">
        <v>74</v>
      </c>
      <c r="K1680" t="s">
        <v>46</v>
      </c>
      <c r="L1680" t="s">
        <v>41</v>
      </c>
      <c r="M1680">
        <v>0</v>
      </c>
      <c r="N1680">
        <v>1</v>
      </c>
      <c r="O1680" s="7">
        <v>1632</v>
      </c>
      <c r="P1680" s="7">
        <v>1631</v>
      </c>
      <c r="Q1680">
        <f>28.5-13.5</f>
        <v>15</v>
      </c>
      <c r="R1680" t="s">
        <v>43</v>
      </c>
      <c r="S1680" t="s">
        <v>44</v>
      </c>
      <c r="AB1680" t="s">
        <v>499</v>
      </c>
      <c r="AC1680" t="s">
        <v>163</v>
      </c>
    </row>
    <row r="1681" spans="1:30" x14ac:dyDescent="0.35">
      <c r="A1681" s="5" t="s">
        <v>535</v>
      </c>
      <c r="B1681" t="s">
        <v>31</v>
      </c>
      <c r="C1681">
        <v>304</v>
      </c>
      <c r="D1681">
        <v>7</v>
      </c>
      <c r="E1681">
        <v>1</v>
      </c>
      <c r="F1681" t="s">
        <v>120</v>
      </c>
      <c r="G1681" t="s">
        <v>33</v>
      </c>
      <c r="H1681" t="s">
        <v>34</v>
      </c>
      <c r="I1681" t="s">
        <v>35</v>
      </c>
      <c r="O1681" s="7"/>
      <c r="P1681" s="7"/>
      <c r="AB1681" t="s">
        <v>499</v>
      </c>
      <c r="AC1681" t="s">
        <v>163</v>
      </c>
    </row>
    <row r="1682" spans="1:30" x14ac:dyDescent="0.35">
      <c r="A1682" s="5" t="s">
        <v>535</v>
      </c>
      <c r="B1682" t="s">
        <v>31</v>
      </c>
      <c r="C1682">
        <v>304</v>
      </c>
      <c r="D1682">
        <v>8</v>
      </c>
      <c r="E1682">
        <v>1</v>
      </c>
      <c r="F1682" t="s">
        <v>120</v>
      </c>
      <c r="G1682" t="s">
        <v>33</v>
      </c>
      <c r="H1682" t="s">
        <v>34</v>
      </c>
      <c r="I1682" t="s">
        <v>38</v>
      </c>
      <c r="J1682" t="s">
        <v>74</v>
      </c>
      <c r="K1682" t="s">
        <v>40</v>
      </c>
      <c r="L1682" t="s">
        <v>49</v>
      </c>
      <c r="M1682">
        <v>0</v>
      </c>
      <c r="N1682">
        <v>1</v>
      </c>
      <c r="O1682" s="7">
        <v>1630</v>
      </c>
      <c r="P1682" s="7"/>
      <c r="Q1682">
        <f>210-130</f>
        <v>80</v>
      </c>
      <c r="R1682" t="s">
        <v>52</v>
      </c>
      <c r="AB1682" t="s">
        <v>499</v>
      </c>
      <c r="AC1682" t="s">
        <v>163</v>
      </c>
    </row>
    <row r="1683" spans="1:30" x14ac:dyDescent="0.35">
      <c r="A1683" s="5" t="s">
        <v>535</v>
      </c>
      <c r="B1683" t="s">
        <v>31</v>
      </c>
      <c r="C1683">
        <v>304</v>
      </c>
      <c r="D1683">
        <v>10</v>
      </c>
      <c r="E1683">
        <v>1</v>
      </c>
      <c r="F1683" t="s">
        <v>120</v>
      </c>
      <c r="G1683" t="s">
        <v>33</v>
      </c>
      <c r="H1683" t="s">
        <v>34</v>
      </c>
      <c r="I1683" t="s">
        <v>45</v>
      </c>
      <c r="J1683" t="s">
        <v>74</v>
      </c>
      <c r="K1683" t="s">
        <v>56</v>
      </c>
      <c r="L1683" t="s">
        <v>49</v>
      </c>
      <c r="M1683">
        <v>0</v>
      </c>
      <c r="N1683">
        <v>1</v>
      </c>
      <c r="O1683" s="7">
        <v>1629</v>
      </c>
      <c r="P1683" s="7">
        <v>1628</v>
      </c>
      <c r="Q1683">
        <f>27-12</f>
        <v>15</v>
      </c>
      <c r="R1683" t="s">
        <v>52</v>
      </c>
      <c r="AB1683" t="s">
        <v>499</v>
      </c>
      <c r="AC1683" t="s">
        <v>163</v>
      </c>
    </row>
    <row r="1684" spans="1:30" ht="15.5" x14ac:dyDescent="0.35">
      <c r="A1684" s="5" t="s">
        <v>539</v>
      </c>
      <c r="B1684" t="s">
        <v>31</v>
      </c>
      <c r="C1684">
        <v>201</v>
      </c>
      <c r="D1684">
        <v>1</v>
      </c>
      <c r="E1684">
        <v>1</v>
      </c>
      <c r="F1684" t="s">
        <v>32</v>
      </c>
      <c r="G1684" t="s">
        <v>33</v>
      </c>
      <c r="H1684" t="s">
        <v>34</v>
      </c>
      <c r="I1684" t="s">
        <v>45</v>
      </c>
      <c r="J1684" s="6" t="s">
        <v>39</v>
      </c>
      <c r="K1684" t="s">
        <v>40</v>
      </c>
      <c r="L1684" t="s">
        <v>41</v>
      </c>
      <c r="M1684">
        <v>0</v>
      </c>
      <c r="N1684">
        <v>0</v>
      </c>
      <c r="O1684" s="7" t="s">
        <v>540</v>
      </c>
      <c r="P1684" s="7" t="s">
        <v>541</v>
      </c>
      <c r="Q1684">
        <f>34.5-15</f>
        <v>19.5</v>
      </c>
      <c r="R1684" t="s">
        <v>100</v>
      </c>
      <c r="S1684" t="s">
        <v>44</v>
      </c>
      <c r="AB1684" t="s">
        <v>153</v>
      </c>
      <c r="AC1684" t="s">
        <v>542</v>
      </c>
    </row>
    <row r="1685" spans="1:30" ht="15.5" x14ac:dyDescent="0.35">
      <c r="A1685" s="5" t="s">
        <v>539</v>
      </c>
      <c r="B1685" t="s">
        <v>31</v>
      </c>
      <c r="C1685">
        <v>201</v>
      </c>
      <c r="D1685">
        <v>1</v>
      </c>
      <c r="E1685">
        <v>2</v>
      </c>
      <c r="F1685" t="s">
        <v>32</v>
      </c>
      <c r="G1685" t="s">
        <v>33</v>
      </c>
      <c r="H1685" t="s">
        <v>34</v>
      </c>
      <c r="I1685" s="6" t="s">
        <v>35</v>
      </c>
      <c r="O1685" s="7"/>
      <c r="P1685" s="7"/>
      <c r="AB1685" t="s">
        <v>153</v>
      </c>
      <c r="AC1685" t="s">
        <v>542</v>
      </c>
    </row>
    <row r="1686" spans="1:30" ht="15.5" x14ac:dyDescent="0.35">
      <c r="A1686" s="5" t="s">
        <v>539</v>
      </c>
      <c r="B1686" t="s">
        <v>31</v>
      </c>
      <c r="C1686">
        <v>201</v>
      </c>
      <c r="D1686">
        <v>2</v>
      </c>
      <c r="E1686">
        <v>1</v>
      </c>
      <c r="F1686" t="s">
        <v>32</v>
      </c>
      <c r="G1686" t="s">
        <v>33</v>
      </c>
      <c r="H1686" t="s">
        <v>34</v>
      </c>
      <c r="I1686" t="s">
        <v>38</v>
      </c>
      <c r="J1686" s="6" t="s">
        <v>39</v>
      </c>
      <c r="K1686" t="s">
        <v>40</v>
      </c>
      <c r="L1686" t="s">
        <v>49</v>
      </c>
      <c r="M1686">
        <v>0</v>
      </c>
      <c r="N1686">
        <v>0</v>
      </c>
      <c r="O1686" s="7" t="s">
        <v>543</v>
      </c>
      <c r="P1686" s="7"/>
      <c r="Q1686">
        <f>185-90</f>
        <v>95</v>
      </c>
      <c r="R1686" t="s">
        <v>52</v>
      </c>
      <c r="AB1686" t="s">
        <v>153</v>
      </c>
      <c r="AC1686" t="s">
        <v>542</v>
      </c>
      <c r="AD1686" t="s">
        <v>544</v>
      </c>
    </row>
    <row r="1687" spans="1:30" ht="15.5" x14ac:dyDescent="0.35">
      <c r="A1687" s="5" t="s">
        <v>539</v>
      </c>
      <c r="B1687" t="s">
        <v>31</v>
      </c>
      <c r="C1687">
        <v>201</v>
      </c>
      <c r="D1687">
        <v>2</v>
      </c>
      <c r="E1687">
        <v>2</v>
      </c>
      <c r="F1687" t="s">
        <v>32</v>
      </c>
      <c r="G1687" t="s">
        <v>33</v>
      </c>
      <c r="H1687" t="s">
        <v>34</v>
      </c>
      <c r="I1687" s="6" t="s">
        <v>35</v>
      </c>
      <c r="O1687" s="7"/>
      <c r="P1687" s="7"/>
      <c r="AB1687" t="s">
        <v>153</v>
      </c>
      <c r="AC1687" t="s">
        <v>542</v>
      </c>
    </row>
    <row r="1688" spans="1:30" ht="15.5" x14ac:dyDescent="0.35">
      <c r="A1688" s="5" t="s">
        <v>539</v>
      </c>
      <c r="B1688" t="s">
        <v>31</v>
      </c>
      <c r="C1688">
        <v>201</v>
      </c>
      <c r="D1688">
        <v>3</v>
      </c>
      <c r="E1688">
        <v>1</v>
      </c>
      <c r="F1688" t="s">
        <v>32</v>
      </c>
      <c r="G1688" t="s">
        <v>33</v>
      </c>
      <c r="H1688" t="s">
        <v>34</v>
      </c>
      <c r="I1688" t="s">
        <v>45</v>
      </c>
      <c r="J1688" s="6" t="s">
        <v>39</v>
      </c>
      <c r="K1688" t="s">
        <v>56</v>
      </c>
      <c r="L1688" t="s">
        <v>41</v>
      </c>
      <c r="M1688">
        <v>0</v>
      </c>
      <c r="N1688">
        <v>0</v>
      </c>
      <c r="O1688" s="7" t="s">
        <v>121</v>
      </c>
      <c r="P1688" s="7" t="s">
        <v>122</v>
      </c>
      <c r="Q1688">
        <f>27-12.5</f>
        <v>14.5</v>
      </c>
      <c r="R1688" t="s">
        <v>100</v>
      </c>
      <c r="S1688" t="s">
        <v>44</v>
      </c>
      <c r="AB1688" t="s">
        <v>153</v>
      </c>
      <c r="AC1688" t="s">
        <v>542</v>
      </c>
    </row>
    <row r="1689" spans="1:30" ht="15.5" x14ac:dyDescent="0.35">
      <c r="A1689" s="5" t="s">
        <v>539</v>
      </c>
      <c r="B1689" t="s">
        <v>31</v>
      </c>
      <c r="C1689">
        <v>201</v>
      </c>
      <c r="D1689">
        <v>3</v>
      </c>
      <c r="E1689">
        <v>2</v>
      </c>
      <c r="F1689" t="s">
        <v>32</v>
      </c>
      <c r="G1689" t="s">
        <v>33</v>
      </c>
      <c r="H1689" t="s">
        <v>34</v>
      </c>
      <c r="I1689" s="6" t="s">
        <v>35</v>
      </c>
      <c r="O1689" s="7"/>
      <c r="P1689" s="7"/>
      <c r="AB1689" t="s">
        <v>153</v>
      </c>
      <c r="AC1689" t="s">
        <v>542</v>
      </c>
    </row>
    <row r="1690" spans="1:30" ht="15.5" x14ac:dyDescent="0.35">
      <c r="A1690" s="5" t="s">
        <v>539</v>
      </c>
      <c r="B1690" t="s">
        <v>31</v>
      </c>
      <c r="C1690">
        <v>201</v>
      </c>
      <c r="D1690">
        <v>4</v>
      </c>
      <c r="E1690">
        <v>1</v>
      </c>
      <c r="F1690" t="s">
        <v>32</v>
      </c>
      <c r="G1690" t="s">
        <v>33</v>
      </c>
      <c r="H1690" t="s">
        <v>34</v>
      </c>
      <c r="I1690" t="s">
        <v>45</v>
      </c>
      <c r="J1690" s="6" t="s">
        <v>39</v>
      </c>
      <c r="K1690" t="s">
        <v>40</v>
      </c>
      <c r="L1690" t="s">
        <v>49</v>
      </c>
      <c r="M1690">
        <v>0</v>
      </c>
      <c r="N1690">
        <v>0</v>
      </c>
      <c r="O1690" s="7" t="s">
        <v>126</v>
      </c>
      <c r="P1690" s="7" t="s">
        <v>127</v>
      </c>
      <c r="Q1690">
        <f>37-14</f>
        <v>23</v>
      </c>
      <c r="R1690" t="s">
        <v>128</v>
      </c>
      <c r="AB1690" t="s">
        <v>153</v>
      </c>
      <c r="AC1690" t="s">
        <v>542</v>
      </c>
      <c r="AD1690" t="s">
        <v>545</v>
      </c>
    </row>
    <row r="1691" spans="1:30" ht="15.5" x14ac:dyDescent="0.35">
      <c r="A1691" s="5" t="s">
        <v>539</v>
      </c>
      <c r="B1691" t="s">
        <v>31</v>
      </c>
      <c r="C1691">
        <v>201</v>
      </c>
      <c r="D1691">
        <v>4</v>
      </c>
      <c r="E1691">
        <v>2</v>
      </c>
      <c r="F1691" t="s">
        <v>32</v>
      </c>
      <c r="G1691" t="s">
        <v>33</v>
      </c>
      <c r="H1691" t="s">
        <v>34</v>
      </c>
      <c r="I1691" s="6" t="s">
        <v>35</v>
      </c>
      <c r="O1691" s="7"/>
      <c r="P1691" s="7"/>
      <c r="AB1691" t="s">
        <v>153</v>
      </c>
      <c r="AC1691" t="s">
        <v>542</v>
      </c>
    </row>
    <row r="1692" spans="1:30" ht="15.5" x14ac:dyDescent="0.35">
      <c r="A1692" s="5" t="s">
        <v>539</v>
      </c>
      <c r="B1692" t="s">
        <v>31</v>
      </c>
      <c r="C1692">
        <v>201</v>
      </c>
      <c r="D1692">
        <v>5</v>
      </c>
      <c r="E1692">
        <v>1</v>
      </c>
      <c r="F1692" t="s">
        <v>32</v>
      </c>
      <c r="G1692" t="s">
        <v>33</v>
      </c>
      <c r="H1692" t="s">
        <v>34</v>
      </c>
      <c r="I1692" s="6" t="s">
        <v>35</v>
      </c>
      <c r="O1692" s="7"/>
      <c r="P1692" s="7"/>
      <c r="AB1692" t="s">
        <v>153</v>
      </c>
      <c r="AC1692" t="s">
        <v>542</v>
      </c>
    </row>
    <row r="1693" spans="1:30" ht="15.5" x14ac:dyDescent="0.35">
      <c r="A1693" s="5" t="s">
        <v>539</v>
      </c>
      <c r="B1693" t="s">
        <v>31</v>
      </c>
      <c r="C1693">
        <v>201</v>
      </c>
      <c r="D1693">
        <v>5</v>
      </c>
      <c r="E1693">
        <v>2</v>
      </c>
      <c r="F1693" t="s">
        <v>32</v>
      </c>
      <c r="G1693" t="s">
        <v>33</v>
      </c>
      <c r="H1693" t="s">
        <v>34</v>
      </c>
      <c r="I1693" s="6" t="s">
        <v>35</v>
      </c>
      <c r="O1693" s="7"/>
      <c r="P1693" s="7"/>
      <c r="AB1693" t="s">
        <v>153</v>
      </c>
      <c r="AC1693" t="s">
        <v>542</v>
      </c>
    </row>
    <row r="1694" spans="1:30" ht="15.5" x14ac:dyDescent="0.35">
      <c r="A1694" s="5" t="s">
        <v>539</v>
      </c>
      <c r="B1694" t="s">
        <v>31</v>
      </c>
      <c r="C1694">
        <v>201</v>
      </c>
      <c r="D1694">
        <v>6</v>
      </c>
      <c r="E1694">
        <v>1</v>
      </c>
      <c r="F1694" t="s">
        <v>32</v>
      </c>
      <c r="G1694" t="s">
        <v>33</v>
      </c>
      <c r="H1694" t="s">
        <v>34</v>
      </c>
      <c r="I1694" s="6" t="s">
        <v>35</v>
      </c>
      <c r="O1694" s="7"/>
      <c r="P1694" s="7"/>
      <c r="AB1694" t="s">
        <v>153</v>
      </c>
      <c r="AC1694" t="s">
        <v>542</v>
      </c>
    </row>
    <row r="1695" spans="1:30" ht="15.5" x14ac:dyDescent="0.35">
      <c r="A1695" s="5" t="s">
        <v>539</v>
      </c>
      <c r="B1695" t="s">
        <v>31</v>
      </c>
      <c r="C1695">
        <v>201</v>
      </c>
      <c r="D1695">
        <v>6</v>
      </c>
      <c r="E1695">
        <v>2</v>
      </c>
      <c r="F1695" t="s">
        <v>32</v>
      </c>
      <c r="G1695" t="s">
        <v>33</v>
      </c>
      <c r="H1695" t="s">
        <v>34</v>
      </c>
      <c r="I1695" s="6" t="s">
        <v>35</v>
      </c>
      <c r="O1695" s="7"/>
      <c r="P1695" s="7"/>
      <c r="AB1695" t="s">
        <v>153</v>
      </c>
      <c r="AC1695" t="s">
        <v>542</v>
      </c>
    </row>
    <row r="1696" spans="1:30" ht="15.5" x14ac:dyDescent="0.35">
      <c r="A1696" s="5" t="s">
        <v>539</v>
      </c>
      <c r="B1696" t="s">
        <v>31</v>
      </c>
      <c r="C1696">
        <v>201</v>
      </c>
      <c r="D1696">
        <v>7</v>
      </c>
      <c r="E1696">
        <v>1</v>
      </c>
      <c r="F1696" t="s">
        <v>32</v>
      </c>
      <c r="G1696" t="s">
        <v>33</v>
      </c>
      <c r="H1696" t="s">
        <v>34</v>
      </c>
      <c r="I1696" t="s">
        <v>45</v>
      </c>
      <c r="J1696" s="6" t="s">
        <v>74</v>
      </c>
      <c r="K1696" t="s">
        <v>40</v>
      </c>
      <c r="L1696" t="s">
        <v>41</v>
      </c>
      <c r="M1696">
        <v>0</v>
      </c>
      <c r="N1696">
        <v>1</v>
      </c>
      <c r="O1696" s="7" t="s">
        <v>546</v>
      </c>
      <c r="P1696" s="7" t="s">
        <v>547</v>
      </c>
      <c r="Q1696">
        <f>36-13</f>
        <v>23</v>
      </c>
      <c r="R1696" t="s">
        <v>43</v>
      </c>
      <c r="S1696" t="s">
        <v>44</v>
      </c>
      <c r="AB1696" t="s">
        <v>153</v>
      </c>
      <c r="AC1696" t="s">
        <v>542</v>
      </c>
      <c r="AD1696" t="s">
        <v>548</v>
      </c>
    </row>
    <row r="1697" spans="1:29" ht="15.5" x14ac:dyDescent="0.35">
      <c r="A1697" s="5" t="s">
        <v>539</v>
      </c>
      <c r="B1697" t="s">
        <v>31</v>
      </c>
      <c r="C1697">
        <v>201</v>
      </c>
      <c r="D1697">
        <v>7</v>
      </c>
      <c r="E1697">
        <v>2</v>
      </c>
      <c r="F1697" t="s">
        <v>32</v>
      </c>
      <c r="G1697" t="s">
        <v>33</v>
      </c>
      <c r="H1697" t="s">
        <v>34</v>
      </c>
      <c r="I1697" s="6" t="s">
        <v>35</v>
      </c>
      <c r="O1697" s="7"/>
      <c r="P1697" s="7"/>
      <c r="AB1697" t="s">
        <v>153</v>
      </c>
      <c r="AC1697" t="s">
        <v>542</v>
      </c>
    </row>
    <row r="1698" spans="1:29" ht="15.5" x14ac:dyDescent="0.35">
      <c r="A1698" s="5" t="s">
        <v>539</v>
      </c>
      <c r="B1698" t="s">
        <v>31</v>
      </c>
      <c r="C1698">
        <v>201</v>
      </c>
      <c r="D1698">
        <v>8</v>
      </c>
      <c r="E1698">
        <v>1</v>
      </c>
      <c r="F1698" t="s">
        <v>32</v>
      </c>
      <c r="G1698" t="s">
        <v>33</v>
      </c>
      <c r="H1698" t="s">
        <v>34</v>
      </c>
      <c r="I1698" s="6" t="s">
        <v>35</v>
      </c>
      <c r="O1698" s="7"/>
      <c r="P1698" s="7"/>
      <c r="AB1698" t="s">
        <v>153</v>
      </c>
      <c r="AC1698" t="s">
        <v>542</v>
      </c>
    </row>
    <row r="1699" spans="1:29" ht="15.5" x14ac:dyDescent="0.35">
      <c r="A1699" s="5" t="s">
        <v>539</v>
      </c>
      <c r="B1699" t="s">
        <v>31</v>
      </c>
      <c r="C1699">
        <v>201</v>
      </c>
      <c r="D1699">
        <v>10</v>
      </c>
      <c r="E1699">
        <v>1</v>
      </c>
      <c r="F1699" t="s">
        <v>32</v>
      </c>
      <c r="G1699" t="s">
        <v>33</v>
      </c>
      <c r="H1699" t="s">
        <v>34</v>
      </c>
      <c r="I1699" t="s">
        <v>45</v>
      </c>
      <c r="J1699" s="6" t="s">
        <v>39</v>
      </c>
      <c r="K1699" t="s">
        <v>56</v>
      </c>
      <c r="L1699" t="s">
        <v>49</v>
      </c>
      <c r="M1699">
        <v>0</v>
      </c>
      <c r="N1699">
        <v>0</v>
      </c>
      <c r="O1699" s="7" t="s">
        <v>549</v>
      </c>
      <c r="P1699" s="7" t="s">
        <v>550</v>
      </c>
      <c r="Q1699">
        <f>30-13.5</f>
        <v>16.5</v>
      </c>
      <c r="R1699" t="s">
        <v>52</v>
      </c>
      <c r="AB1699" t="s">
        <v>153</v>
      </c>
      <c r="AC1699" t="s">
        <v>542</v>
      </c>
    </row>
    <row r="1700" spans="1:29" ht="15.5" x14ac:dyDescent="0.35">
      <c r="A1700" s="5" t="s">
        <v>539</v>
      </c>
      <c r="B1700" t="s">
        <v>31</v>
      </c>
      <c r="C1700">
        <v>201</v>
      </c>
      <c r="D1700">
        <v>10</v>
      </c>
      <c r="E1700">
        <v>2</v>
      </c>
      <c r="F1700" t="s">
        <v>32</v>
      </c>
      <c r="G1700" t="s">
        <v>33</v>
      </c>
      <c r="H1700" t="s">
        <v>34</v>
      </c>
      <c r="I1700" s="6" t="s">
        <v>35</v>
      </c>
      <c r="O1700" s="7"/>
      <c r="P1700" s="7"/>
      <c r="AB1700" t="s">
        <v>153</v>
      </c>
      <c r="AC1700" t="s">
        <v>542</v>
      </c>
    </row>
    <row r="1701" spans="1:29" ht="15.5" x14ac:dyDescent="0.35">
      <c r="A1701" s="5" t="s">
        <v>539</v>
      </c>
      <c r="B1701" t="s">
        <v>31</v>
      </c>
      <c r="C1701">
        <v>202</v>
      </c>
      <c r="D1701">
        <v>1</v>
      </c>
      <c r="E1701">
        <v>1</v>
      </c>
      <c r="F1701" t="s">
        <v>32</v>
      </c>
      <c r="G1701" t="s">
        <v>33</v>
      </c>
      <c r="H1701" t="s">
        <v>34</v>
      </c>
      <c r="I1701" t="s">
        <v>38</v>
      </c>
      <c r="J1701" s="6" t="s">
        <v>39</v>
      </c>
      <c r="K1701" t="s">
        <v>40</v>
      </c>
      <c r="L1701" t="s">
        <v>41</v>
      </c>
      <c r="M1701">
        <v>0</v>
      </c>
      <c r="N1701">
        <v>0</v>
      </c>
      <c r="O1701" s="7" t="s">
        <v>134</v>
      </c>
      <c r="P1701" s="7"/>
      <c r="Q1701">
        <f>170-90</f>
        <v>80</v>
      </c>
      <c r="R1701" t="s">
        <v>43</v>
      </c>
      <c r="S1701" t="s">
        <v>44</v>
      </c>
      <c r="AB1701" t="s">
        <v>153</v>
      </c>
      <c r="AC1701" t="s">
        <v>542</v>
      </c>
    </row>
    <row r="1702" spans="1:29" ht="15.5" x14ac:dyDescent="0.35">
      <c r="A1702" s="5" t="s">
        <v>539</v>
      </c>
      <c r="B1702" t="s">
        <v>31</v>
      </c>
      <c r="C1702">
        <v>202</v>
      </c>
      <c r="D1702">
        <v>1</v>
      </c>
      <c r="E1702">
        <v>2</v>
      </c>
      <c r="F1702" t="s">
        <v>32</v>
      </c>
      <c r="G1702" t="s">
        <v>33</v>
      </c>
      <c r="H1702" t="s">
        <v>34</v>
      </c>
      <c r="I1702" s="6" t="s">
        <v>35</v>
      </c>
      <c r="O1702" s="7"/>
      <c r="P1702" s="7"/>
      <c r="AB1702" t="s">
        <v>153</v>
      </c>
      <c r="AC1702" t="s">
        <v>542</v>
      </c>
    </row>
    <row r="1703" spans="1:29" ht="15.5" x14ac:dyDescent="0.35">
      <c r="A1703" s="5" t="s">
        <v>539</v>
      </c>
      <c r="B1703" t="s">
        <v>31</v>
      </c>
      <c r="C1703">
        <v>202</v>
      </c>
      <c r="D1703">
        <v>2</v>
      </c>
      <c r="E1703">
        <v>1</v>
      </c>
      <c r="F1703" t="s">
        <v>32</v>
      </c>
      <c r="G1703" t="s">
        <v>33</v>
      </c>
      <c r="H1703" t="s">
        <v>34</v>
      </c>
      <c r="I1703" s="6" t="s">
        <v>35</v>
      </c>
      <c r="O1703" s="7"/>
      <c r="P1703" s="7"/>
      <c r="AB1703" t="s">
        <v>153</v>
      </c>
      <c r="AC1703" t="s">
        <v>542</v>
      </c>
    </row>
    <row r="1704" spans="1:29" ht="15.5" x14ac:dyDescent="0.35">
      <c r="A1704" s="5" t="s">
        <v>539</v>
      </c>
      <c r="B1704" t="s">
        <v>31</v>
      </c>
      <c r="C1704">
        <v>202</v>
      </c>
      <c r="D1704">
        <v>2</v>
      </c>
      <c r="E1704">
        <v>2</v>
      </c>
      <c r="F1704" t="s">
        <v>32</v>
      </c>
      <c r="G1704" t="s">
        <v>33</v>
      </c>
      <c r="H1704" t="s">
        <v>34</v>
      </c>
      <c r="I1704" s="6" t="s">
        <v>35</v>
      </c>
      <c r="O1704" s="7"/>
      <c r="P1704" s="7"/>
      <c r="AB1704" t="s">
        <v>153</v>
      </c>
      <c r="AC1704" t="s">
        <v>542</v>
      </c>
    </row>
    <row r="1705" spans="1:29" ht="15.5" x14ac:dyDescent="0.35">
      <c r="A1705" s="5" t="s">
        <v>539</v>
      </c>
      <c r="B1705" t="s">
        <v>31</v>
      </c>
      <c r="C1705">
        <v>202</v>
      </c>
      <c r="D1705">
        <v>3</v>
      </c>
      <c r="E1705">
        <v>1</v>
      </c>
      <c r="F1705" t="s">
        <v>32</v>
      </c>
      <c r="G1705" t="s">
        <v>33</v>
      </c>
      <c r="H1705" t="s">
        <v>34</v>
      </c>
      <c r="I1705" s="6" t="s">
        <v>35</v>
      </c>
      <c r="O1705" s="7"/>
      <c r="P1705" s="7"/>
      <c r="AB1705" t="s">
        <v>153</v>
      </c>
      <c r="AC1705" t="s">
        <v>542</v>
      </c>
    </row>
    <row r="1706" spans="1:29" ht="15.5" x14ac:dyDescent="0.35">
      <c r="A1706" s="5" t="s">
        <v>539</v>
      </c>
      <c r="B1706" t="s">
        <v>31</v>
      </c>
      <c r="C1706">
        <v>202</v>
      </c>
      <c r="D1706">
        <v>3</v>
      </c>
      <c r="E1706">
        <v>2</v>
      </c>
      <c r="F1706" t="s">
        <v>32</v>
      </c>
      <c r="G1706" t="s">
        <v>33</v>
      </c>
      <c r="H1706" t="s">
        <v>34</v>
      </c>
      <c r="I1706" s="6" t="s">
        <v>35</v>
      </c>
      <c r="O1706" s="7"/>
      <c r="P1706" s="7"/>
      <c r="AB1706" t="s">
        <v>153</v>
      </c>
      <c r="AC1706" t="s">
        <v>542</v>
      </c>
    </row>
    <row r="1707" spans="1:29" ht="15.5" x14ac:dyDescent="0.35">
      <c r="A1707" s="5" t="s">
        <v>539</v>
      </c>
      <c r="B1707" t="s">
        <v>31</v>
      </c>
      <c r="C1707">
        <v>202</v>
      </c>
      <c r="D1707">
        <v>4</v>
      </c>
      <c r="E1707">
        <v>1</v>
      </c>
      <c r="F1707" t="s">
        <v>32</v>
      </c>
      <c r="G1707" t="s">
        <v>33</v>
      </c>
      <c r="H1707" t="s">
        <v>34</v>
      </c>
      <c r="I1707" s="6" t="s">
        <v>35</v>
      </c>
      <c r="O1707" s="7"/>
      <c r="P1707" s="7"/>
      <c r="AB1707" t="s">
        <v>153</v>
      </c>
      <c r="AC1707" t="s">
        <v>542</v>
      </c>
    </row>
    <row r="1708" spans="1:29" ht="15.5" x14ac:dyDescent="0.35">
      <c r="A1708" s="5" t="s">
        <v>539</v>
      </c>
      <c r="B1708" t="s">
        <v>31</v>
      </c>
      <c r="C1708">
        <v>202</v>
      </c>
      <c r="D1708">
        <v>4</v>
      </c>
      <c r="E1708">
        <v>2</v>
      </c>
      <c r="F1708" t="s">
        <v>32</v>
      </c>
      <c r="G1708" t="s">
        <v>33</v>
      </c>
      <c r="H1708" t="s">
        <v>34</v>
      </c>
      <c r="I1708" s="6" t="s">
        <v>35</v>
      </c>
      <c r="O1708" s="7"/>
      <c r="P1708" s="7"/>
      <c r="AB1708" t="s">
        <v>153</v>
      </c>
      <c r="AC1708" t="s">
        <v>542</v>
      </c>
    </row>
    <row r="1709" spans="1:29" ht="15.5" x14ac:dyDescent="0.35">
      <c r="A1709" s="5" t="s">
        <v>539</v>
      </c>
      <c r="B1709" t="s">
        <v>31</v>
      </c>
      <c r="C1709">
        <v>202</v>
      </c>
      <c r="D1709">
        <v>5</v>
      </c>
      <c r="E1709">
        <v>1</v>
      </c>
      <c r="F1709" t="s">
        <v>32</v>
      </c>
      <c r="G1709" t="s">
        <v>33</v>
      </c>
      <c r="H1709" t="s">
        <v>34</v>
      </c>
      <c r="I1709" s="6" t="s">
        <v>35</v>
      </c>
      <c r="O1709" s="7"/>
      <c r="P1709" s="7"/>
      <c r="AB1709" t="s">
        <v>153</v>
      </c>
      <c r="AC1709" t="s">
        <v>542</v>
      </c>
    </row>
    <row r="1710" spans="1:29" ht="15.5" x14ac:dyDescent="0.35">
      <c r="A1710" s="5" t="s">
        <v>539</v>
      </c>
      <c r="B1710" t="s">
        <v>31</v>
      </c>
      <c r="C1710">
        <v>202</v>
      </c>
      <c r="D1710">
        <v>5</v>
      </c>
      <c r="E1710">
        <v>2</v>
      </c>
      <c r="F1710" t="s">
        <v>32</v>
      </c>
      <c r="G1710" t="s">
        <v>33</v>
      </c>
      <c r="H1710" t="s">
        <v>34</v>
      </c>
      <c r="I1710" s="6" t="s">
        <v>35</v>
      </c>
      <c r="O1710" s="7"/>
      <c r="P1710" s="7"/>
      <c r="AB1710" t="s">
        <v>153</v>
      </c>
      <c r="AC1710" t="s">
        <v>542</v>
      </c>
    </row>
    <row r="1711" spans="1:29" ht="15.5" x14ac:dyDescent="0.35">
      <c r="A1711" s="5" t="s">
        <v>539</v>
      </c>
      <c r="B1711" t="s">
        <v>31</v>
      </c>
      <c r="C1711">
        <v>202</v>
      </c>
      <c r="D1711">
        <v>6</v>
      </c>
      <c r="E1711">
        <v>1</v>
      </c>
      <c r="F1711" t="s">
        <v>32</v>
      </c>
      <c r="G1711" t="s">
        <v>33</v>
      </c>
      <c r="H1711" t="s">
        <v>34</v>
      </c>
      <c r="I1711" s="6" t="s">
        <v>35</v>
      </c>
      <c r="O1711" s="7"/>
      <c r="P1711" s="7"/>
      <c r="AB1711" t="s">
        <v>153</v>
      </c>
      <c r="AC1711" t="s">
        <v>542</v>
      </c>
    </row>
    <row r="1712" spans="1:29" ht="15.5" x14ac:dyDescent="0.35">
      <c r="A1712" s="5" t="s">
        <v>539</v>
      </c>
      <c r="B1712" t="s">
        <v>31</v>
      </c>
      <c r="C1712">
        <v>202</v>
      </c>
      <c r="D1712">
        <v>6</v>
      </c>
      <c r="E1712">
        <v>2</v>
      </c>
      <c r="F1712" t="s">
        <v>32</v>
      </c>
      <c r="G1712" t="s">
        <v>33</v>
      </c>
      <c r="H1712" t="s">
        <v>34</v>
      </c>
      <c r="I1712" s="6" t="s">
        <v>35</v>
      </c>
      <c r="O1712" s="7"/>
      <c r="P1712" s="7"/>
      <c r="AB1712" t="s">
        <v>153</v>
      </c>
      <c r="AC1712" t="s">
        <v>542</v>
      </c>
    </row>
    <row r="1713" spans="1:29" ht="15.5" x14ac:dyDescent="0.35">
      <c r="A1713" s="5" t="s">
        <v>539</v>
      </c>
      <c r="B1713" t="s">
        <v>31</v>
      </c>
      <c r="C1713">
        <v>202</v>
      </c>
      <c r="D1713">
        <v>7</v>
      </c>
      <c r="E1713">
        <v>1</v>
      </c>
      <c r="F1713" t="s">
        <v>32</v>
      </c>
      <c r="G1713" t="s">
        <v>33</v>
      </c>
      <c r="H1713" t="s">
        <v>34</v>
      </c>
      <c r="I1713" t="s">
        <v>45</v>
      </c>
      <c r="J1713" s="6" t="s">
        <v>39</v>
      </c>
      <c r="K1713" t="s">
        <v>56</v>
      </c>
      <c r="L1713" t="s">
        <v>41</v>
      </c>
      <c r="M1713">
        <v>0</v>
      </c>
      <c r="N1713">
        <v>0</v>
      </c>
      <c r="O1713" s="7" t="s">
        <v>551</v>
      </c>
      <c r="P1713" s="7" t="s">
        <v>552</v>
      </c>
      <c r="Q1713">
        <f>30-14</f>
        <v>16</v>
      </c>
      <c r="R1713" t="s">
        <v>43</v>
      </c>
      <c r="S1713" t="s">
        <v>44</v>
      </c>
      <c r="AB1713" t="s">
        <v>153</v>
      </c>
      <c r="AC1713" t="s">
        <v>542</v>
      </c>
    </row>
    <row r="1714" spans="1:29" ht="15.5" x14ac:dyDescent="0.35">
      <c r="A1714" s="5" t="s">
        <v>539</v>
      </c>
      <c r="B1714" t="s">
        <v>31</v>
      </c>
      <c r="C1714">
        <v>202</v>
      </c>
      <c r="D1714">
        <v>7</v>
      </c>
      <c r="E1714">
        <v>2</v>
      </c>
      <c r="F1714" t="s">
        <v>32</v>
      </c>
      <c r="G1714" t="s">
        <v>33</v>
      </c>
      <c r="H1714" t="s">
        <v>34</v>
      </c>
      <c r="I1714" s="6" t="s">
        <v>35</v>
      </c>
      <c r="O1714" s="7"/>
      <c r="P1714" s="7"/>
      <c r="AB1714" t="s">
        <v>153</v>
      </c>
      <c r="AC1714" t="s">
        <v>542</v>
      </c>
    </row>
    <row r="1715" spans="1:29" ht="15.5" x14ac:dyDescent="0.35">
      <c r="A1715" s="5" t="s">
        <v>539</v>
      </c>
      <c r="B1715" t="s">
        <v>31</v>
      </c>
      <c r="C1715">
        <v>202</v>
      </c>
      <c r="D1715">
        <v>8</v>
      </c>
      <c r="E1715">
        <v>1</v>
      </c>
      <c r="F1715" t="s">
        <v>32</v>
      </c>
      <c r="G1715" t="s">
        <v>33</v>
      </c>
      <c r="H1715" t="s">
        <v>34</v>
      </c>
      <c r="I1715" s="6" t="s">
        <v>35</v>
      </c>
      <c r="O1715" s="7"/>
      <c r="P1715" s="7"/>
      <c r="AB1715" t="s">
        <v>153</v>
      </c>
      <c r="AC1715" t="s">
        <v>542</v>
      </c>
    </row>
    <row r="1716" spans="1:29" ht="15.5" x14ac:dyDescent="0.35">
      <c r="A1716" s="5" t="s">
        <v>539</v>
      </c>
      <c r="B1716" t="s">
        <v>31</v>
      </c>
      <c r="C1716">
        <v>202</v>
      </c>
      <c r="D1716">
        <v>8</v>
      </c>
      <c r="E1716">
        <v>2</v>
      </c>
      <c r="F1716" t="s">
        <v>32</v>
      </c>
      <c r="G1716" t="s">
        <v>33</v>
      </c>
      <c r="H1716" t="s">
        <v>34</v>
      </c>
      <c r="I1716" s="6" t="s">
        <v>35</v>
      </c>
      <c r="O1716" s="7"/>
      <c r="P1716" s="7"/>
      <c r="AB1716" t="s">
        <v>153</v>
      </c>
      <c r="AC1716" t="s">
        <v>542</v>
      </c>
    </row>
    <row r="1717" spans="1:29" ht="15.5" x14ac:dyDescent="0.35">
      <c r="A1717" s="5" t="s">
        <v>539</v>
      </c>
      <c r="B1717" t="s">
        <v>31</v>
      </c>
      <c r="C1717">
        <v>202</v>
      </c>
      <c r="D1717">
        <v>9</v>
      </c>
      <c r="E1717">
        <v>1</v>
      </c>
      <c r="F1717" t="s">
        <v>32</v>
      </c>
      <c r="G1717" t="s">
        <v>33</v>
      </c>
      <c r="H1717" t="s">
        <v>34</v>
      </c>
      <c r="I1717" s="6" t="s">
        <v>35</v>
      </c>
      <c r="O1717" s="7"/>
      <c r="P1717" s="7"/>
      <c r="AB1717" t="s">
        <v>153</v>
      </c>
      <c r="AC1717" t="s">
        <v>542</v>
      </c>
    </row>
    <row r="1718" spans="1:29" ht="15.5" x14ac:dyDescent="0.35">
      <c r="A1718" s="5" t="s">
        <v>539</v>
      </c>
      <c r="B1718" t="s">
        <v>31</v>
      </c>
      <c r="C1718">
        <v>202</v>
      </c>
      <c r="D1718">
        <v>9</v>
      </c>
      <c r="E1718">
        <v>2</v>
      </c>
      <c r="F1718" t="s">
        <v>32</v>
      </c>
      <c r="G1718" t="s">
        <v>33</v>
      </c>
      <c r="H1718" t="s">
        <v>34</v>
      </c>
      <c r="I1718" s="6" t="s">
        <v>35</v>
      </c>
      <c r="O1718" s="7"/>
      <c r="P1718" s="7"/>
      <c r="AB1718" t="s">
        <v>153</v>
      </c>
      <c r="AC1718" t="s">
        <v>542</v>
      </c>
    </row>
    <row r="1719" spans="1:29" ht="15.5" x14ac:dyDescent="0.35">
      <c r="A1719" s="5" t="s">
        <v>539</v>
      </c>
      <c r="B1719" t="s">
        <v>31</v>
      </c>
      <c r="C1719">
        <v>202</v>
      </c>
      <c r="D1719">
        <v>10</v>
      </c>
      <c r="E1719">
        <v>1</v>
      </c>
      <c r="F1719" t="s">
        <v>32</v>
      </c>
      <c r="G1719" t="s">
        <v>33</v>
      </c>
      <c r="H1719" t="s">
        <v>34</v>
      </c>
      <c r="I1719" t="s">
        <v>45</v>
      </c>
      <c r="J1719" s="6" t="s">
        <v>74</v>
      </c>
      <c r="K1719" t="s">
        <v>56</v>
      </c>
      <c r="L1719" t="s">
        <v>41</v>
      </c>
      <c r="M1719">
        <v>0</v>
      </c>
      <c r="N1719">
        <v>1</v>
      </c>
      <c r="O1719" s="7" t="s">
        <v>553</v>
      </c>
      <c r="P1719" s="7" t="s">
        <v>554</v>
      </c>
      <c r="Q1719">
        <f>27.5-19.5</f>
        <v>8</v>
      </c>
      <c r="R1719" t="s">
        <v>43</v>
      </c>
      <c r="S1719" t="s">
        <v>44</v>
      </c>
      <c r="AB1719" t="s">
        <v>153</v>
      </c>
      <c r="AC1719" t="s">
        <v>542</v>
      </c>
    </row>
    <row r="1720" spans="1:29" ht="15.5" x14ac:dyDescent="0.35">
      <c r="A1720" s="5" t="s">
        <v>539</v>
      </c>
      <c r="B1720" t="s">
        <v>31</v>
      </c>
      <c r="C1720">
        <v>202</v>
      </c>
      <c r="D1720">
        <v>10</v>
      </c>
      <c r="E1720">
        <v>2</v>
      </c>
      <c r="F1720" t="s">
        <v>32</v>
      </c>
      <c r="G1720" t="s">
        <v>33</v>
      </c>
      <c r="H1720" t="s">
        <v>34</v>
      </c>
      <c r="I1720" t="s">
        <v>45</v>
      </c>
      <c r="J1720" s="6" t="s">
        <v>74</v>
      </c>
      <c r="K1720" t="s">
        <v>56</v>
      </c>
      <c r="L1720" t="s">
        <v>49</v>
      </c>
      <c r="M1720">
        <v>0</v>
      </c>
      <c r="N1720">
        <v>1</v>
      </c>
      <c r="O1720" s="7" t="s">
        <v>555</v>
      </c>
      <c r="P1720" s="7" t="s">
        <v>556</v>
      </c>
      <c r="Q1720">
        <f>37.5-23.5</f>
        <v>14</v>
      </c>
      <c r="R1720" t="s">
        <v>52</v>
      </c>
      <c r="AB1720" t="s">
        <v>153</v>
      </c>
      <c r="AC1720" t="s">
        <v>542</v>
      </c>
    </row>
    <row r="1721" spans="1:29" ht="15.5" x14ac:dyDescent="0.35">
      <c r="A1721" s="5" t="s">
        <v>539</v>
      </c>
      <c r="B1721" t="s">
        <v>31</v>
      </c>
      <c r="C1721">
        <v>203</v>
      </c>
      <c r="D1721">
        <v>1</v>
      </c>
      <c r="E1721">
        <v>1</v>
      </c>
      <c r="F1721" t="s">
        <v>32</v>
      </c>
      <c r="G1721" t="s">
        <v>33</v>
      </c>
      <c r="H1721" t="s">
        <v>34</v>
      </c>
      <c r="I1721" t="s">
        <v>45</v>
      </c>
      <c r="J1721" s="6" t="s">
        <v>74</v>
      </c>
      <c r="K1721" t="s">
        <v>56</v>
      </c>
      <c r="L1721" t="s">
        <v>49</v>
      </c>
      <c r="M1721">
        <v>0</v>
      </c>
      <c r="N1721">
        <v>1</v>
      </c>
      <c r="O1721" s="7" t="s">
        <v>557</v>
      </c>
      <c r="P1721" s="7" t="s">
        <v>558</v>
      </c>
      <c r="Q1721">
        <f>28.5-12.5</f>
        <v>16</v>
      </c>
      <c r="R1721" t="s">
        <v>52</v>
      </c>
      <c r="AB1721" t="s">
        <v>153</v>
      </c>
      <c r="AC1721" t="s">
        <v>542</v>
      </c>
    </row>
    <row r="1722" spans="1:29" ht="15.5" x14ac:dyDescent="0.35">
      <c r="A1722" s="5" t="s">
        <v>539</v>
      </c>
      <c r="B1722" t="s">
        <v>31</v>
      </c>
      <c r="C1722">
        <v>203</v>
      </c>
      <c r="D1722">
        <v>1</v>
      </c>
      <c r="E1722">
        <v>2</v>
      </c>
      <c r="F1722" t="s">
        <v>32</v>
      </c>
      <c r="G1722" t="s">
        <v>33</v>
      </c>
      <c r="H1722" t="s">
        <v>34</v>
      </c>
      <c r="I1722" s="6" t="s">
        <v>35</v>
      </c>
      <c r="O1722" s="7"/>
      <c r="P1722" s="7"/>
      <c r="AB1722" t="s">
        <v>153</v>
      </c>
      <c r="AC1722" t="s">
        <v>542</v>
      </c>
    </row>
    <row r="1723" spans="1:29" ht="15.5" x14ac:dyDescent="0.35">
      <c r="A1723" s="5" t="s">
        <v>539</v>
      </c>
      <c r="B1723" t="s">
        <v>31</v>
      </c>
      <c r="C1723">
        <v>203</v>
      </c>
      <c r="D1723">
        <v>2</v>
      </c>
      <c r="E1723">
        <v>1</v>
      </c>
      <c r="F1723" t="s">
        <v>32</v>
      </c>
      <c r="G1723" t="s">
        <v>33</v>
      </c>
      <c r="H1723" t="s">
        <v>34</v>
      </c>
      <c r="I1723" s="6" t="s">
        <v>35</v>
      </c>
      <c r="O1723" s="7"/>
      <c r="P1723" s="7"/>
      <c r="AB1723" t="s">
        <v>153</v>
      </c>
      <c r="AC1723" t="s">
        <v>542</v>
      </c>
    </row>
    <row r="1724" spans="1:29" ht="15.5" x14ac:dyDescent="0.35">
      <c r="A1724" s="5" t="s">
        <v>539</v>
      </c>
      <c r="B1724" t="s">
        <v>31</v>
      </c>
      <c r="C1724">
        <v>203</v>
      </c>
      <c r="D1724">
        <v>2</v>
      </c>
      <c r="E1724">
        <v>2</v>
      </c>
      <c r="F1724" t="s">
        <v>32</v>
      </c>
      <c r="G1724" t="s">
        <v>33</v>
      </c>
      <c r="H1724" t="s">
        <v>34</v>
      </c>
      <c r="I1724" s="6" t="s">
        <v>35</v>
      </c>
      <c r="O1724" s="7"/>
      <c r="P1724" s="7"/>
      <c r="AB1724" t="s">
        <v>153</v>
      </c>
      <c r="AC1724" t="s">
        <v>542</v>
      </c>
    </row>
    <row r="1725" spans="1:29" ht="15.5" x14ac:dyDescent="0.35">
      <c r="A1725" s="5" t="s">
        <v>539</v>
      </c>
      <c r="B1725" t="s">
        <v>31</v>
      </c>
      <c r="C1725">
        <v>203</v>
      </c>
      <c r="D1725">
        <v>3</v>
      </c>
      <c r="E1725">
        <v>1</v>
      </c>
      <c r="F1725" t="s">
        <v>32</v>
      </c>
      <c r="G1725" t="s">
        <v>33</v>
      </c>
      <c r="H1725" t="s">
        <v>34</v>
      </c>
      <c r="I1725" s="6" t="s">
        <v>35</v>
      </c>
      <c r="O1725" s="7"/>
      <c r="P1725" s="7"/>
      <c r="AB1725" t="s">
        <v>153</v>
      </c>
      <c r="AC1725" t="s">
        <v>542</v>
      </c>
    </row>
    <row r="1726" spans="1:29" ht="15.5" x14ac:dyDescent="0.35">
      <c r="A1726" s="5" t="s">
        <v>539</v>
      </c>
      <c r="B1726" t="s">
        <v>31</v>
      </c>
      <c r="C1726">
        <v>203</v>
      </c>
      <c r="D1726">
        <v>3</v>
      </c>
      <c r="E1726">
        <v>2</v>
      </c>
      <c r="F1726" t="s">
        <v>32</v>
      </c>
      <c r="G1726" t="s">
        <v>33</v>
      </c>
      <c r="H1726" t="s">
        <v>34</v>
      </c>
      <c r="I1726" s="6" t="s">
        <v>35</v>
      </c>
      <c r="O1726" s="7"/>
      <c r="P1726" s="7"/>
      <c r="AB1726" t="s">
        <v>153</v>
      </c>
      <c r="AC1726" t="s">
        <v>542</v>
      </c>
    </row>
    <row r="1727" spans="1:29" ht="15.5" x14ac:dyDescent="0.35">
      <c r="A1727" s="5" t="s">
        <v>539</v>
      </c>
      <c r="B1727" t="s">
        <v>31</v>
      </c>
      <c r="C1727">
        <v>203</v>
      </c>
      <c r="D1727">
        <v>4</v>
      </c>
      <c r="E1727">
        <v>1</v>
      </c>
      <c r="F1727" t="s">
        <v>32</v>
      </c>
      <c r="G1727" t="s">
        <v>33</v>
      </c>
      <c r="H1727" t="s">
        <v>34</v>
      </c>
      <c r="I1727" s="6" t="s">
        <v>35</v>
      </c>
      <c r="O1727" s="7"/>
      <c r="P1727" s="7"/>
      <c r="AB1727" t="s">
        <v>153</v>
      </c>
      <c r="AC1727" t="s">
        <v>542</v>
      </c>
    </row>
    <row r="1728" spans="1:29" ht="15.5" x14ac:dyDescent="0.35">
      <c r="A1728" s="5" t="s">
        <v>539</v>
      </c>
      <c r="B1728" t="s">
        <v>31</v>
      </c>
      <c r="C1728">
        <v>203</v>
      </c>
      <c r="D1728">
        <v>4</v>
      </c>
      <c r="E1728">
        <v>2</v>
      </c>
      <c r="F1728" t="s">
        <v>32</v>
      </c>
      <c r="G1728" t="s">
        <v>33</v>
      </c>
      <c r="H1728" t="s">
        <v>34</v>
      </c>
      <c r="I1728" s="6" t="s">
        <v>35</v>
      </c>
      <c r="O1728" s="7"/>
      <c r="P1728" s="7"/>
      <c r="AB1728" t="s">
        <v>153</v>
      </c>
      <c r="AC1728" t="s">
        <v>542</v>
      </c>
    </row>
    <row r="1729" spans="1:30" ht="15.5" x14ac:dyDescent="0.35">
      <c r="A1729" s="5" t="s">
        <v>539</v>
      </c>
      <c r="B1729" t="s">
        <v>31</v>
      </c>
      <c r="C1729">
        <v>203</v>
      </c>
      <c r="D1729">
        <v>5</v>
      </c>
      <c r="E1729">
        <v>1</v>
      </c>
      <c r="F1729" t="s">
        <v>32</v>
      </c>
      <c r="G1729" t="s">
        <v>33</v>
      </c>
      <c r="H1729" t="s">
        <v>34</v>
      </c>
      <c r="I1729" t="s">
        <v>136</v>
      </c>
      <c r="J1729" s="6" t="s">
        <v>74</v>
      </c>
      <c r="K1729" t="s">
        <v>40</v>
      </c>
      <c r="L1729" t="s">
        <v>41</v>
      </c>
      <c r="M1729">
        <v>0</v>
      </c>
      <c r="N1729">
        <v>1</v>
      </c>
      <c r="O1729" s="7" t="s">
        <v>559</v>
      </c>
      <c r="P1729" s="7"/>
      <c r="Q1729">
        <f>33-13</f>
        <v>20</v>
      </c>
      <c r="R1729" t="s">
        <v>43</v>
      </c>
      <c r="S1729" t="s">
        <v>44</v>
      </c>
      <c r="Z1729" t="s">
        <v>108</v>
      </c>
      <c r="AB1729" t="s">
        <v>153</v>
      </c>
      <c r="AC1729" t="s">
        <v>542</v>
      </c>
      <c r="AD1729" t="s">
        <v>200</v>
      </c>
    </row>
    <row r="1730" spans="1:30" ht="15.5" x14ac:dyDescent="0.35">
      <c r="A1730" s="5" t="s">
        <v>539</v>
      </c>
      <c r="B1730" t="s">
        <v>31</v>
      </c>
      <c r="C1730">
        <v>203</v>
      </c>
      <c r="D1730">
        <v>6</v>
      </c>
      <c r="E1730">
        <v>1</v>
      </c>
      <c r="F1730" t="s">
        <v>32</v>
      </c>
      <c r="G1730" t="s">
        <v>33</v>
      </c>
      <c r="H1730" t="s">
        <v>34</v>
      </c>
      <c r="I1730" t="s">
        <v>45</v>
      </c>
      <c r="J1730" s="6" t="s">
        <v>39</v>
      </c>
      <c r="K1730" t="s">
        <v>56</v>
      </c>
      <c r="L1730" t="s">
        <v>49</v>
      </c>
      <c r="M1730">
        <v>0</v>
      </c>
      <c r="N1730">
        <v>0</v>
      </c>
      <c r="O1730" s="7" t="s">
        <v>560</v>
      </c>
      <c r="P1730" s="7" t="s">
        <v>561</v>
      </c>
      <c r="Q1730">
        <f>29.5-12.5</f>
        <v>17</v>
      </c>
      <c r="R1730" t="s">
        <v>52</v>
      </c>
      <c r="AB1730" t="s">
        <v>153</v>
      </c>
      <c r="AC1730" t="s">
        <v>542</v>
      </c>
    </row>
    <row r="1731" spans="1:30" ht="15.5" x14ac:dyDescent="0.35">
      <c r="A1731" s="5" t="s">
        <v>539</v>
      </c>
      <c r="B1731" t="s">
        <v>31</v>
      </c>
      <c r="C1731">
        <v>203</v>
      </c>
      <c r="D1731">
        <v>6</v>
      </c>
      <c r="E1731">
        <v>2</v>
      </c>
      <c r="F1731" t="s">
        <v>32</v>
      </c>
      <c r="G1731" t="s">
        <v>33</v>
      </c>
      <c r="H1731" t="s">
        <v>34</v>
      </c>
      <c r="I1731" s="6" t="s">
        <v>35</v>
      </c>
      <c r="O1731" s="7"/>
      <c r="P1731" s="7"/>
      <c r="AB1731" t="s">
        <v>153</v>
      </c>
      <c r="AC1731" t="s">
        <v>542</v>
      </c>
    </row>
    <row r="1732" spans="1:30" ht="15.5" x14ac:dyDescent="0.35">
      <c r="A1732" s="5" t="s">
        <v>539</v>
      </c>
      <c r="B1732" t="s">
        <v>31</v>
      </c>
      <c r="C1732">
        <v>203</v>
      </c>
      <c r="D1732">
        <v>7</v>
      </c>
      <c r="E1732">
        <v>1</v>
      </c>
      <c r="F1732" t="s">
        <v>32</v>
      </c>
      <c r="G1732" t="s">
        <v>33</v>
      </c>
      <c r="H1732" t="s">
        <v>34</v>
      </c>
      <c r="I1732" s="6" t="s">
        <v>35</v>
      </c>
      <c r="O1732" s="7"/>
      <c r="P1732" s="7"/>
      <c r="AB1732" t="s">
        <v>153</v>
      </c>
      <c r="AC1732" t="s">
        <v>542</v>
      </c>
    </row>
    <row r="1733" spans="1:30" ht="15.5" x14ac:dyDescent="0.35">
      <c r="A1733" s="5" t="s">
        <v>539</v>
      </c>
      <c r="B1733" t="s">
        <v>31</v>
      </c>
      <c r="C1733">
        <v>203</v>
      </c>
      <c r="D1733">
        <v>8</v>
      </c>
      <c r="E1733">
        <v>1</v>
      </c>
      <c r="F1733" t="s">
        <v>32</v>
      </c>
      <c r="G1733" t="s">
        <v>33</v>
      </c>
      <c r="H1733" t="s">
        <v>34</v>
      </c>
      <c r="I1733" t="s">
        <v>45</v>
      </c>
      <c r="J1733" s="6" t="s">
        <v>39</v>
      </c>
      <c r="K1733" t="s">
        <v>56</v>
      </c>
      <c r="L1733" t="s">
        <v>49</v>
      </c>
      <c r="M1733">
        <v>0</v>
      </c>
      <c r="N1733">
        <v>0</v>
      </c>
      <c r="O1733" s="7" t="s">
        <v>562</v>
      </c>
      <c r="P1733" s="7" t="s">
        <v>563</v>
      </c>
      <c r="Q1733">
        <f>28-13</f>
        <v>15</v>
      </c>
      <c r="R1733" t="s">
        <v>52</v>
      </c>
      <c r="AB1733" t="s">
        <v>153</v>
      </c>
      <c r="AC1733" t="s">
        <v>542</v>
      </c>
    </row>
    <row r="1734" spans="1:30" ht="15.5" x14ac:dyDescent="0.35">
      <c r="A1734" s="5" t="s">
        <v>539</v>
      </c>
      <c r="B1734" t="s">
        <v>31</v>
      </c>
      <c r="C1734">
        <v>203</v>
      </c>
      <c r="D1734">
        <v>8</v>
      </c>
      <c r="E1734">
        <v>2</v>
      </c>
      <c r="F1734" t="s">
        <v>32</v>
      </c>
      <c r="G1734" t="s">
        <v>33</v>
      </c>
      <c r="H1734" t="s">
        <v>34</v>
      </c>
      <c r="I1734" t="s">
        <v>45</v>
      </c>
      <c r="J1734" s="6" t="s">
        <v>39</v>
      </c>
      <c r="K1734" t="s">
        <v>56</v>
      </c>
      <c r="L1734" t="s">
        <v>41</v>
      </c>
      <c r="M1734">
        <v>0</v>
      </c>
      <c r="N1734">
        <v>0</v>
      </c>
      <c r="O1734" s="7" t="s">
        <v>564</v>
      </c>
      <c r="P1734" s="7" t="s">
        <v>565</v>
      </c>
      <c r="Q1734">
        <f>31-15</f>
        <v>16</v>
      </c>
      <c r="R1734" t="s">
        <v>43</v>
      </c>
      <c r="S1734" t="s">
        <v>44</v>
      </c>
      <c r="AB1734" t="s">
        <v>153</v>
      </c>
      <c r="AC1734" t="s">
        <v>542</v>
      </c>
    </row>
    <row r="1735" spans="1:30" ht="15.5" x14ac:dyDescent="0.35">
      <c r="A1735" s="5" t="s">
        <v>539</v>
      </c>
      <c r="B1735" t="s">
        <v>31</v>
      </c>
      <c r="C1735">
        <v>203</v>
      </c>
      <c r="D1735">
        <v>9</v>
      </c>
      <c r="E1735">
        <v>1</v>
      </c>
      <c r="F1735" t="s">
        <v>32</v>
      </c>
      <c r="G1735" t="s">
        <v>33</v>
      </c>
      <c r="H1735" t="s">
        <v>34</v>
      </c>
      <c r="I1735" t="s">
        <v>136</v>
      </c>
      <c r="J1735" s="6" t="s">
        <v>74</v>
      </c>
      <c r="K1735" t="s">
        <v>40</v>
      </c>
      <c r="L1735" t="s">
        <v>41</v>
      </c>
      <c r="M1735">
        <v>0</v>
      </c>
      <c r="N1735">
        <v>1</v>
      </c>
      <c r="O1735" s="7" t="s">
        <v>566</v>
      </c>
      <c r="P1735" s="7"/>
      <c r="Q1735">
        <f>33.5-12.5</f>
        <v>21</v>
      </c>
      <c r="R1735" t="s">
        <v>43</v>
      </c>
      <c r="S1735" t="s">
        <v>44</v>
      </c>
      <c r="AB1735" t="s">
        <v>153</v>
      </c>
      <c r="AC1735" t="s">
        <v>542</v>
      </c>
    </row>
    <row r="1736" spans="1:30" ht="15.5" x14ac:dyDescent="0.35">
      <c r="A1736" s="5" t="s">
        <v>539</v>
      </c>
      <c r="B1736" t="s">
        <v>31</v>
      </c>
      <c r="C1736">
        <v>203</v>
      </c>
      <c r="D1736">
        <v>9</v>
      </c>
      <c r="E1736">
        <v>2</v>
      </c>
      <c r="F1736" t="s">
        <v>32</v>
      </c>
      <c r="G1736" t="s">
        <v>33</v>
      </c>
      <c r="H1736" t="s">
        <v>34</v>
      </c>
      <c r="I1736" s="6" t="s">
        <v>35</v>
      </c>
      <c r="O1736" s="7"/>
      <c r="P1736" s="7"/>
      <c r="AB1736" t="s">
        <v>153</v>
      </c>
      <c r="AC1736" t="s">
        <v>542</v>
      </c>
    </row>
    <row r="1737" spans="1:30" ht="15.5" x14ac:dyDescent="0.35">
      <c r="A1737" s="5" t="s">
        <v>539</v>
      </c>
      <c r="B1737" t="s">
        <v>31</v>
      </c>
      <c r="C1737">
        <v>203</v>
      </c>
      <c r="D1737">
        <v>10</v>
      </c>
      <c r="E1737">
        <v>1</v>
      </c>
      <c r="F1737" t="s">
        <v>32</v>
      </c>
      <c r="G1737" t="s">
        <v>33</v>
      </c>
      <c r="H1737" t="s">
        <v>34</v>
      </c>
      <c r="I1737" t="s">
        <v>38</v>
      </c>
      <c r="J1737" s="6" t="s">
        <v>39</v>
      </c>
      <c r="K1737" t="s">
        <v>40</v>
      </c>
      <c r="L1737" t="s">
        <v>49</v>
      </c>
      <c r="M1737">
        <v>0</v>
      </c>
      <c r="N1737">
        <v>0</v>
      </c>
      <c r="O1737" s="7" t="s">
        <v>567</v>
      </c>
      <c r="P1737" s="7"/>
      <c r="Q1737">
        <f>180-90</f>
        <v>90</v>
      </c>
      <c r="R1737" t="s">
        <v>52</v>
      </c>
      <c r="Z1737" t="s">
        <v>108</v>
      </c>
      <c r="AB1737" t="s">
        <v>153</v>
      </c>
      <c r="AC1737" t="s">
        <v>542</v>
      </c>
      <c r="AD1737" t="s">
        <v>119</v>
      </c>
    </row>
    <row r="1738" spans="1:30" ht="15.5" x14ac:dyDescent="0.35">
      <c r="A1738" s="5" t="s">
        <v>539</v>
      </c>
      <c r="B1738" t="s">
        <v>31</v>
      </c>
      <c r="C1738">
        <v>304</v>
      </c>
      <c r="D1738">
        <v>1</v>
      </c>
      <c r="E1738">
        <v>1</v>
      </c>
      <c r="F1738" t="s">
        <v>32</v>
      </c>
      <c r="G1738" t="s">
        <v>33</v>
      </c>
      <c r="H1738" t="s">
        <v>34</v>
      </c>
      <c r="I1738" s="6" t="s">
        <v>35</v>
      </c>
      <c r="O1738" s="7"/>
      <c r="P1738" s="7"/>
      <c r="AB1738" t="s">
        <v>153</v>
      </c>
      <c r="AC1738" t="s">
        <v>542</v>
      </c>
    </row>
    <row r="1739" spans="1:30" ht="15.5" x14ac:dyDescent="0.35">
      <c r="A1739" s="5" t="s">
        <v>539</v>
      </c>
      <c r="B1739" t="s">
        <v>31</v>
      </c>
      <c r="C1739">
        <v>304</v>
      </c>
      <c r="D1739">
        <v>1</v>
      </c>
      <c r="E1739">
        <v>2</v>
      </c>
      <c r="F1739" t="s">
        <v>32</v>
      </c>
      <c r="G1739" t="s">
        <v>33</v>
      </c>
      <c r="H1739" t="s">
        <v>34</v>
      </c>
      <c r="I1739" s="6" t="s">
        <v>35</v>
      </c>
      <c r="O1739" s="7"/>
      <c r="P1739" s="7"/>
      <c r="AB1739" t="s">
        <v>153</v>
      </c>
      <c r="AC1739" t="s">
        <v>542</v>
      </c>
    </row>
    <row r="1740" spans="1:30" ht="15.5" x14ac:dyDescent="0.35">
      <c r="A1740" s="5" t="s">
        <v>539</v>
      </c>
      <c r="B1740" t="s">
        <v>31</v>
      </c>
      <c r="C1740">
        <v>304</v>
      </c>
      <c r="D1740">
        <v>2</v>
      </c>
      <c r="E1740">
        <v>1</v>
      </c>
      <c r="F1740" t="s">
        <v>32</v>
      </c>
      <c r="G1740" t="s">
        <v>33</v>
      </c>
      <c r="H1740" t="s">
        <v>34</v>
      </c>
      <c r="I1740" s="6" t="s">
        <v>130</v>
      </c>
      <c r="O1740" s="7"/>
      <c r="P1740" s="7"/>
      <c r="AB1740" t="s">
        <v>153</v>
      </c>
      <c r="AC1740" t="s">
        <v>542</v>
      </c>
    </row>
    <row r="1741" spans="1:30" ht="15.5" x14ac:dyDescent="0.35">
      <c r="A1741" s="5" t="s">
        <v>539</v>
      </c>
      <c r="B1741" t="s">
        <v>31</v>
      </c>
      <c r="C1741">
        <v>304</v>
      </c>
      <c r="D1741">
        <v>3</v>
      </c>
      <c r="E1741">
        <v>1</v>
      </c>
      <c r="F1741" t="s">
        <v>32</v>
      </c>
      <c r="G1741" t="s">
        <v>33</v>
      </c>
      <c r="H1741" t="s">
        <v>34</v>
      </c>
      <c r="I1741" s="6" t="s">
        <v>35</v>
      </c>
      <c r="O1741" s="7"/>
      <c r="P1741" s="7"/>
      <c r="AB1741" t="s">
        <v>153</v>
      </c>
      <c r="AC1741" t="s">
        <v>542</v>
      </c>
    </row>
    <row r="1742" spans="1:30" ht="15.5" x14ac:dyDescent="0.35">
      <c r="A1742" s="5" t="s">
        <v>539</v>
      </c>
      <c r="B1742" t="s">
        <v>31</v>
      </c>
      <c r="C1742">
        <v>304</v>
      </c>
      <c r="D1742">
        <v>3</v>
      </c>
      <c r="E1742">
        <v>2</v>
      </c>
      <c r="F1742" t="s">
        <v>32</v>
      </c>
      <c r="G1742" t="s">
        <v>33</v>
      </c>
      <c r="H1742" t="s">
        <v>34</v>
      </c>
      <c r="I1742" s="6" t="s">
        <v>35</v>
      </c>
      <c r="O1742" s="7"/>
      <c r="P1742" s="7"/>
      <c r="AB1742" t="s">
        <v>153</v>
      </c>
      <c r="AC1742" t="s">
        <v>542</v>
      </c>
    </row>
    <row r="1743" spans="1:30" ht="15.5" x14ac:dyDescent="0.35">
      <c r="A1743" s="5" t="s">
        <v>539</v>
      </c>
      <c r="B1743" t="s">
        <v>31</v>
      </c>
      <c r="C1743">
        <v>304</v>
      </c>
      <c r="D1743">
        <v>4</v>
      </c>
      <c r="E1743">
        <v>1</v>
      </c>
      <c r="F1743" t="s">
        <v>32</v>
      </c>
      <c r="G1743" t="s">
        <v>33</v>
      </c>
      <c r="H1743" t="s">
        <v>34</v>
      </c>
      <c r="I1743" s="6" t="s">
        <v>35</v>
      </c>
      <c r="O1743" s="7"/>
      <c r="P1743" s="7"/>
      <c r="AB1743" t="s">
        <v>153</v>
      </c>
      <c r="AC1743" t="s">
        <v>542</v>
      </c>
    </row>
    <row r="1744" spans="1:30" ht="15.5" x14ac:dyDescent="0.35">
      <c r="A1744" s="5" t="s">
        <v>539</v>
      </c>
      <c r="B1744" t="s">
        <v>31</v>
      </c>
      <c r="C1744">
        <v>304</v>
      </c>
      <c r="D1744">
        <v>4</v>
      </c>
      <c r="E1744">
        <v>2</v>
      </c>
      <c r="F1744" t="s">
        <v>32</v>
      </c>
      <c r="G1744" t="s">
        <v>33</v>
      </c>
      <c r="H1744" t="s">
        <v>34</v>
      </c>
      <c r="I1744" s="6" t="s">
        <v>35</v>
      </c>
      <c r="O1744" s="7"/>
      <c r="P1744" s="7"/>
      <c r="AB1744" t="s">
        <v>153</v>
      </c>
      <c r="AC1744" t="s">
        <v>542</v>
      </c>
    </row>
    <row r="1745" spans="1:30" ht="15.5" x14ac:dyDescent="0.35">
      <c r="A1745" s="5" t="s">
        <v>539</v>
      </c>
      <c r="B1745" t="s">
        <v>31</v>
      </c>
      <c r="C1745">
        <v>304</v>
      </c>
      <c r="D1745">
        <v>5</v>
      </c>
      <c r="E1745">
        <v>1</v>
      </c>
      <c r="F1745" t="s">
        <v>32</v>
      </c>
      <c r="G1745" t="s">
        <v>33</v>
      </c>
      <c r="H1745" t="s">
        <v>34</v>
      </c>
      <c r="I1745" t="s">
        <v>69</v>
      </c>
      <c r="J1745" s="6" t="s">
        <v>142</v>
      </c>
      <c r="O1745" s="7"/>
      <c r="P1745" s="7"/>
      <c r="AB1745" t="s">
        <v>153</v>
      </c>
      <c r="AC1745" t="s">
        <v>542</v>
      </c>
    </row>
    <row r="1746" spans="1:30" ht="15.5" x14ac:dyDescent="0.35">
      <c r="A1746" s="5" t="s">
        <v>539</v>
      </c>
      <c r="B1746" t="s">
        <v>31</v>
      </c>
      <c r="C1746">
        <v>304</v>
      </c>
      <c r="D1746">
        <v>7</v>
      </c>
      <c r="E1746">
        <v>1</v>
      </c>
      <c r="F1746" t="s">
        <v>32</v>
      </c>
      <c r="G1746" t="s">
        <v>33</v>
      </c>
      <c r="H1746" t="s">
        <v>34</v>
      </c>
      <c r="I1746" t="s">
        <v>45</v>
      </c>
      <c r="J1746" s="6" t="s">
        <v>74</v>
      </c>
      <c r="K1746" t="s">
        <v>56</v>
      </c>
      <c r="L1746" t="s">
        <v>49</v>
      </c>
      <c r="M1746">
        <v>0</v>
      </c>
      <c r="N1746">
        <v>1</v>
      </c>
      <c r="O1746" s="7" t="s">
        <v>519</v>
      </c>
      <c r="P1746" s="7" t="s">
        <v>520</v>
      </c>
      <c r="Q1746">
        <f>37-21</f>
        <v>16</v>
      </c>
      <c r="R1746" t="s">
        <v>52</v>
      </c>
      <c r="AB1746" t="s">
        <v>153</v>
      </c>
      <c r="AC1746" t="s">
        <v>542</v>
      </c>
    </row>
    <row r="1747" spans="1:30" ht="15.5" x14ac:dyDescent="0.35">
      <c r="A1747" s="5" t="s">
        <v>539</v>
      </c>
      <c r="B1747" t="s">
        <v>31</v>
      </c>
      <c r="C1747">
        <v>304</v>
      </c>
      <c r="D1747">
        <v>8</v>
      </c>
      <c r="E1747">
        <v>1</v>
      </c>
      <c r="F1747" t="s">
        <v>32</v>
      </c>
      <c r="G1747" t="s">
        <v>33</v>
      </c>
      <c r="H1747" t="s">
        <v>34</v>
      </c>
      <c r="I1747" s="6" t="s">
        <v>35</v>
      </c>
      <c r="O1747" s="7"/>
      <c r="P1747" s="7"/>
      <c r="AB1747" t="s">
        <v>153</v>
      </c>
      <c r="AC1747" t="s">
        <v>542</v>
      </c>
    </row>
    <row r="1748" spans="1:30" ht="15.5" x14ac:dyDescent="0.35">
      <c r="A1748" s="5" t="s">
        <v>539</v>
      </c>
      <c r="B1748" t="s">
        <v>31</v>
      </c>
      <c r="C1748">
        <v>304</v>
      </c>
      <c r="D1748">
        <v>9</v>
      </c>
      <c r="E1748">
        <v>1</v>
      </c>
      <c r="F1748" t="s">
        <v>32</v>
      </c>
      <c r="G1748" t="s">
        <v>33</v>
      </c>
      <c r="H1748" t="s">
        <v>34</v>
      </c>
      <c r="I1748" s="6" t="s">
        <v>35</v>
      </c>
      <c r="O1748" s="7"/>
      <c r="P1748" s="7"/>
      <c r="AB1748" t="s">
        <v>153</v>
      </c>
      <c r="AC1748" t="s">
        <v>542</v>
      </c>
    </row>
    <row r="1749" spans="1:30" ht="15.5" x14ac:dyDescent="0.35">
      <c r="A1749" s="5" t="s">
        <v>539</v>
      </c>
      <c r="B1749" t="s">
        <v>31</v>
      </c>
      <c r="C1749">
        <v>304</v>
      </c>
      <c r="D1749">
        <v>9</v>
      </c>
      <c r="E1749">
        <v>2</v>
      </c>
      <c r="F1749" t="s">
        <v>32</v>
      </c>
      <c r="G1749" t="s">
        <v>33</v>
      </c>
      <c r="H1749" t="s">
        <v>34</v>
      </c>
      <c r="I1749" t="s">
        <v>69</v>
      </c>
      <c r="J1749" s="6" t="s">
        <v>142</v>
      </c>
      <c r="O1749" s="7"/>
      <c r="P1749" s="7"/>
      <c r="AB1749" t="s">
        <v>153</v>
      </c>
      <c r="AC1749" t="s">
        <v>542</v>
      </c>
    </row>
    <row r="1750" spans="1:30" ht="15.5" x14ac:dyDescent="0.35">
      <c r="A1750" s="5" t="s">
        <v>539</v>
      </c>
      <c r="B1750" t="s">
        <v>31</v>
      </c>
      <c r="C1750">
        <v>304</v>
      </c>
      <c r="D1750">
        <v>10</v>
      </c>
      <c r="E1750">
        <v>1</v>
      </c>
      <c r="F1750" t="s">
        <v>32</v>
      </c>
      <c r="G1750" t="s">
        <v>33</v>
      </c>
      <c r="H1750" t="s">
        <v>34</v>
      </c>
      <c r="I1750" s="6" t="s">
        <v>130</v>
      </c>
      <c r="O1750" s="7"/>
      <c r="P1750" s="7"/>
      <c r="AB1750" t="s">
        <v>153</v>
      </c>
      <c r="AC1750" t="s">
        <v>542</v>
      </c>
    </row>
    <row r="1751" spans="1:30" ht="15.5" x14ac:dyDescent="0.35">
      <c r="A1751" s="5" t="s">
        <v>539</v>
      </c>
      <c r="B1751" t="s">
        <v>31</v>
      </c>
      <c r="C1751">
        <v>304</v>
      </c>
      <c r="D1751">
        <v>10</v>
      </c>
      <c r="E1751">
        <v>2</v>
      </c>
      <c r="F1751" t="s">
        <v>32</v>
      </c>
      <c r="G1751" t="s">
        <v>33</v>
      </c>
      <c r="H1751" t="s">
        <v>34</v>
      </c>
      <c r="I1751" t="s">
        <v>45</v>
      </c>
      <c r="J1751" s="6" t="s">
        <v>196</v>
      </c>
      <c r="O1751" s="7"/>
      <c r="P1751" s="7"/>
      <c r="AB1751" t="s">
        <v>153</v>
      </c>
      <c r="AC1751" t="s">
        <v>542</v>
      </c>
      <c r="AD1751" t="s">
        <v>568</v>
      </c>
    </row>
    <row r="1752" spans="1:30" ht="15.5" x14ac:dyDescent="0.35">
      <c r="A1752" s="5" t="s">
        <v>539</v>
      </c>
      <c r="B1752" t="s">
        <v>31</v>
      </c>
      <c r="C1752">
        <v>111</v>
      </c>
      <c r="D1752">
        <v>1</v>
      </c>
      <c r="E1752">
        <v>1</v>
      </c>
      <c r="F1752" t="s">
        <v>120</v>
      </c>
      <c r="G1752" t="s">
        <v>33</v>
      </c>
      <c r="H1752" t="s">
        <v>34</v>
      </c>
      <c r="I1752" s="6" t="s">
        <v>35</v>
      </c>
      <c r="O1752" s="7"/>
      <c r="P1752" s="7"/>
      <c r="AB1752" t="s">
        <v>462</v>
      </c>
      <c r="AC1752" t="s">
        <v>163</v>
      </c>
    </row>
    <row r="1753" spans="1:30" ht="15.5" x14ac:dyDescent="0.35">
      <c r="A1753" s="5" t="s">
        <v>539</v>
      </c>
      <c r="B1753" t="s">
        <v>31</v>
      </c>
      <c r="C1753">
        <v>111</v>
      </c>
      <c r="D1753">
        <v>1</v>
      </c>
      <c r="E1753">
        <v>2</v>
      </c>
      <c r="F1753" t="s">
        <v>120</v>
      </c>
      <c r="G1753" t="s">
        <v>33</v>
      </c>
      <c r="H1753" t="s">
        <v>34</v>
      </c>
      <c r="I1753" t="s">
        <v>45</v>
      </c>
      <c r="J1753" s="6" t="s">
        <v>74</v>
      </c>
      <c r="K1753" t="s">
        <v>56</v>
      </c>
      <c r="L1753" t="s">
        <v>49</v>
      </c>
      <c r="M1753">
        <v>0</v>
      </c>
      <c r="N1753">
        <v>1</v>
      </c>
      <c r="O1753" s="7" t="s">
        <v>569</v>
      </c>
      <c r="P1753" s="7" t="s">
        <v>570</v>
      </c>
      <c r="Q1753">
        <f>38.5-24</f>
        <v>14.5</v>
      </c>
      <c r="R1753" t="s">
        <v>128</v>
      </c>
      <c r="AB1753" t="s">
        <v>462</v>
      </c>
      <c r="AC1753" t="s">
        <v>163</v>
      </c>
      <c r="AD1753" t="s">
        <v>59</v>
      </c>
    </row>
    <row r="1754" spans="1:30" ht="15.5" x14ac:dyDescent="0.35">
      <c r="A1754" s="5" t="s">
        <v>539</v>
      </c>
      <c r="B1754" t="s">
        <v>31</v>
      </c>
      <c r="C1754">
        <v>111</v>
      </c>
      <c r="D1754">
        <v>1</v>
      </c>
      <c r="E1754">
        <v>2</v>
      </c>
      <c r="F1754" t="s">
        <v>120</v>
      </c>
      <c r="G1754" t="s">
        <v>33</v>
      </c>
      <c r="H1754" t="s">
        <v>34</v>
      </c>
      <c r="I1754" t="s">
        <v>45</v>
      </c>
      <c r="J1754" s="6" t="s">
        <v>39</v>
      </c>
      <c r="K1754" t="s">
        <v>56</v>
      </c>
      <c r="L1754" t="s">
        <v>41</v>
      </c>
      <c r="M1754">
        <v>0</v>
      </c>
      <c r="N1754">
        <v>0</v>
      </c>
      <c r="O1754" s="7" t="s">
        <v>571</v>
      </c>
      <c r="P1754" s="7" t="s">
        <v>572</v>
      </c>
      <c r="Q1754">
        <f>39-23.5</f>
        <v>15.5</v>
      </c>
      <c r="R1754" t="s">
        <v>100</v>
      </c>
      <c r="S1754" t="s">
        <v>44</v>
      </c>
      <c r="AB1754" t="s">
        <v>462</v>
      </c>
      <c r="AC1754" t="s">
        <v>163</v>
      </c>
      <c r="AD1754" t="s">
        <v>59</v>
      </c>
    </row>
    <row r="1755" spans="1:30" ht="15.5" x14ac:dyDescent="0.35">
      <c r="A1755" s="5" t="s">
        <v>539</v>
      </c>
      <c r="B1755" t="s">
        <v>31</v>
      </c>
      <c r="C1755">
        <v>111</v>
      </c>
      <c r="D1755">
        <v>2</v>
      </c>
      <c r="E1755">
        <v>1</v>
      </c>
      <c r="F1755" t="s">
        <v>120</v>
      </c>
      <c r="G1755" t="s">
        <v>33</v>
      </c>
      <c r="H1755" t="s">
        <v>34</v>
      </c>
      <c r="I1755" t="s">
        <v>38</v>
      </c>
      <c r="J1755" s="6" t="s">
        <v>143</v>
      </c>
      <c r="O1755" s="7"/>
      <c r="P1755" s="7"/>
      <c r="AB1755" t="s">
        <v>462</v>
      </c>
      <c r="AC1755" t="s">
        <v>163</v>
      </c>
      <c r="AD1755" t="s">
        <v>573</v>
      </c>
    </row>
    <row r="1756" spans="1:30" ht="15.5" x14ac:dyDescent="0.35">
      <c r="A1756" s="5" t="s">
        <v>539</v>
      </c>
      <c r="B1756" t="s">
        <v>31</v>
      </c>
      <c r="C1756">
        <v>111</v>
      </c>
      <c r="D1756">
        <v>2</v>
      </c>
      <c r="E1756">
        <v>2</v>
      </c>
      <c r="F1756" t="s">
        <v>120</v>
      </c>
      <c r="G1756" t="s">
        <v>33</v>
      </c>
      <c r="H1756" t="s">
        <v>34</v>
      </c>
      <c r="I1756" s="6" t="s">
        <v>35</v>
      </c>
      <c r="O1756" s="7"/>
      <c r="P1756" s="7"/>
      <c r="AB1756" t="s">
        <v>462</v>
      </c>
      <c r="AC1756" t="s">
        <v>163</v>
      </c>
    </row>
    <row r="1757" spans="1:30" ht="15.5" x14ac:dyDescent="0.35">
      <c r="A1757" s="5" t="s">
        <v>539</v>
      </c>
      <c r="B1757" t="s">
        <v>31</v>
      </c>
      <c r="C1757">
        <v>111</v>
      </c>
      <c r="D1757">
        <v>3</v>
      </c>
      <c r="E1757">
        <v>1</v>
      </c>
      <c r="F1757" t="s">
        <v>120</v>
      </c>
      <c r="G1757" t="s">
        <v>33</v>
      </c>
      <c r="H1757" t="s">
        <v>34</v>
      </c>
      <c r="I1757" t="s">
        <v>45</v>
      </c>
      <c r="J1757" s="6" t="s">
        <v>143</v>
      </c>
      <c r="O1757" s="7"/>
      <c r="P1757" s="7"/>
      <c r="Q1757">
        <f>42.5-24</f>
        <v>18.5</v>
      </c>
      <c r="AB1757" t="s">
        <v>462</v>
      </c>
      <c r="AC1757" t="s">
        <v>163</v>
      </c>
      <c r="AD1757" t="s">
        <v>573</v>
      </c>
    </row>
    <row r="1758" spans="1:30" ht="15.5" x14ac:dyDescent="0.35">
      <c r="A1758" s="5" t="s">
        <v>539</v>
      </c>
      <c r="B1758" t="s">
        <v>31</v>
      </c>
      <c r="C1758">
        <v>111</v>
      </c>
      <c r="D1758">
        <v>3</v>
      </c>
      <c r="E1758">
        <v>2</v>
      </c>
      <c r="F1758" t="s">
        <v>120</v>
      </c>
      <c r="G1758" t="s">
        <v>33</v>
      </c>
      <c r="H1758" t="s">
        <v>34</v>
      </c>
      <c r="I1758" t="s">
        <v>45</v>
      </c>
      <c r="J1758" s="6" t="s">
        <v>39</v>
      </c>
      <c r="K1758" t="s">
        <v>40</v>
      </c>
      <c r="L1758" t="s">
        <v>49</v>
      </c>
      <c r="M1758">
        <v>0</v>
      </c>
      <c r="N1758">
        <v>0</v>
      </c>
      <c r="O1758" s="7" t="s">
        <v>50</v>
      </c>
      <c r="P1758" s="7" t="s">
        <v>51</v>
      </c>
      <c r="Q1758">
        <f>47-25</f>
        <v>22</v>
      </c>
      <c r="R1758" t="s">
        <v>128</v>
      </c>
      <c r="AB1758" t="s">
        <v>462</v>
      </c>
      <c r="AC1758" t="s">
        <v>163</v>
      </c>
      <c r="AD1758" t="s">
        <v>574</v>
      </c>
    </row>
    <row r="1759" spans="1:30" ht="15.5" x14ac:dyDescent="0.35">
      <c r="A1759" s="5" t="s">
        <v>539</v>
      </c>
      <c r="B1759" t="s">
        <v>31</v>
      </c>
      <c r="C1759">
        <v>111</v>
      </c>
      <c r="D1759">
        <v>5</v>
      </c>
      <c r="E1759">
        <v>1</v>
      </c>
      <c r="F1759" t="s">
        <v>120</v>
      </c>
      <c r="G1759" t="s">
        <v>33</v>
      </c>
      <c r="H1759" t="s">
        <v>34</v>
      </c>
      <c r="I1759" t="s">
        <v>38</v>
      </c>
      <c r="J1759" s="6" t="s">
        <v>39</v>
      </c>
      <c r="K1759" t="s">
        <v>40</v>
      </c>
      <c r="L1759" t="s">
        <v>41</v>
      </c>
      <c r="M1759">
        <v>0</v>
      </c>
      <c r="N1759">
        <v>0</v>
      </c>
      <c r="O1759" s="7" t="s">
        <v>482</v>
      </c>
      <c r="P1759" s="7"/>
      <c r="Q1759">
        <f>220-140</f>
        <v>80</v>
      </c>
      <c r="R1759" t="s">
        <v>43</v>
      </c>
      <c r="S1759" t="s">
        <v>44</v>
      </c>
      <c r="AB1759" t="s">
        <v>462</v>
      </c>
      <c r="AC1759" t="s">
        <v>163</v>
      </c>
      <c r="AD1759" t="s">
        <v>201</v>
      </c>
    </row>
    <row r="1760" spans="1:30" ht="15.5" x14ac:dyDescent="0.35">
      <c r="A1760" s="5" t="s">
        <v>539</v>
      </c>
      <c r="B1760" t="s">
        <v>31</v>
      </c>
      <c r="C1760">
        <v>111</v>
      </c>
      <c r="D1760">
        <v>5</v>
      </c>
      <c r="E1760">
        <v>2</v>
      </c>
      <c r="F1760" t="s">
        <v>120</v>
      </c>
      <c r="G1760" t="s">
        <v>33</v>
      </c>
      <c r="H1760" t="s">
        <v>34</v>
      </c>
      <c r="I1760" t="s">
        <v>38</v>
      </c>
      <c r="J1760" s="6" t="s">
        <v>39</v>
      </c>
      <c r="K1760" t="s">
        <v>40</v>
      </c>
      <c r="L1760" t="s">
        <v>41</v>
      </c>
      <c r="M1760">
        <v>0</v>
      </c>
      <c r="N1760">
        <v>0</v>
      </c>
      <c r="O1760" s="7" t="s">
        <v>575</v>
      </c>
      <c r="P1760" s="7"/>
      <c r="Q1760">
        <f>220-145</f>
        <v>75</v>
      </c>
      <c r="R1760" t="s">
        <v>43</v>
      </c>
      <c r="S1760" t="s">
        <v>44</v>
      </c>
      <c r="AB1760" t="s">
        <v>462</v>
      </c>
      <c r="AC1760" t="s">
        <v>163</v>
      </c>
      <c r="AD1760" t="s">
        <v>176</v>
      </c>
    </row>
    <row r="1761" spans="1:29" ht="15.5" x14ac:dyDescent="0.35">
      <c r="A1761" s="5" t="s">
        <v>539</v>
      </c>
      <c r="B1761" t="s">
        <v>31</v>
      </c>
      <c r="C1761">
        <v>111</v>
      </c>
      <c r="D1761">
        <v>6</v>
      </c>
      <c r="E1761">
        <v>1</v>
      </c>
      <c r="F1761" t="s">
        <v>120</v>
      </c>
      <c r="G1761" t="s">
        <v>33</v>
      </c>
      <c r="H1761" t="s">
        <v>34</v>
      </c>
      <c r="I1761" t="s">
        <v>45</v>
      </c>
      <c r="J1761" s="6" t="s">
        <v>39</v>
      </c>
      <c r="K1761" t="s">
        <v>40</v>
      </c>
      <c r="L1761" t="s">
        <v>49</v>
      </c>
      <c r="M1761">
        <v>0</v>
      </c>
      <c r="N1761">
        <v>0</v>
      </c>
      <c r="O1761" s="7" t="s">
        <v>62</v>
      </c>
      <c r="P1761" s="7" t="s">
        <v>63</v>
      </c>
      <c r="Q1761">
        <f>42-24.5</f>
        <v>17.5</v>
      </c>
      <c r="R1761" t="s">
        <v>128</v>
      </c>
      <c r="AB1761" t="s">
        <v>462</v>
      </c>
      <c r="AC1761" t="s">
        <v>163</v>
      </c>
    </row>
    <row r="1762" spans="1:29" ht="15.5" x14ac:dyDescent="0.35">
      <c r="A1762" s="5" t="s">
        <v>539</v>
      </c>
      <c r="B1762" t="s">
        <v>31</v>
      </c>
      <c r="C1762">
        <v>111</v>
      </c>
      <c r="D1762">
        <v>7</v>
      </c>
      <c r="E1762">
        <v>1</v>
      </c>
      <c r="F1762" t="s">
        <v>120</v>
      </c>
      <c r="G1762" t="s">
        <v>33</v>
      </c>
      <c r="H1762" t="s">
        <v>34</v>
      </c>
      <c r="I1762" s="6" t="s">
        <v>35</v>
      </c>
      <c r="O1762" s="7"/>
      <c r="P1762" s="7"/>
      <c r="AB1762" t="s">
        <v>462</v>
      </c>
      <c r="AC1762" t="s">
        <v>163</v>
      </c>
    </row>
    <row r="1763" spans="1:29" ht="15.5" x14ac:dyDescent="0.35">
      <c r="A1763" s="5" t="s">
        <v>539</v>
      </c>
      <c r="B1763" t="s">
        <v>31</v>
      </c>
      <c r="C1763">
        <v>111</v>
      </c>
      <c r="D1763">
        <v>7</v>
      </c>
      <c r="E1763">
        <v>2</v>
      </c>
      <c r="F1763" t="s">
        <v>120</v>
      </c>
      <c r="G1763" t="s">
        <v>33</v>
      </c>
      <c r="H1763" t="s">
        <v>34</v>
      </c>
      <c r="I1763" t="s">
        <v>69</v>
      </c>
      <c r="J1763" s="6" t="s">
        <v>70</v>
      </c>
      <c r="O1763" s="7"/>
      <c r="P1763" s="7"/>
      <c r="AB1763" t="s">
        <v>462</v>
      </c>
      <c r="AC1763" t="s">
        <v>163</v>
      </c>
    </row>
    <row r="1764" spans="1:29" ht="15.5" x14ac:dyDescent="0.35">
      <c r="A1764" s="5" t="s">
        <v>539</v>
      </c>
      <c r="B1764" t="s">
        <v>31</v>
      </c>
      <c r="C1764">
        <v>111</v>
      </c>
      <c r="D1764">
        <v>8</v>
      </c>
      <c r="E1764">
        <v>1</v>
      </c>
      <c r="F1764" t="s">
        <v>120</v>
      </c>
      <c r="G1764" t="s">
        <v>33</v>
      </c>
      <c r="H1764" t="s">
        <v>34</v>
      </c>
      <c r="I1764" t="s">
        <v>45</v>
      </c>
      <c r="J1764" s="6" t="s">
        <v>39</v>
      </c>
      <c r="K1764" t="s">
        <v>56</v>
      </c>
      <c r="L1764" t="s">
        <v>49</v>
      </c>
      <c r="M1764">
        <v>0</v>
      </c>
      <c r="N1764">
        <v>0</v>
      </c>
      <c r="O1764" s="7" t="s">
        <v>67</v>
      </c>
      <c r="P1764" s="7" t="s">
        <v>68</v>
      </c>
      <c r="Q1764">
        <f>48-30.5</f>
        <v>17.5</v>
      </c>
      <c r="R1764" t="s">
        <v>128</v>
      </c>
      <c r="AB1764" t="s">
        <v>462</v>
      </c>
      <c r="AC1764" t="s">
        <v>163</v>
      </c>
    </row>
    <row r="1765" spans="1:29" ht="15.5" x14ac:dyDescent="0.35">
      <c r="A1765" s="5" t="s">
        <v>539</v>
      </c>
      <c r="B1765" t="s">
        <v>31</v>
      </c>
      <c r="C1765">
        <v>111</v>
      </c>
      <c r="D1765">
        <v>8</v>
      </c>
      <c r="E1765">
        <v>2</v>
      </c>
      <c r="F1765" t="s">
        <v>120</v>
      </c>
      <c r="G1765" t="s">
        <v>33</v>
      </c>
      <c r="H1765" t="s">
        <v>34</v>
      </c>
      <c r="I1765" s="6" t="s">
        <v>35</v>
      </c>
      <c r="O1765" s="7"/>
      <c r="P1765" s="7"/>
      <c r="AB1765" t="s">
        <v>462</v>
      </c>
      <c r="AC1765" t="s">
        <v>163</v>
      </c>
    </row>
    <row r="1766" spans="1:29" ht="15.5" x14ac:dyDescent="0.35">
      <c r="A1766" s="5" t="s">
        <v>539</v>
      </c>
      <c r="B1766" t="s">
        <v>31</v>
      </c>
      <c r="C1766">
        <v>111</v>
      </c>
      <c r="D1766">
        <v>9</v>
      </c>
      <c r="E1766">
        <v>1</v>
      </c>
      <c r="F1766" t="s">
        <v>120</v>
      </c>
      <c r="G1766" t="s">
        <v>33</v>
      </c>
      <c r="H1766" t="s">
        <v>34</v>
      </c>
      <c r="I1766" s="6" t="s">
        <v>35</v>
      </c>
      <c r="O1766" s="7"/>
      <c r="P1766" s="7"/>
      <c r="AB1766" t="s">
        <v>462</v>
      </c>
      <c r="AC1766" t="s">
        <v>163</v>
      </c>
    </row>
    <row r="1767" spans="1:29" ht="15.5" x14ac:dyDescent="0.35">
      <c r="A1767" s="5" t="s">
        <v>539</v>
      </c>
      <c r="B1767" t="s">
        <v>31</v>
      </c>
      <c r="C1767">
        <v>111</v>
      </c>
      <c r="D1767">
        <v>9</v>
      </c>
      <c r="E1767">
        <v>2</v>
      </c>
      <c r="F1767" t="s">
        <v>120</v>
      </c>
      <c r="G1767" t="s">
        <v>33</v>
      </c>
      <c r="H1767" t="s">
        <v>34</v>
      </c>
      <c r="I1767" t="s">
        <v>45</v>
      </c>
      <c r="J1767" s="6" t="s">
        <v>74</v>
      </c>
      <c r="K1767" t="s">
        <v>46</v>
      </c>
      <c r="L1767" t="s">
        <v>49</v>
      </c>
      <c r="M1767">
        <v>0</v>
      </c>
      <c r="N1767">
        <v>1</v>
      </c>
      <c r="O1767" s="7" t="s">
        <v>576</v>
      </c>
      <c r="P1767" s="7" t="s">
        <v>577</v>
      </c>
      <c r="Q1767">
        <f>41-27</f>
        <v>14</v>
      </c>
      <c r="R1767" t="s">
        <v>52</v>
      </c>
      <c r="AB1767" t="s">
        <v>462</v>
      </c>
      <c r="AC1767" t="s">
        <v>163</v>
      </c>
    </row>
    <row r="1768" spans="1:29" ht="15.5" x14ac:dyDescent="0.35">
      <c r="A1768" s="5" t="s">
        <v>539</v>
      </c>
      <c r="B1768" t="s">
        <v>31</v>
      </c>
      <c r="C1768">
        <v>111</v>
      </c>
      <c r="D1768">
        <v>10</v>
      </c>
      <c r="E1768">
        <v>1</v>
      </c>
      <c r="F1768" t="s">
        <v>120</v>
      </c>
      <c r="G1768" t="s">
        <v>33</v>
      </c>
      <c r="H1768" t="s">
        <v>34</v>
      </c>
      <c r="I1768" s="6" t="s">
        <v>35</v>
      </c>
      <c r="O1768" s="7"/>
      <c r="P1768" s="7"/>
      <c r="AB1768" t="s">
        <v>462</v>
      </c>
      <c r="AC1768" t="s">
        <v>163</v>
      </c>
    </row>
    <row r="1769" spans="1:29" ht="15.5" x14ac:dyDescent="0.35">
      <c r="A1769" s="5" t="s">
        <v>539</v>
      </c>
      <c r="B1769" t="s">
        <v>31</v>
      </c>
      <c r="C1769">
        <v>111</v>
      </c>
      <c r="D1769">
        <v>10</v>
      </c>
      <c r="E1769">
        <v>2</v>
      </c>
      <c r="F1769" t="s">
        <v>120</v>
      </c>
      <c r="G1769" t="s">
        <v>33</v>
      </c>
      <c r="H1769" t="s">
        <v>34</v>
      </c>
      <c r="I1769" s="6" t="s">
        <v>35</v>
      </c>
      <c r="O1769" s="7"/>
      <c r="P1769" s="7"/>
      <c r="AB1769" t="s">
        <v>462</v>
      </c>
      <c r="AC1769" t="s">
        <v>163</v>
      </c>
    </row>
    <row r="1770" spans="1:29" ht="15.5" x14ac:dyDescent="0.35">
      <c r="A1770" s="5" t="s">
        <v>539</v>
      </c>
      <c r="B1770" t="s">
        <v>31</v>
      </c>
      <c r="C1770">
        <v>112</v>
      </c>
      <c r="D1770">
        <v>1</v>
      </c>
      <c r="E1770">
        <v>1</v>
      </c>
      <c r="F1770" t="s">
        <v>120</v>
      </c>
      <c r="G1770" t="s">
        <v>33</v>
      </c>
      <c r="H1770" t="s">
        <v>34</v>
      </c>
      <c r="I1770" s="6" t="s">
        <v>130</v>
      </c>
      <c r="O1770" s="7"/>
      <c r="P1770" s="7"/>
      <c r="AB1770" t="s">
        <v>462</v>
      </c>
      <c r="AC1770" t="s">
        <v>163</v>
      </c>
    </row>
    <row r="1771" spans="1:29" ht="15.5" x14ac:dyDescent="0.35">
      <c r="A1771" s="5" t="s">
        <v>539</v>
      </c>
      <c r="B1771" t="s">
        <v>31</v>
      </c>
      <c r="C1771">
        <v>112</v>
      </c>
      <c r="D1771">
        <v>1</v>
      </c>
      <c r="E1771">
        <v>2</v>
      </c>
      <c r="F1771" t="s">
        <v>120</v>
      </c>
      <c r="G1771" t="s">
        <v>33</v>
      </c>
      <c r="H1771" t="s">
        <v>34</v>
      </c>
      <c r="I1771" s="6" t="s">
        <v>35</v>
      </c>
      <c r="O1771" s="7"/>
      <c r="P1771" s="7"/>
      <c r="AB1771" t="s">
        <v>462</v>
      </c>
      <c r="AC1771" t="s">
        <v>163</v>
      </c>
    </row>
    <row r="1772" spans="1:29" ht="15.5" x14ac:dyDescent="0.35">
      <c r="A1772" s="5" t="s">
        <v>539</v>
      </c>
      <c r="B1772" t="s">
        <v>31</v>
      </c>
      <c r="C1772">
        <v>112</v>
      </c>
      <c r="D1772">
        <v>2</v>
      </c>
      <c r="E1772">
        <v>1</v>
      </c>
      <c r="F1772" t="s">
        <v>120</v>
      </c>
      <c r="G1772" t="s">
        <v>33</v>
      </c>
      <c r="H1772" t="s">
        <v>34</v>
      </c>
      <c r="I1772" s="6" t="s">
        <v>35</v>
      </c>
      <c r="O1772" s="7"/>
      <c r="P1772" s="7"/>
      <c r="AB1772" t="s">
        <v>462</v>
      </c>
      <c r="AC1772" t="s">
        <v>163</v>
      </c>
    </row>
    <row r="1773" spans="1:29" ht="15.5" x14ac:dyDescent="0.35">
      <c r="A1773" s="5" t="s">
        <v>539</v>
      </c>
      <c r="B1773" t="s">
        <v>31</v>
      </c>
      <c r="C1773">
        <v>112</v>
      </c>
      <c r="D1773">
        <v>2</v>
      </c>
      <c r="E1773">
        <v>2</v>
      </c>
      <c r="F1773" t="s">
        <v>120</v>
      </c>
      <c r="G1773" t="s">
        <v>33</v>
      </c>
      <c r="H1773" t="s">
        <v>34</v>
      </c>
      <c r="I1773" s="6" t="s">
        <v>35</v>
      </c>
      <c r="O1773" s="7"/>
      <c r="P1773" s="7"/>
      <c r="AB1773" t="s">
        <v>462</v>
      </c>
      <c r="AC1773" t="s">
        <v>163</v>
      </c>
    </row>
    <row r="1774" spans="1:29" ht="15.5" x14ac:dyDescent="0.35">
      <c r="A1774" s="5" t="s">
        <v>539</v>
      </c>
      <c r="B1774" t="s">
        <v>31</v>
      </c>
      <c r="C1774">
        <v>112</v>
      </c>
      <c r="D1774">
        <v>3</v>
      </c>
      <c r="E1774">
        <v>1</v>
      </c>
      <c r="F1774" t="s">
        <v>120</v>
      </c>
      <c r="G1774" t="s">
        <v>33</v>
      </c>
      <c r="H1774" t="s">
        <v>34</v>
      </c>
      <c r="I1774" s="6" t="s">
        <v>35</v>
      </c>
      <c r="O1774" s="7"/>
      <c r="P1774" s="7"/>
      <c r="AB1774" t="s">
        <v>462</v>
      </c>
      <c r="AC1774" t="s">
        <v>163</v>
      </c>
    </row>
    <row r="1775" spans="1:29" ht="15.5" x14ac:dyDescent="0.35">
      <c r="A1775" s="5" t="s">
        <v>539</v>
      </c>
      <c r="B1775" t="s">
        <v>31</v>
      </c>
      <c r="C1775">
        <v>112</v>
      </c>
      <c r="D1775">
        <v>3</v>
      </c>
      <c r="E1775">
        <v>2</v>
      </c>
      <c r="F1775" t="s">
        <v>120</v>
      </c>
      <c r="G1775" t="s">
        <v>33</v>
      </c>
      <c r="H1775" t="s">
        <v>34</v>
      </c>
      <c r="I1775" s="6" t="s">
        <v>35</v>
      </c>
      <c r="O1775" s="7"/>
      <c r="P1775" s="7"/>
      <c r="AB1775" t="s">
        <v>462</v>
      </c>
      <c r="AC1775" t="s">
        <v>163</v>
      </c>
    </row>
    <row r="1776" spans="1:29" ht="15.5" x14ac:dyDescent="0.35">
      <c r="A1776" s="5" t="s">
        <v>539</v>
      </c>
      <c r="B1776" t="s">
        <v>31</v>
      </c>
      <c r="C1776">
        <v>112</v>
      </c>
      <c r="D1776">
        <v>4</v>
      </c>
      <c r="E1776">
        <v>1</v>
      </c>
      <c r="F1776" t="s">
        <v>120</v>
      </c>
      <c r="G1776" t="s">
        <v>33</v>
      </c>
      <c r="H1776" t="s">
        <v>34</v>
      </c>
      <c r="I1776" s="6" t="s">
        <v>35</v>
      </c>
      <c r="O1776" s="7"/>
      <c r="P1776" s="7"/>
      <c r="AB1776" t="s">
        <v>462</v>
      </c>
      <c r="AC1776" t="s">
        <v>163</v>
      </c>
    </row>
    <row r="1777" spans="1:30" ht="15.5" x14ac:dyDescent="0.35">
      <c r="A1777" s="5" t="s">
        <v>539</v>
      </c>
      <c r="B1777" t="s">
        <v>31</v>
      </c>
      <c r="C1777">
        <v>112</v>
      </c>
      <c r="D1777">
        <v>4</v>
      </c>
      <c r="E1777">
        <v>2</v>
      </c>
      <c r="F1777" t="s">
        <v>120</v>
      </c>
      <c r="G1777" t="s">
        <v>33</v>
      </c>
      <c r="H1777" t="s">
        <v>34</v>
      </c>
      <c r="I1777" t="s">
        <v>69</v>
      </c>
      <c r="J1777" s="6" t="s">
        <v>142</v>
      </c>
      <c r="O1777" s="7"/>
      <c r="P1777" s="7"/>
      <c r="AB1777" t="s">
        <v>462</v>
      </c>
      <c r="AC1777" t="s">
        <v>163</v>
      </c>
    </row>
    <row r="1778" spans="1:30" ht="15.5" x14ac:dyDescent="0.35">
      <c r="A1778" s="5" t="s">
        <v>539</v>
      </c>
      <c r="B1778" t="s">
        <v>31</v>
      </c>
      <c r="C1778">
        <v>112</v>
      </c>
      <c r="D1778">
        <v>5</v>
      </c>
      <c r="E1778">
        <v>1</v>
      </c>
      <c r="F1778" t="s">
        <v>120</v>
      </c>
      <c r="G1778" t="s">
        <v>33</v>
      </c>
      <c r="H1778" t="s">
        <v>34</v>
      </c>
      <c r="I1778" t="s">
        <v>38</v>
      </c>
      <c r="J1778" s="6" t="s">
        <v>39</v>
      </c>
      <c r="K1778" t="s">
        <v>40</v>
      </c>
      <c r="L1778" t="s">
        <v>49</v>
      </c>
      <c r="M1778">
        <v>0</v>
      </c>
      <c r="N1778">
        <v>0</v>
      </c>
      <c r="O1778" s="7" t="s">
        <v>78</v>
      </c>
      <c r="P1778" s="7"/>
      <c r="Q1778">
        <f>225-130</f>
        <v>95</v>
      </c>
      <c r="R1778" t="s">
        <v>52</v>
      </c>
      <c r="AB1778" t="s">
        <v>462</v>
      </c>
      <c r="AC1778" t="s">
        <v>163</v>
      </c>
      <c r="AD1778" t="s">
        <v>578</v>
      </c>
    </row>
    <row r="1779" spans="1:30" ht="15.5" x14ac:dyDescent="0.35">
      <c r="A1779" s="5" t="s">
        <v>539</v>
      </c>
      <c r="B1779" t="s">
        <v>31</v>
      </c>
      <c r="C1779">
        <v>112</v>
      </c>
      <c r="D1779">
        <v>5</v>
      </c>
      <c r="E1779">
        <v>2</v>
      </c>
      <c r="F1779" t="s">
        <v>120</v>
      </c>
      <c r="G1779" t="s">
        <v>33</v>
      </c>
      <c r="H1779" t="s">
        <v>34</v>
      </c>
      <c r="I1779" t="s">
        <v>45</v>
      </c>
      <c r="J1779" s="6" t="s">
        <v>39</v>
      </c>
      <c r="K1779" t="s">
        <v>40</v>
      </c>
      <c r="L1779" t="s">
        <v>41</v>
      </c>
      <c r="M1779">
        <v>0</v>
      </c>
      <c r="N1779">
        <v>0</v>
      </c>
      <c r="O1779" s="7" t="s">
        <v>579</v>
      </c>
      <c r="P1779" s="7" t="s">
        <v>580</v>
      </c>
      <c r="Q1779">
        <f>32-14</f>
        <v>18</v>
      </c>
      <c r="R1779" t="s">
        <v>185</v>
      </c>
      <c r="S1779" t="s">
        <v>44</v>
      </c>
      <c r="AB1779" t="s">
        <v>462</v>
      </c>
      <c r="AC1779" t="s">
        <v>163</v>
      </c>
    </row>
    <row r="1780" spans="1:30" ht="15.5" x14ac:dyDescent="0.35">
      <c r="A1780" s="5" t="s">
        <v>539</v>
      </c>
      <c r="B1780" t="s">
        <v>31</v>
      </c>
      <c r="C1780">
        <v>112</v>
      </c>
      <c r="D1780">
        <v>6</v>
      </c>
      <c r="E1780">
        <v>1</v>
      </c>
      <c r="F1780" t="s">
        <v>120</v>
      </c>
      <c r="G1780" t="s">
        <v>33</v>
      </c>
      <c r="H1780" t="s">
        <v>34</v>
      </c>
      <c r="I1780" s="6" t="s">
        <v>35</v>
      </c>
      <c r="O1780" s="7"/>
      <c r="P1780" s="7"/>
      <c r="AB1780" t="s">
        <v>462</v>
      </c>
      <c r="AC1780" t="s">
        <v>163</v>
      </c>
    </row>
    <row r="1781" spans="1:30" ht="15.5" x14ac:dyDescent="0.35">
      <c r="A1781" s="5" t="s">
        <v>539</v>
      </c>
      <c r="B1781" t="s">
        <v>31</v>
      </c>
      <c r="C1781">
        <v>112</v>
      </c>
      <c r="D1781">
        <v>6</v>
      </c>
      <c r="E1781">
        <v>2</v>
      </c>
      <c r="F1781" t="s">
        <v>120</v>
      </c>
      <c r="G1781" t="s">
        <v>33</v>
      </c>
      <c r="H1781" t="s">
        <v>34</v>
      </c>
      <c r="I1781" t="s">
        <v>45</v>
      </c>
      <c r="J1781" s="6" t="s">
        <v>39</v>
      </c>
      <c r="K1781" t="s">
        <v>56</v>
      </c>
      <c r="L1781" t="s">
        <v>41</v>
      </c>
      <c r="M1781">
        <v>0</v>
      </c>
      <c r="N1781">
        <v>0</v>
      </c>
      <c r="O1781" s="7" t="s">
        <v>75</v>
      </c>
      <c r="P1781" s="7" t="s">
        <v>76</v>
      </c>
      <c r="Q1781">
        <f>32-15.5</f>
        <v>16.5</v>
      </c>
      <c r="R1781" t="s">
        <v>43</v>
      </c>
      <c r="S1781" t="s">
        <v>44</v>
      </c>
      <c r="AB1781" t="s">
        <v>462</v>
      </c>
      <c r="AC1781" t="s">
        <v>163</v>
      </c>
    </row>
    <row r="1782" spans="1:30" ht="15.5" x14ac:dyDescent="0.35">
      <c r="A1782" s="5" t="s">
        <v>539</v>
      </c>
      <c r="B1782" t="s">
        <v>31</v>
      </c>
      <c r="C1782">
        <v>112</v>
      </c>
      <c r="D1782">
        <v>7</v>
      </c>
      <c r="E1782">
        <v>1</v>
      </c>
      <c r="F1782" t="s">
        <v>120</v>
      </c>
      <c r="G1782" t="s">
        <v>33</v>
      </c>
      <c r="H1782" t="s">
        <v>34</v>
      </c>
      <c r="I1782" s="6" t="s">
        <v>35</v>
      </c>
      <c r="O1782" s="7"/>
      <c r="P1782" s="7"/>
      <c r="AB1782" t="s">
        <v>462</v>
      </c>
      <c r="AC1782" t="s">
        <v>163</v>
      </c>
    </row>
    <row r="1783" spans="1:30" ht="15.5" x14ac:dyDescent="0.35">
      <c r="A1783" s="5" t="s">
        <v>539</v>
      </c>
      <c r="B1783" t="s">
        <v>31</v>
      </c>
      <c r="C1783">
        <v>112</v>
      </c>
      <c r="D1783">
        <v>7</v>
      </c>
      <c r="E1783">
        <v>2</v>
      </c>
      <c r="F1783" t="s">
        <v>120</v>
      </c>
      <c r="G1783" t="s">
        <v>33</v>
      </c>
      <c r="H1783" t="s">
        <v>34</v>
      </c>
      <c r="I1783" t="s">
        <v>45</v>
      </c>
      <c r="J1783" s="6" t="s">
        <v>39</v>
      </c>
      <c r="K1783" t="s">
        <v>56</v>
      </c>
      <c r="L1783" t="s">
        <v>49</v>
      </c>
      <c r="M1783">
        <v>0</v>
      </c>
      <c r="N1783">
        <v>0</v>
      </c>
      <c r="O1783" s="7" t="s">
        <v>82</v>
      </c>
      <c r="P1783" s="7" t="s">
        <v>83</v>
      </c>
      <c r="Q1783">
        <f>37-20</f>
        <v>17</v>
      </c>
      <c r="R1783" t="s">
        <v>128</v>
      </c>
      <c r="AB1783" t="s">
        <v>462</v>
      </c>
      <c r="AC1783" t="s">
        <v>163</v>
      </c>
    </row>
    <row r="1784" spans="1:30" ht="15.5" x14ac:dyDescent="0.35">
      <c r="A1784" s="5" t="s">
        <v>539</v>
      </c>
      <c r="B1784" t="s">
        <v>31</v>
      </c>
      <c r="C1784">
        <v>112</v>
      </c>
      <c r="D1784">
        <v>8</v>
      </c>
      <c r="E1784">
        <v>1</v>
      </c>
      <c r="F1784" t="s">
        <v>120</v>
      </c>
      <c r="G1784" t="s">
        <v>33</v>
      </c>
      <c r="H1784" t="s">
        <v>34</v>
      </c>
      <c r="I1784" s="6" t="s">
        <v>35</v>
      </c>
      <c r="O1784" s="7"/>
      <c r="P1784" s="7"/>
      <c r="AB1784" t="s">
        <v>462</v>
      </c>
      <c r="AC1784" t="s">
        <v>163</v>
      </c>
    </row>
    <row r="1785" spans="1:30" ht="15.5" x14ac:dyDescent="0.35">
      <c r="A1785" s="5" t="s">
        <v>539</v>
      </c>
      <c r="B1785" t="s">
        <v>31</v>
      </c>
      <c r="C1785">
        <v>112</v>
      </c>
      <c r="D1785">
        <v>10</v>
      </c>
      <c r="E1785">
        <v>1</v>
      </c>
      <c r="F1785" t="s">
        <v>120</v>
      </c>
      <c r="G1785" t="s">
        <v>33</v>
      </c>
      <c r="H1785" t="s">
        <v>34</v>
      </c>
      <c r="I1785" t="s">
        <v>45</v>
      </c>
      <c r="J1785" s="6" t="s">
        <v>39</v>
      </c>
      <c r="K1785" t="s">
        <v>56</v>
      </c>
      <c r="L1785" t="s">
        <v>49</v>
      </c>
      <c r="M1785">
        <v>0</v>
      </c>
      <c r="N1785">
        <v>0</v>
      </c>
      <c r="O1785" s="7" t="s">
        <v>82</v>
      </c>
      <c r="P1785" s="7" t="s">
        <v>83</v>
      </c>
      <c r="Q1785">
        <f>37-20</f>
        <v>17</v>
      </c>
      <c r="R1785" t="s">
        <v>128</v>
      </c>
      <c r="AB1785" t="s">
        <v>462</v>
      </c>
      <c r="AC1785" t="s">
        <v>163</v>
      </c>
    </row>
    <row r="1786" spans="1:30" ht="15.5" x14ac:dyDescent="0.35">
      <c r="A1786" s="5" t="s">
        <v>539</v>
      </c>
      <c r="B1786" t="s">
        <v>31</v>
      </c>
      <c r="C1786">
        <v>113</v>
      </c>
      <c r="D1786">
        <v>1</v>
      </c>
      <c r="E1786">
        <v>1</v>
      </c>
      <c r="F1786" t="s">
        <v>120</v>
      </c>
      <c r="G1786" t="s">
        <v>33</v>
      </c>
      <c r="H1786" t="s">
        <v>34</v>
      </c>
      <c r="I1786" s="6" t="s">
        <v>35</v>
      </c>
      <c r="O1786" s="7"/>
      <c r="P1786" s="7"/>
      <c r="AB1786" t="s">
        <v>462</v>
      </c>
      <c r="AC1786" t="s">
        <v>163</v>
      </c>
    </row>
    <row r="1787" spans="1:30" ht="15.5" x14ac:dyDescent="0.35">
      <c r="A1787" s="5" t="s">
        <v>539</v>
      </c>
      <c r="B1787" t="s">
        <v>31</v>
      </c>
      <c r="C1787">
        <v>113</v>
      </c>
      <c r="D1787">
        <v>1</v>
      </c>
      <c r="E1787">
        <v>2</v>
      </c>
      <c r="F1787" t="s">
        <v>120</v>
      </c>
      <c r="G1787" t="s">
        <v>33</v>
      </c>
      <c r="H1787" t="s">
        <v>34</v>
      </c>
      <c r="I1787" t="s">
        <v>45</v>
      </c>
      <c r="J1787" s="6" t="s">
        <v>39</v>
      </c>
      <c r="K1787" t="s">
        <v>40</v>
      </c>
      <c r="L1787" t="s">
        <v>41</v>
      </c>
      <c r="M1787">
        <v>0</v>
      </c>
      <c r="N1787">
        <v>0</v>
      </c>
      <c r="O1787" s="7" t="s">
        <v>90</v>
      </c>
      <c r="P1787" s="7" t="s">
        <v>91</v>
      </c>
      <c r="Q1787">
        <f>37-17.5</f>
        <v>19.5</v>
      </c>
      <c r="R1787" t="s">
        <v>43</v>
      </c>
      <c r="S1787" t="s">
        <v>44</v>
      </c>
      <c r="AB1787" t="s">
        <v>462</v>
      </c>
      <c r="AC1787" t="s">
        <v>163</v>
      </c>
      <c r="AD1787" t="s">
        <v>135</v>
      </c>
    </row>
    <row r="1788" spans="1:30" ht="15.5" x14ac:dyDescent="0.35">
      <c r="A1788" s="5" t="s">
        <v>539</v>
      </c>
      <c r="B1788" t="s">
        <v>31</v>
      </c>
      <c r="C1788">
        <v>113</v>
      </c>
      <c r="D1788">
        <v>2</v>
      </c>
      <c r="E1788">
        <v>1</v>
      </c>
      <c r="F1788" t="s">
        <v>120</v>
      </c>
      <c r="G1788" t="s">
        <v>33</v>
      </c>
      <c r="H1788" t="s">
        <v>34</v>
      </c>
      <c r="I1788" t="s">
        <v>38</v>
      </c>
      <c r="J1788" s="6" t="s">
        <v>39</v>
      </c>
      <c r="K1788" t="s">
        <v>40</v>
      </c>
      <c r="L1788" t="s">
        <v>41</v>
      </c>
      <c r="M1788">
        <v>0</v>
      </c>
      <c r="N1788">
        <v>0</v>
      </c>
      <c r="O1788" s="7" t="s">
        <v>87</v>
      </c>
      <c r="P1788" s="7"/>
      <c r="Q1788">
        <f>220-130</f>
        <v>90</v>
      </c>
      <c r="R1788" t="s">
        <v>43</v>
      </c>
      <c r="S1788" t="s">
        <v>44</v>
      </c>
      <c r="AB1788" t="s">
        <v>462</v>
      </c>
      <c r="AC1788" t="s">
        <v>163</v>
      </c>
      <c r="AD1788" t="s">
        <v>135</v>
      </c>
    </row>
    <row r="1789" spans="1:30" ht="15.5" x14ac:dyDescent="0.35">
      <c r="A1789" s="5" t="s">
        <v>539</v>
      </c>
      <c r="B1789" t="s">
        <v>31</v>
      </c>
      <c r="C1789">
        <v>113</v>
      </c>
      <c r="D1789">
        <v>2</v>
      </c>
      <c r="E1789">
        <v>2</v>
      </c>
      <c r="F1789" t="s">
        <v>120</v>
      </c>
      <c r="G1789" t="s">
        <v>33</v>
      </c>
      <c r="H1789" t="s">
        <v>34</v>
      </c>
      <c r="I1789" t="s">
        <v>38</v>
      </c>
      <c r="J1789" s="6" t="s">
        <v>39</v>
      </c>
      <c r="K1789" t="s">
        <v>40</v>
      </c>
      <c r="L1789" t="s">
        <v>49</v>
      </c>
      <c r="M1789">
        <v>0</v>
      </c>
      <c r="N1789">
        <v>0</v>
      </c>
      <c r="O1789" s="7" t="s">
        <v>89</v>
      </c>
      <c r="P1789" s="7"/>
      <c r="Q1789">
        <f>220-135</f>
        <v>85</v>
      </c>
      <c r="R1789" t="s">
        <v>52</v>
      </c>
      <c r="AB1789" t="s">
        <v>462</v>
      </c>
      <c r="AC1789" t="s">
        <v>163</v>
      </c>
      <c r="AD1789" t="s">
        <v>135</v>
      </c>
    </row>
    <row r="1790" spans="1:30" ht="15.5" x14ac:dyDescent="0.35">
      <c r="A1790" s="5" t="s">
        <v>539</v>
      </c>
      <c r="B1790" t="s">
        <v>31</v>
      </c>
      <c r="C1790">
        <v>113</v>
      </c>
      <c r="D1790">
        <v>3</v>
      </c>
      <c r="E1790">
        <v>1</v>
      </c>
      <c r="F1790" t="s">
        <v>120</v>
      </c>
      <c r="G1790" t="s">
        <v>33</v>
      </c>
      <c r="H1790" t="s">
        <v>34</v>
      </c>
      <c r="I1790" s="6" t="s">
        <v>35</v>
      </c>
      <c r="O1790" s="7"/>
      <c r="P1790" s="7"/>
      <c r="AB1790" t="s">
        <v>462</v>
      </c>
      <c r="AC1790" t="s">
        <v>163</v>
      </c>
    </row>
    <row r="1791" spans="1:30" ht="15.5" x14ac:dyDescent="0.35">
      <c r="A1791" s="5" t="s">
        <v>539</v>
      </c>
      <c r="B1791" t="s">
        <v>31</v>
      </c>
      <c r="C1791">
        <v>113</v>
      </c>
      <c r="D1791">
        <v>3</v>
      </c>
      <c r="E1791">
        <v>2</v>
      </c>
      <c r="F1791" t="s">
        <v>120</v>
      </c>
      <c r="G1791" t="s">
        <v>33</v>
      </c>
      <c r="H1791" t="s">
        <v>34</v>
      </c>
      <c r="I1791" t="s">
        <v>45</v>
      </c>
      <c r="J1791" s="6" t="s">
        <v>39</v>
      </c>
      <c r="K1791" t="s">
        <v>56</v>
      </c>
      <c r="L1791" t="s">
        <v>41</v>
      </c>
      <c r="M1791">
        <v>0</v>
      </c>
      <c r="N1791">
        <v>0</v>
      </c>
      <c r="O1791" s="7" t="s">
        <v>581</v>
      </c>
      <c r="P1791" s="7" t="s">
        <v>582</v>
      </c>
      <c r="Q1791">
        <f>32-15.5</f>
        <v>16.5</v>
      </c>
      <c r="R1791" t="s">
        <v>43</v>
      </c>
      <c r="S1791" t="s">
        <v>44</v>
      </c>
      <c r="AB1791" t="s">
        <v>462</v>
      </c>
      <c r="AC1791" t="s">
        <v>163</v>
      </c>
    </row>
    <row r="1792" spans="1:30" ht="15.5" x14ac:dyDescent="0.35">
      <c r="A1792" s="5" t="s">
        <v>539</v>
      </c>
      <c r="B1792" t="s">
        <v>31</v>
      </c>
      <c r="C1792">
        <v>113</v>
      </c>
      <c r="D1792">
        <v>4</v>
      </c>
      <c r="E1792">
        <v>1</v>
      </c>
      <c r="F1792" t="s">
        <v>120</v>
      </c>
      <c r="G1792" t="s">
        <v>33</v>
      </c>
      <c r="H1792" t="s">
        <v>34</v>
      </c>
      <c r="I1792" t="s">
        <v>38</v>
      </c>
      <c r="J1792" s="6" t="s">
        <v>142</v>
      </c>
      <c r="O1792" s="7" t="s">
        <v>89</v>
      </c>
      <c r="P1792" s="7"/>
      <c r="AB1792" t="s">
        <v>462</v>
      </c>
      <c r="AC1792" t="s">
        <v>163</v>
      </c>
      <c r="AD1792" t="s">
        <v>189</v>
      </c>
    </row>
    <row r="1793" spans="1:30" ht="15.5" x14ac:dyDescent="0.35">
      <c r="A1793" s="5" t="s">
        <v>539</v>
      </c>
      <c r="B1793" t="s">
        <v>31</v>
      </c>
      <c r="C1793">
        <v>113</v>
      </c>
      <c r="D1793">
        <v>4</v>
      </c>
      <c r="E1793">
        <v>2</v>
      </c>
      <c r="F1793" t="s">
        <v>120</v>
      </c>
      <c r="G1793" t="s">
        <v>33</v>
      </c>
      <c r="H1793" t="s">
        <v>34</v>
      </c>
      <c r="I1793" t="s">
        <v>45</v>
      </c>
      <c r="J1793" s="6" t="s">
        <v>39</v>
      </c>
      <c r="K1793" t="s">
        <v>46</v>
      </c>
      <c r="L1793" t="s">
        <v>41</v>
      </c>
      <c r="M1793">
        <v>0</v>
      </c>
      <c r="N1793">
        <v>0</v>
      </c>
      <c r="O1793" s="7" t="s">
        <v>583</v>
      </c>
      <c r="P1793" s="7" t="s">
        <v>94</v>
      </c>
      <c r="Q1793">
        <f>34-17.5</f>
        <v>16.5</v>
      </c>
      <c r="R1793" t="s">
        <v>43</v>
      </c>
      <c r="S1793" t="s">
        <v>44</v>
      </c>
      <c r="AB1793" t="s">
        <v>462</v>
      </c>
      <c r="AC1793" t="s">
        <v>163</v>
      </c>
    </row>
    <row r="1794" spans="1:30" ht="15.5" x14ac:dyDescent="0.35">
      <c r="A1794" s="5" t="s">
        <v>539</v>
      </c>
      <c r="B1794" t="s">
        <v>31</v>
      </c>
      <c r="C1794">
        <v>113</v>
      </c>
      <c r="D1794">
        <v>5</v>
      </c>
      <c r="E1794">
        <v>1</v>
      </c>
      <c r="F1794" t="s">
        <v>120</v>
      </c>
      <c r="G1794" t="s">
        <v>33</v>
      </c>
      <c r="H1794" t="s">
        <v>34</v>
      </c>
      <c r="I1794" s="6" t="s">
        <v>35</v>
      </c>
      <c r="O1794" s="7"/>
      <c r="P1794" s="7"/>
      <c r="AB1794" t="s">
        <v>462</v>
      </c>
      <c r="AC1794" t="s">
        <v>163</v>
      </c>
    </row>
    <row r="1795" spans="1:30" ht="15.5" x14ac:dyDescent="0.35">
      <c r="A1795" s="5" t="s">
        <v>539</v>
      </c>
      <c r="B1795" t="s">
        <v>31</v>
      </c>
      <c r="C1795">
        <v>113</v>
      </c>
      <c r="D1795">
        <v>5</v>
      </c>
      <c r="E1795">
        <v>2</v>
      </c>
      <c r="F1795" t="s">
        <v>120</v>
      </c>
      <c r="G1795" t="s">
        <v>33</v>
      </c>
      <c r="H1795" t="s">
        <v>34</v>
      </c>
      <c r="I1795" t="s">
        <v>45</v>
      </c>
      <c r="J1795" s="6" t="s">
        <v>39</v>
      </c>
      <c r="K1795" t="s">
        <v>40</v>
      </c>
      <c r="L1795" t="s">
        <v>41</v>
      </c>
      <c r="M1795">
        <v>0</v>
      </c>
      <c r="N1795">
        <v>1</v>
      </c>
      <c r="O1795" s="7" t="s">
        <v>486</v>
      </c>
      <c r="P1795" s="7" t="s">
        <v>104</v>
      </c>
      <c r="Q1795">
        <f>42.5-20</f>
        <v>22.5</v>
      </c>
      <c r="R1795" t="s">
        <v>100</v>
      </c>
      <c r="S1795" t="s">
        <v>44</v>
      </c>
      <c r="AB1795" t="s">
        <v>462</v>
      </c>
      <c r="AC1795" t="s">
        <v>163</v>
      </c>
      <c r="AD1795" t="s">
        <v>95</v>
      </c>
    </row>
    <row r="1796" spans="1:30" ht="15.5" x14ac:dyDescent="0.35">
      <c r="A1796" s="5" t="s">
        <v>539</v>
      </c>
      <c r="B1796" t="s">
        <v>31</v>
      </c>
      <c r="C1796">
        <v>113</v>
      </c>
      <c r="D1796">
        <v>6</v>
      </c>
      <c r="E1796">
        <v>1</v>
      </c>
      <c r="F1796" t="s">
        <v>120</v>
      </c>
      <c r="G1796" t="s">
        <v>33</v>
      </c>
      <c r="H1796" t="s">
        <v>34</v>
      </c>
      <c r="I1796" s="6" t="s">
        <v>35</v>
      </c>
      <c r="O1796" s="7"/>
      <c r="P1796" s="7"/>
      <c r="AB1796" t="s">
        <v>462</v>
      </c>
      <c r="AC1796" t="s">
        <v>163</v>
      </c>
    </row>
    <row r="1797" spans="1:30" ht="15.5" x14ac:dyDescent="0.35">
      <c r="A1797" s="5" t="s">
        <v>539</v>
      </c>
      <c r="B1797" t="s">
        <v>31</v>
      </c>
      <c r="C1797">
        <v>113</v>
      </c>
      <c r="D1797">
        <v>6</v>
      </c>
      <c r="E1797">
        <v>2</v>
      </c>
      <c r="F1797" t="s">
        <v>120</v>
      </c>
      <c r="G1797" t="s">
        <v>33</v>
      </c>
      <c r="H1797" t="s">
        <v>34</v>
      </c>
      <c r="I1797" s="6" t="s">
        <v>35</v>
      </c>
      <c r="O1797" s="7"/>
      <c r="P1797" s="7"/>
      <c r="AB1797" t="s">
        <v>462</v>
      </c>
      <c r="AC1797" t="s">
        <v>163</v>
      </c>
    </row>
    <row r="1798" spans="1:30" ht="15.5" x14ac:dyDescent="0.35">
      <c r="A1798" s="5" t="s">
        <v>539</v>
      </c>
      <c r="B1798" t="s">
        <v>31</v>
      </c>
      <c r="C1798">
        <v>113</v>
      </c>
      <c r="D1798">
        <v>7</v>
      </c>
      <c r="E1798">
        <v>1</v>
      </c>
      <c r="F1798" t="s">
        <v>120</v>
      </c>
      <c r="G1798" t="s">
        <v>33</v>
      </c>
      <c r="H1798" t="s">
        <v>34</v>
      </c>
      <c r="I1798" s="6" t="s">
        <v>35</v>
      </c>
      <c r="O1798" s="7"/>
      <c r="P1798" s="7"/>
      <c r="AB1798" t="s">
        <v>462</v>
      </c>
      <c r="AC1798" t="s">
        <v>163</v>
      </c>
    </row>
    <row r="1799" spans="1:30" ht="15.5" x14ac:dyDescent="0.35">
      <c r="A1799" s="5" t="s">
        <v>539</v>
      </c>
      <c r="B1799" t="s">
        <v>31</v>
      </c>
      <c r="C1799">
        <v>113</v>
      </c>
      <c r="D1799">
        <v>7</v>
      </c>
      <c r="E1799">
        <v>2</v>
      </c>
      <c r="F1799" t="s">
        <v>120</v>
      </c>
      <c r="G1799" t="s">
        <v>33</v>
      </c>
      <c r="H1799" t="s">
        <v>34</v>
      </c>
      <c r="I1799" s="6" t="s">
        <v>35</v>
      </c>
      <c r="O1799" s="7"/>
      <c r="P1799" s="7"/>
      <c r="AB1799" t="s">
        <v>462</v>
      </c>
      <c r="AC1799" t="s">
        <v>163</v>
      </c>
    </row>
    <row r="1800" spans="1:30" ht="15.5" x14ac:dyDescent="0.35">
      <c r="A1800" s="5" t="s">
        <v>539</v>
      </c>
      <c r="B1800" t="s">
        <v>31</v>
      </c>
      <c r="C1800">
        <v>113</v>
      </c>
      <c r="D1800">
        <v>8</v>
      </c>
      <c r="E1800">
        <v>1</v>
      </c>
      <c r="F1800" t="s">
        <v>120</v>
      </c>
      <c r="G1800" t="s">
        <v>33</v>
      </c>
      <c r="H1800" t="s">
        <v>34</v>
      </c>
      <c r="I1800" s="6" t="s">
        <v>35</v>
      </c>
      <c r="O1800" s="7"/>
      <c r="P1800" s="7"/>
      <c r="AB1800" t="s">
        <v>462</v>
      </c>
      <c r="AC1800" t="s">
        <v>163</v>
      </c>
    </row>
    <row r="1801" spans="1:30" ht="15.5" x14ac:dyDescent="0.35">
      <c r="A1801" s="5" t="s">
        <v>539</v>
      </c>
      <c r="B1801" t="s">
        <v>31</v>
      </c>
      <c r="C1801">
        <v>113</v>
      </c>
      <c r="D1801">
        <v>8</v>
      </c>
      <c r="E1801">
        <v>2</v>
      </c>
      <c r="F1801" t="s">
        <v>120</v>
      </c>
      <c r="G1801" t="s">
        <v>33</v>
      </c>
      <c r="H1801" t="s">
        <v>34</v>
      </c>
      <c r="I1801" s="6" t="s">
        <v>35</v>
      </c>
      <c r="O1801" s="7"/>
      <c r="P1801" s="7"/>
      <c r="AB1801" t="s">
        <v>462</v>
      </c>
      <c r="AC1801" t="s">
        <v>163</v>
      </c>
    </row>
    <row r="1802" spans="1:30" ht="15.5" x14ac:dyDescent="0.35">
      <c r="A1802" s="5" t="s">
        <v>539</v>
      </c>
      <c r="B1802" t="s">
        <v>31</v>
      </c>
      <c r="C1802">
        <v>113</v>
      </c>
      <c r="D1802">
        <v>9</v>
      </c>
      <c r="E1802">
        <v>1</v>
      </c>
      <c r="F1802" t="s">
        <v>120</v>
      </c>
      <c r="G1802" t="s">
        <v>33</v>
      </c>
      <c r="H1802" t="s">
        <v>34</v>
      </c>
      <c r="I1802" s="6" t="s">
        <v>35</v>
      </c>
      <c r="O1802" s="7"/>
      <c r="P1802" s="7"/>
      <c r="AB1802" t="s">
        <v>462</v>
      </c>
      <c r="AC1802" t="s">
        <v>163</v>
      </c>
    </row>
    <row r="1803" spans="1:30" ht="15.5" x14ac:dyDescent="0.35">
      <c r="A1803" s="5" t="s">
        <v>539</v>
      </c>
      <c r="B1803" t="s">
        <v>31</v>
      </c>
      <c r="C1803">
        <v>113</v>
      </c>
      <c r="D1803">
        <v>9</v>
      </c>
      <c r="E1803">
        <v>2</v>
      </c>
      <c r="F1803" t="s">
        <v>120</v>
      </c>
      <c r="G1803" t="s">
        <v>33</v>
      </c>
      <c r="H1803" t="s">
        <v>34</v>
      </c>
      <c r="I1803" s="6" t="s">
        <v>35</v>
      </c>
      <c r="O1803" s="7"/>
      <c r="P1803" s="7"/>
      <c r="AB1803" t="s">
        <v>462</v>
      </c>
      <c r="AC1803" t="s">
        <v>163</v>
      </c>
    </row>
    <row r="1804" spans="1:30" ht="15.5" x14ac:dyDescent="0.35">
      <c r="A1804" s="5" t="s">
        <v>539</v>
      </c>
      <c r="B1804" t="s">
        <v>31</v>
      </c>
      <c r="C1804">
        <v>113</v>
      </c>
      <c r="D1804">
        <v>10</v>
      </c>
      <c r="E1804">
        <v>1</v>
      </c>
      <c r="F1804" t="s">
        <v>120</v>
      </c>
      <c r="G1804" t="s">
        <v>33</v>
      </c>
      <c r="H1804" t="s">
        <v>34</v>
      </c>
      <c r="I1804" s="6" t="s">
        <v>35</v>
      </c>
      <c r="O1804" s="7"/>
      <c r="P1804" s="7"/>
      <c r="AB1804" t="s">
        <v>462</v>
      </c>
      <c r="AC1804" t="s">
        <v>163</v>
      </c>
    </row>
    <row r="1805" spans="1:30" ht="15.5" x14ac:dyDescent="0.35">
      <c r="A1805" s="5" t="s">
        <v>539</v>
      </c>
      <c r="B1805" t="s">
        <v>31</v>
      </c>
      <c r="C1805">
        <v>113</v>
      </c>
      <c r="D1805">
        <v>10</v>
      </c>
      <c r="E1805">
        <v>2</v>
      </c>
      <c r="F1805" t="s">
        <v>120</v>
      </c>
      <c r="G1805" t="s">
        <v>33</v>
      </c>
      <c r="H1805" t="s">
        <v>34</v>
      </c>
      <c r="I1805" t="s">
        <v>45</v>
      </c>
      <c r="J1805" s="6" t="s">
        <v>39</v>
      </c>
      <c r="K1805" t="s">
        <v>40</v>
      </c>
      <c r="L1805" t="s">
        <v>41</v>
      </c>
      <c r="M1805">
        <v>0</v>
      </c>
      <c r="N1805">
        <v>0</v>
      </c>
      <c r="O1805" s="7" t="s">
        <v>487</v>
      </c>
      <c r="P1805" s="7" t="s">
        <v>488</v>
      </c>
      <c r="Q1805">
        <f>39-21</f>
        <v>18</v>
      </c>
      <c r="R1805" t="s">
        <v>43</v>
      </c>
      <c r="S1805" t="s">
        <v>44</v>
      </c>
      <c r="AB1805" t="s">
        <v>462</v>
      </c>
      <c r="AC1805" t="s">
        <v>163</v>
      </c>
    </row>
    <row r="1806" spans="1:30" ht="15.5" x14ac:dyDescent="0.35">
      <c r="A1806" s="5" t="s">
        <v>539</v>
      </c>
      <c r="B1806" t="s">
        <v>31</v>
      </c>
      <c r="C1806">
        <v>402</v>
      </c>
      <c r="D1806">
        <v>1</v>
      </c>
      <c r="E1806">
        <v>1</v>
      </c>
      <c r="F1806" t="s">
        <v>120</v>
      </c>
      <c r="G1806" t="s">
        <v>33</v>
      </c>
      <c r="H1806" t="s">
        <v>34</v>
      </c>
      <c r="I1806" s="6" t="s">
        <v>35</v>
      </c>
      <c r="O1806" s="7"/>
      <c r="P1806" s="7"/>
      <c r="AB1806" t="s">
        <v>462</v>
      </c>
      <c r="AC1806" t="s">
        <v>163</v>
      </c>
    </row>
    <row r="1807" spans="1:30" ht="15.5" x14ac:dyDescent="0.35">
      <c r="A1807" s="5" t="s">
        <v>539</v>
      </c>
      <c r="B1807" t="s">
        <v>31</v>
      </c>
      <c r="C1807">
        <v>402</v>
      </c>
      <c r="D1807">
        <v>1</v>
      </c>
      <c r="E1807">
        <v>2</v>
      </c>
      <c r="F1807" t="s">
        <v>120</v>
      </c>
      <c r="G1807" t="s">
        <v>33</v>
      </c>
      <c r="H1807" t="s">
        <v>34</v>
      </c>
      <c r="I1807" s="6" t="s">
        <v>35</v>
      </c>
      <c r="O1807" s="7"/>
      <c r="P1807" s="7"/>
      <c r="AB1807" t="s">
        <v>462</v>
      </c>
      <c r="AC1807" t="s">
        <v>163</v>
      </c>
    </row>
    <row r="1808" spans="1:30" ht="15.5" x14ac:dyDescent="0.35">
      <c r="A1808" s="5" t="s">
        <v>539</v>
      </c>
      <c r="B1808" t="s">
        <v>31</v>
      </c>
      <c r="C1808">
        <v>402</v>
      </c>
      <c r="D1808">
        <v>2</v>
      </c>
      <c r="E1808">
        <v>1</v>
      </c>
      <c r="F1808" t="s">
        <v>120</v>
      </c>
      <c r="G1808" t="s">
        <v>33</v>
      </c>
      <c r="H1808" t="s">
        <v>34</v>
      </c>
      <c r="I1808" s="6" t="s">
        <v>35</v>
      </c>
      <c r="O1808" s="7"/>
      <c r="P1808" s="7"/>
      <c r="AB1808" t="s">
        <v>462</v>
      </c>
      <c r="AC1808" t="s">
        <v>163</v>
      </c>
    </row>
    <row r="1809" spans="1:29" ht="15.5" x14ac:dyDescent="0.35">
      <c r="A1809" s="5" t="s">
        <v>539</v>
      </c>
      <c r="B1809" t="s">
        <v>31</v>
      </c>
      <c r="C1809">
        <v>402</v>
      </c>
      <c r="D1809">
        <v>2</v>
      </c>
      <c r="E1809">
        <v>2</v>
      </c>
      <c r="F1809" t="s">
        <v>120</v>
      </c>
      <c r="G1809" t="s">
        <v>33</v>
      </c>
      <c r="H1809" t="s">
        <v>34</v>
      </c>
      <c r="I1809" s="6" t="s">
        <v>35</v>
      </c>
      <c r="O1809" s="7"/>
      <c r="P1809" s="7"/>
      <c r="AB1809" t="s">
        <v>462</v>
      </c>
      <c r="AC1809" t="s">
        <v>163</v>
      </c>
    </row>
    <row r="1810" spans="1:29" ht="15.5" x14ac:dyDescent="0.35">
      <c r="A1810" s="5" t="s">
        <v>539</v>
      </c>
      <c r="B1810" t="s">
        <v>31</v>
      </c>
      <c r="C1810">
        <v>402</v>
      </c>
      <c r="D1810">
        <v>4</v>
      </c>
      <c r="E1810">
        <v>1</v>
      </c>
      <c r="F1810" t="s">
        <v>120</v>
      </c>
      <c r="G1810" t="s">
        <v>33</v>
      </c>
      <c r="H1810" t="s">
        <v>34</v>
      </c>
      <c r="I1810" s="6" t="s">
        <v>35</v>
      </c>
      <c r="O1810" s="7"/>
      <c r="P1810" s="7"/>
      <c r="AB1810" t="s">
        <v>462</v>
      </c>
      <c r="AC1810" t="s">
        <v>163</v>
      </c>
    </row>
    <row r="1811" spans="1:29" ht="15.5" x14ac:dyDescent="0.35">
      <c r="A1811" s="5" t="s">
        <v>539</v>
      </c>
      <c r="B1811" t="s">
        <v>31</v>
      </c>
      <c r="C1811">
        <v>402</v>
      </c>
      <c r="D1811">
        <v>5</v>
      </c>
      <c r="E1811">
        <v>1</v>
      </c>
      <c r="F1811" t="s">
        <v>120</v>
      </c>
      <c r="G1811" t="s">
        <v>33</v>
      </c>
      <c r="H1811" t="s">
        <v>34</v>
      </c>
      <c r="I1811" s="6" t="s">
        <v>35</v>
      </c>
      <c r="O1811" s="7"/>
      <c r="P1811" s="7"/>
      <c r="AB1811" t="s">
        <v>462</v>
      </c>
      <c r="AC1811" t="s">
        <v>163</v>
      </c>
    </row>
    <row r="1812" spans="1:29" ht="15.5" x14ac:dyDescent="0.35">
      <c r="A1812" s="5" t="s">
        <v>539</v>
      </c>
      <c r="B1812" t="s">
        <v>31</v>
      </c>
      <c r="C1812">
        <v>402</v>
      </c>
      <c r="D1812">
        <v>5</v>
      </c>
      <c r="E1812">
        <v>2</v>
      </c>
      <c r="F1812" t="s">
        <v>120</v>
      </c>
      <c r="G1812" t="s">
        <v>33</v>
      </c>
      <c r="H1812" t="s">
        <v>34</v>
      </c>
      <c r="I1812" s="6" t="s">
        <v>35</v>
      </c>
      <c r="O1812" s="7"/>
      <c r="P1812" s="7"/>
      <c r="AB1812" t="s">
        <v>462</v>
      </c>
      <c r="AC1812" t="s">
        <v>163</v>
      </c>
    </row>
    <row r="1813" spans="1:29" ht="15.5" x14ac:dyDescent="0.35">
      <c r="A1813" s="5" t="s">
        <v>539</v>
      </c>
      <c r="B1813" t="s">
        <v>31</v>
      </c>
      <c r="C1813">
        <v>402</v>
      </c>
      <c r="D1813">
        <v>6</v>
      </c>
      <c r="E1813">
        <v>1</v>
      </c>
      <c r="F1813" t="s">
        <v>120</v>
      </c>
      <c r="G1813" t="s">
        <v>33</v>
      </c>
      <c r="H1813" t="s">
        <v>34</v>
      </c>
      <c r="I1813" s="6" t="s">
        <v>35</v>
      </c>
      <c r="O1813" s="7"/>
      <c r="P1813" s="7"/>
      <c r="AB1813" t="s">
        <v>462</v>
      </c>
      <c r="AC1813" t="s">
        <v>163</v>
      </c>
    </row>
    <row r="1814" spans="1:29" ht="15.5" x14ac:dyDescent="0.35">
      <c r="A1814" s="5" t="s">
        <v>539</v>
      </c>
      <c r="B1814" t="s">
        <v>31</v>
      </c>
      <c r="C1814">
        <v>402</v>
      </c>
      <c r="D1814">
        <v>6</v>
      </c>
      <c r="E1814">
        <v>2</v>
      </c>
      <c r="F1814" t="s">
        <v>120</v>
      </c>
      <c r="G1814" t="s">
        <v>33</v>
      </c>
      <c r="H1814" t="s">
        <v>34</v>
      </c>
      <c r="I1814" s="6" t="s">
        <v>35</v>
      </c>
      <c r="O1814" s="7"/>
      <c r="P1814" s="7"/>
      <c r="AB1814" t="s">
        <v>462</v>
      </c>
      <c r="AC1814" t="s">
        <v>163</v>
      </c>
    </row>
    <row r="1815" spans="1:29" ht="15.5" x14ac:dyDescent="0.35">
      <c r="A1815" s="5" t="s">
        <v>539</v>
      </c>
      <c r="B1815" t="s">
        <v>31</v>
      </c>
      <c r="C1815">
        <v>402</v>
      </c>
      <c r="D1815">
        <v>7</v>
      </c>
      <c r="E1815">
        <v>1</v>
      </c>
      <c r="F1815" t="s">
        <v>120</v>
      </c>
      <c r="G1815" t="s">
        <v>33</v>
      </c>
      <c r="H1815" t="s">
        <v>34</v>
      </c>
      <c r="I1815" t="s">
        <v>45</v>
      </c>
      <c r="J1815" s="6" t="s">
        <v>39</v>
      </c>
      <c r="K1815" t="s">
        <v>40</v>
      </c>
      <c r="L1815" t="s">
        <v>41</v>
      </c>
      <c r="M1815">
        <v>0</v>
      </c>
      <c r="N1815">
        <v>0</v>
      </c>
      <c r="O1815" s="7" t="s">
        <v>112</v>
      </c>
      <c r="P1815" s="7" t="s">
        <v>113</v>
      </c>
      <c r="Q1815">
        <f>32-13</f>
        <v>19</v>
      </c>
      <c r="R1815" t="s">
        <v>185</v>
      </c>
      <c r="S1815" t="s">
        <v>44</v>
      </c>
      <c r="AB1815" t="s">
        <v>462</v>
      </c>
      <c r="AC1815" t="s">
        <v>163</v>
      </c>
    </row>
    <row r="1816" spans="1:29" ht="15.5" x14ac:dyDescent="0.35">
      <c r="A1816" s="5" t="s">
        <v>539</v>
      </c>
      <c r="B1816" t="s">
        <v>31</v>
      </c>
      <c r="C1816">
        <v>402</v>
      </c>
      <c r="D1816">
        <v>8</v>
      </c>
      <c r="E1816">
        <v>1</v>
      </c>
      <c r="F1816" t="s">
        <v>120</v>
      </c>
      <c r="G1816" t="s">
        <v>33</v>
      </c>
      <c r="H1816" t="s">
        <v>34</v>
      </c>
      <c r="I1816" s="6" t="s">
        <v>35</v>
      </c>
      <c r="O1816" s="7"/>
      <c r="P1816" s="7"/>
      <c r="AB1816" t="s">
        <v>462</v>
      </c>
      <c r="AC1816" t="s">
        <v>163</v>
      </c>
    </row>
    <row r="1817" spans="1:29" ht="15.5" x14ac:dyDescent="0.35">
      <c r="A1817" s="5" t="s">
        <v>539</v>
      </c>
      <c r="B1817" t="s">
        <v>31</v>
      </c>
      <c r="C1817">
        <v>402</v>
      </c>
      <c r="D1817">
        <v>8</v>
      </c>
      <c r="E1817">
        <v>2</v>
      </c>
      <c r="F1817" t="s">
        <v>120</v>
      </c>
      <c r="G1817" t="s">
        <v>33</v>
      </c>
      <c r="H1817" t="s">
        <v>34</v>
      </c>
      <c r="I1817" s="6" t="s">
        <v>35</v>
      </c>
      <c r="O1817" s="7"/>
      <c r="P1817" s="7"/>
      <c r="AB1817" t="s">
        <v>462</v>
      </c>
      <c r="AC1817" t="s">
        <v>163</v>
      </c>
    </row>
    <row r="1818" spans="1:29" ht="15.5" x14ac:dyDescent="0.35">
      <c r="A1818" s="5" t="s">
        <v>539</v>
      </c>
      <c r="B1818" t="s">
        <v>31</v>
      </c>
      <c r="C1818">
        <v>402</v>
      </c>
      <c r="D1818">
        <v>10</v>
      </c>
      <c r="E1818">
        <v>1</v>
      </c>
      <c r="F1818" t="s">
        <v>120</v>
      </c>
      <c r="G1818" t="s">
        <v>33</v>
      </c>
      <c r="H1818" t="s">
        <v>34</v>
      </c>
      <c r="I1818" s="6" t="s">
        <v>35</v>
      </c>
      <c r="O1818" s="7"/>
      <c r="P1818" s="7"/>
      <c r="AB1818" t="s">
        <v>462</v>
      </c>
      <c r="AC1818" t="s">
        <v>163</v>
      </c>
    </row>
    <row r="1819" spans="1:29" ht="15.5" x14ac:dyDescent="0.35">
      <c r="A1819" s="5" t="s">
        <v>539</v>
      </c>
      <c r="B1819" t="s">
        <v>31</v>
      </c>
      <c r="C1819">
        <v>402</v>
      </c>
      <c r="D1819">
        <v>10</v>
      </c>
      <c r="E1819">
        <v>2</v>
      </c>
      <c r="F1819" t="s">
        <v>120</v>
      </c>
      <c r="G1819" t="s">
        <v>33</v>
      </c>
      <c r="H1819" t="s">
        <v>34</v>
      </c>
      <c r="I1819" t="s">
        <v>45</v>
      </c>
      <c r="J1819" s="6" t="s">
        <v>39</v>
      </c>
      <c r="K1819" t="s">
        <v>56</v>
      </c>
      <c r="L1819" t="s">
        <v>49</v>
      </c>
      <c r="M1819">
        <v>0</v>
      </c>
      <c r="N1819">
        <v>0</v>
      </c>
      <c r="O1819" s="7" t="s">
        <v>584</v>
      </c>
      <c r="P1819" s="7" t="s">
        <v>585</v>
      </c>
      <c r="Q1819">
        <f>47-25</f>
        <v>22</v>
      </c>
      <c r="R1819" t="s">
        <v>52</v>
      </c>
      <c r="AB1819" t="s">
        <v>462</v>
      </c>
      <c r="AC1819" t="s">
        <v>163</v>
      </c>
    </row>
    <row r="1820" spans="1:29" ht="15.5" x14ac:dyDescent="0.35">
      <c r="A1820" s="5" t="s">
        <v>586</v>
      </c>
      <c r="B1820" t="s">
        <v>31</v>
      </c>
      <c r="C1820">
        <v>701</v>
      </c>
      <c r="D1820">
        <v>1</v>
      </c>
      <c r="E1820">
        <v>1</v>
      </c>
      <c r="F1820" t="s">
        <v>32</v>
      </c>
      <c r="G1820" t="s">
        <v>33</v>
      </c>
      <c r="H1820" t="s">
        <v>34</v>
      </c>
      <c r="I1820" t="s">
        <v>45</v>
      </c>
      <c r="J1820" s="6" t="s">
        <v>74</v>
      </c>
      <c r="K1820" t="s">
        <v>56</v>
      </c>
      <c r="L1820" t="s">
        <v>41</v>
      </c>
      <c r="M1820">
        <v>0</v>
      </c>
      <c r="N1820">
        <v>1</v>
      </c>
      <c r="O1820" s="7" t="s">
        <v>587</v>
      </c>
      <c r="P1820" s="7" t="s">
        <v>588</v>
      </c>
      <c r="Q1820">
        <f>24.5-10.5</f>
        <v>14</v>
      </c>
      <c r="R1820" t="s">
        <v>43</v>
      </c>
      <c r="S1820" t="s">
        <v>44</v>
      </c>
      <c r="AB1820" t="s">
        <v>462</v>
      </c>
      <c r="AC1820" t="s">
        <v>37</v>
      </c>
    </row>
    <row r="1821" spans="1:29" ht="15.5" x14ac:dyDescent="0.35">
      <c r="A1821" s="5" t="s">
        <v>586</v>
      </c>
      <c r="B1821" t="s">
        <v>31</v>
      </c>
      <c r="C1821">
        <v>701</v>
      </c>
      <c r="D1821">
        <v>1</v>
      </c>
      <c r="E1821">
        <v>2</v>
      </c>
      <c r="F1821" t="s">
        <v>32</v>
      </c>
      <c r="G1821" t="s">
        <v>33</v>
      </c>
      <c r="H1821" t="s">
        <v>34</v>
      </c>
      <c r="I1821" s="6" t="s">
        <v>35</v>
      </c>
      <c r="O1821" s="7"/>
      <c r="P1821" s="7"/>
      <c r="AB1821" t="s">
        <v>462</v>
      </c>
      <c r="AC1821" t="s">
        <v>37</v>
      </c>
    </row>
    <row r="1822" spans="1:29" ht="15.5" x14ac:dyDescent="0.35">
      <c r="A1822" s="5" t="s">
        <v>586</v>
      </c>
      <c r="B1822" t="s">
        <v>31</v>
      </c>
      <c r="C1822">
        <v>701</v>
      </c>
      <c r="D1822">
        <v>2</v>
      </c>
      <c r="E1822">
        <v>1</v>
      </c>
      <c r="F1822" t="s">
        <v>32</v>
      </c>
      <c r="G1822" t="s">
        <v>33</v>
      </c>
      <c r="H1822" t="s">
        <v>34</v>
      </c>
      <c r="I1822" t="s">
        <v>159</v>
      </c>
      <c r="J1822" s="6" t="s">
        <v>39</v>
      </c>
      <c r="K1822" t="s">
        <v>40</v>
      </c>
      <c r="L1822" t="s">
        <v>41</v>
      </c>
      <c r="M1822">
        <v>0</v>
      </c>
      <c r="N1822">
        <v>0</v>
      </c>
      <c r="O1822" s="7" t="s">
        <v>364</v>
      </c>
      <c r="P1822" s="7"/>
      <c r="Q1822">
        <f>35-11.5</f>
        <v>23.5</v>
      </c>
      <c r="R1822" t="s">
        <v>165</v>
      </c>
      <c r="S1822" t="s">
        <v>108</v>
      </c>
      <c r="AB1822" t="s">
        <v>462</v>
      </c>
      <c r="AC1822" t="s">
        <v>37</v>
      </c>
    </row>
    <row r="1823" spans="1:29" ht="15.5" x14ac:dyDescent="0.35">
      <c r="A1823" s="5" t="s">
        <v>586</v>
      </c>
      <c r="B1823" t="s">
        <v>31</v>
      </c>
      <c r="C1823">
        <v>701</v>
      </c>
      <c r="D1823">
        <v>2</v>
      </c>
      <c r="E1823">
        <v>2</v>
      </c>
      <c r="F1823" t="s">
        <v>32</v>
      </c>
      <c r="G1823" t="s">
        <v>33</v>
      </c>
      <c r="H1823" t="s">
        <v>34</v>
      </c>
      <c r="I1823" s="6" t="s">
        <v>35</v>
      </c>
      <c r="O1823" s="7"/>
      <c r="P1823" s="7"/>
      <c r="AB1823" t="s">
        <v>462</v>
      </c>
      <c r="AC1823" t="s">
        <v>37</v>
      </c>
    </row>
    <row r="1824" spans="1:29" ht="15.5" x14ac:dyDescent="0.35">
      <c r="A1824" s="5" t="s">
        <v>586</v>
      </c>
      <c r="B1824" t="s">
        <v>31</v>
      </c>
      <c r="C1824">
        <v>701</v>
      </c>
      <c r="D1824">
        <v>3</v>
      </c>
      <c r="E1824">
        <v>1</v>
      </c>
      <c r="F1824" t="s">
        <v>32</v>
      </c>
      <c r="G1824" t="s">
        <v>33</v>
      </c>
      <c r="H1824" t="s">
        <v>34</v>
      </c>
      <c r="I1824" t="s">
        <v>69</v>
      </c>
      <c r="J1824" s="6" t="s">
        <v>70</v>
      </c>
      <c r="O1824" s="7"/>
      <c r="P1824" s="7"/>
      <c r="AB1824" t="s">
        <v>462</v>
      </c>
      <c r="AC1824" t="s">
        <v>37</v>
      </c>
    </row>
    <row r="1825" spans="1:30" ht="15.5" x14ac:dyDescent="0.35">
      <c r="A1825" s="5" t="s">
        <v>586</v>
      </c>
      <c r="B1825" t="s">
        <v>31</v>
      </c>
      <c r="C1825">
        <v>701</v>
      </c>
      <c r="D1825">
        <v>3</v>
      </c>
      <c r="E1825">
        <v>2</v>
      </c>
      <c r="F1825" t="s">
        <v>32</v>
      </c>
      <c r="G1825" t="s">
        <v>33</v>
      </c>
      <c r="H1825" t="s">
        <v>34</v>
      </c>
      <c r="I1825" s="6" t="s">
        <v>35</v>
      </c>
      <c r="O1825" s="7"/>
      <c r="P1825" s="7"/>
      <c r="AB1825" t="s">
        <v>462</v>
      </c>
      <c r="AC1825" t="s">
        <v>37</v>
      </c>
    </row>
    <row r="1826" spans="1:30" ht="15.5" x14ac:dyDescent="0.35">
      <c r="A1826" s="5" t="s">
        <v>586</v>
      </c>
      <c r="B1826" t="s">
        <v>31</v>
      </c>
      <c r="C1826">
        <v>701</v>
      </c>
      <c r="D1826">
        <v>4</v>
      </c>
      <c r="E1826">
        <v>1</v>
      </c>
      <c r="F1826" t="s">
        <v>32</v>
      </c>
      <c r="G1826" t="s">
        <v>33</v>
      </c>
      <c r="H1826" t="s">
        <v>34</v>
      </c>
      <c r="I1826" s="6" t="s">
        <v>35</v>
      </c>
      <c r="O1826" s="7"/>
      <c r="P1826" s="7"/>
      <c r="AB1826" t="s">
        <v>462</v>
      </c>
      <c r="AC1826" t="s">
        <v>37</v>
      </c>
    </row>
    <row r="1827" spans="1:30" ht="15.5" x14ac:dyDescent="0.35">
      <c r="A1827" s="5" t="s">
        <v>586</v>
      </c>
      <c r="B1827" t="s">
        <v>31</v>
      </c>
      <c r="C1827">
        <v>701</v>
      </c>
      <c r="D1827">
        <v>4</v>
      </c>
      <c r="E1827">
        <v>2</v>
      </c>
      <c r="F1827" t="s">
        <v>32</v>
      </c>
      <c r="G1827" t="s">
        <v>33</v>
      </c>
      <c r="H1827" t="s">
        <v>34</v>
      </c>
      <c r="I1827" s="6" t="s">
        <v>35</v>
      </c>
      <c r="O1827" s="7"/>
      <c r="P1827" s="7"/>
      <c r="AB1827" t="s">
        <v>462</v>
      </c>
      <c r="AC1827" t="s">
        <v>37</v>
      </c>
    </row>
    <row r="1828" spans="1:30" ht="15.5" x14ac:dyDescent="0.35">
      <c r="A1828" s="5" t="s">
        <v>586</v>
      </c>
      <c r="B1828" t="s">
        <v>31</v>
      </c>
      <c r="C1828">
        <v>701</v>
      </c>
      <c r="D1828">
        <v>5</v>
      </c>
      <c r="E1828">
        <v>1</v>
      </c>
      <c r="F1828" t="s">
        <v>32</v>
      </c>
      <c r="G1828" t="s">
        <v>33</v>
      </c>
      <c r="H1828" t="s">
        <v>34</v>
      </c>
      <c r="I1828" t="s">
        <v>45</v>
      </c>
      <c r="J1828" s="6" t="s">
        <v>74</v>
      </c>
      <c r="K1828" t="s">
        <v>46</v>
      </c>
      <c r="L1828" t="s">
        <v>41</v>
      </c>
      <c r="M1828">
        <v>0</v>
      </c>
      <c r="N1828">
        <v>1</v>
      </c>
      <c r="O1828" s="7" t="s">
        <v>230</v>
      </c>
      <c r="P1828" s="7" t="s">
        <v>231</v>
      </c>
      <c r="Q1828">
        <f>25.5-11</f>
        <v>14.5</v>
      </c>
      <c r="R1828" t="s">
        <v>43</v>
      </c>
      <c r="S1828" t="s">
        <v>44</v>
      </c>
      <c r="AB1828" t="s">
        <v>462</v>
      </c>
      <c r="AC1828" t="s">
        <v>37</v>
      </c>
    </row>
    <row r="1829" spans="1:30" ht="15.5" x14ac:dyDescent="0.35">
      <c r="A1829" s="5" t="s">
        <v>586</v>
      </c>
      <c r="B1829" t="s">
        <v>31</v>
      </c>
      <c r="C1829">
        <v>701</v>
      </c>
      <c r="D1829">
        <v>6</v>
      </c>
      <c r="E1829">
        <v>1</v>
      </c>
      <c r="F1829" t="s">
        <v>32</v>
      </c>
      <c r="G1829" t="s">
        <v>33</v>
      </c>
      <c r="H1829" t="s">
        <v>34</v>
      </c>
      <c r="I1829" t="s">
        <v>45</v>
      </c>
      <c r="J1829" s="6" t="s">
        <v>74</v>
      </c>
      <c r="K1829" t="s">
        <v>56</v>
      </c>
      <c r="L1829" t="s">
        <v>41</v>
      </c>
      <c r="M1829">
        <v>0</v>
      </c>
      <c r="N1829">
        <v>1</v>
      </c>
      <c r="O1829" s="7" t="s">
        <v>358</v>
      </c>
      <c r="P1829" s="7" t="s">
        <v>359</v>
      </c>
      <c r="Q1829">
        <f>25-10.5</f>
        <v>14.5</v>
      </c>
      <c r="R1829" t="s">
        <v>43</v>
      </c>
      <c r="S1829" t="s">
        <v>44</v>
      </c>
      <c r="AB1829" t="s">
        <v>462</v>
      </c>
      <c r="AC1829" t="s">
        <v>37</v>
      </c>
      <c r="AD1829" t="s">
        <v>59</v>
      </c>
    </row>
    <row r="1830" spans="1:30" ht="15.5" x14ac:dyDescent="0.35">
      <c r="A1830" s="5" t="s">
        <v>586</v>
      </c>
      <c r="B1830" t="s">
        <v>31</v>
      </c>
      <c r="C1830">
        <v>701</v>
      </c>
      <c r="D1830">
        <v>6</v>
      </c>
      <c r="E1830">
        <v>1</v>
      </c>
      <c r="F1830" t="s">
        <v>32</v>
      </c>
      <c r="G1830" t="s">
        <v>33</v>
      </c>
      <c r="H1830" t="s">
        <v>34</v>
      </c>
      <c r="I1830" t="s">
        <v>45</v>
      </c>
      <c r="J1830" s="6" t="s">
        <v>39</v>
      </c>
      <c r="K1830" t="s">
        <v>40</v>
      </c>
      <c r="L1830" t="s">
        <v>49</v>
      </c>
      <c r="M1830">
        <v>0</v>
      </c>
      <c r="N1830">
        <v>0</v>
      </c>
      <c r="O1830" s="7" t="s">
        <v>224</v>
      </c>
      <c r="P1830" s="7" t="s">
        <v>225</v>
      </c>
      <c r="Q1830">
        <f>27-10.5</f>
        <v>16.5</v>
      </c>
      <c r="R1830" t="s">
        <v>128</v>
      </c>
      <c r="AB1830" t="s">
        <v>462</v>
      </c>
      <c r="AC1830" t="s">
        <v>37</v>
      </c>
      <c r="AD1830" t="s">
        <v>59</v>
      </c>
    </row>
    <row r="1831" spans="1:30" ht="15.5" x14ac:dyDescent="0.35">
      <c r="A1831" s="5" t="s">
        <v>586</v>
      </c>
      <c r="B1831" t="s">
        <v>31</v>
      </c>
      <c r="C1831">
        <v>701</v>
      </c>
      <c r="D1831">
        <v>6</v>
      </c>
      <c r="E1831">
        <v>2</v>
      </c>
      <c r="F1831" t="s">
        <v>32</v>
      </c>
      <c r="G1831" t="s">
        <v>33</v>
      </c>
      <c r="H1831" t="s">
        <v>34</v>
      </c>
      <c r="I1831" s="6" t="s">
        <v>35</v>
      </c>
      <c r="O1831" s="7"/>
      <c r="P1831" s="7"/>
      <c r="AB1831" t="s">
        <v>462</v>
      </c>
      <c r="AC1831" t="s">
        <v>37</v>
      </c>
    </row>
    <row r="1832" spans="1:30" ht="15.5" x14ac:dyDescent="0.35">
      <c r="A1832" s="5" t="s">
        <v>586</v>
      </c>
      <c r="B1832" t="s">
        <v>31</v>
      </c>
      <c r="C1832">
        <v>701</v>
      </c>
      <c r="D1832">
        <v>7</v>
      </c>
      <c r="E1832">
        <v>1</v>
      </c>
      <c r="F1832" t="s">
        <v>32</v>
      </c>
      <c r="G1832" t="s">
        <v>33</v>
      </c>
      <c r="H1832" t="s">
        <v>34</v>
      </c>
      <c r="I1832" t="s">
        <v>45</v>
      </c>
      <c r="J1832" s="6" t="s">
        <v>39</v>
      </c>
      <c r="K1832" t="s">
        <v>40</v>
      </c>
      <c r="L1832" t="s">
        <v>41</v>
      </c>
      <c r="M1832">
        <v>0</v>
      </c>
      <c r="N1832">
        <v>0</v>
      </c>
      <c r="O1832" s="7" t="s">
        <v>227</v>
      </c>
      <c r="P1832" s="7" t="s">
        <v>228</v>
      </c>
      <c r="Q1832">
        <f>29.5-10.5</f>
        <v>19</v>
      </c>
      <c r="R1832" t="s">
        <v>100</v>
      </c>
      <c r="S1832" t="s">
        <v>44</v>
      </c>
      <c r="AB1832" t="s">
        <v>462</v>
      </c>
      <c r="AC1832" t="s">
        <v>37</v>
      </c>
      <c r="AD1832" t="s">
        <v>589</v>
      </c>
    </row>
    <row r="1833" spans="1:30" ht="15.5" x14ac:dyDescent="0.35">
      <c r="A1833" s="5" t="s">
        <v>586</v>
      </c>
      <c r="B1833" t="s">
        <v>31</v>
      </c>
      <c r="C1833">
        <v>701</v>
      </c>
      <c r="D1833">
        <v>7</v>
      </c>
      <c r="E1833">
        <v>2</v>
      </c>
      <c r="F1833" t="s">
        <v>32</v>
      </c>
      <c r="G1833" t="s">
        <v>33</v>
      </c>
      <c r="H1833" t="s">
        <v>34</v>
      </c>
      <c r="I1833" s="6" t="s">
        <v>35</v>
      </c>
      <c r="O1833" s="7"/>
      <c r="P1833" s="7"/>
      <c r="AB1833" t="s">
        <v>462</v>
      </c>
      <c r="AC1833" t="s">
        <v>37</v>
      </c>
    </row>
    <row r="1834" spans="1:30" ht="15.5" x14ac:dyDescent="0.35">
      <c r="A1834" s="5" t="s">
        <v>586</v>
      </c>
      <c r="B1834" t="s">
        <v>31</v>
      </c>
      <c r="C1834">
        <v>701</v>
      </c>
      <c r="D1834">
        <v>8</v>
      </c>
      <c r="E1834">
        <v>1</v>
      </c>
      <c r="F1834" t="s">
        <v>32</v>
      </c>
      <c r="G1834" t="s">
        <v>33</v>
      </c>
      <c r="H1834" t="s">
        <v>34</v>
      </c>
      <c r="I1834" t="s">
        <v>191</v>
      </c>
      <c r="J1834" s="6" t="s">
        <v>142</v>
      </c>
      <c r="O1834" s="7"/>
      <c r="P1834" s="7"/>
      <c r="AB1834" t="s">
        <v>462</v>
      </c>
      <c r="AC1834" t="s">
        <v>37</v>
      </c>
    </row>
    <row r="1835" spans="1:30" ht="15.5" x14ac:dyDescent="0.35">
      <c r="A1835" s="5" t="s">
        <v>586</v>
      </c>
      <c r="B1835" t="s">
        <v>31</v>
      </c>
      <c r="C1835">
        <v>701</v>
      </c>
      <c r="D1835">
        <v>9</v>
      </c>
      <c r="E1835">
        <v>1</v>
      </c>
      <c r="F1835" t="s">
        <v>32</v>
      </c>
      <c r="G1835" t="s">
        <v>33</v>
      </c>
      <c r="H1835" t="s">
        <v>34</v>
      </c>
      <c r="I1835" t="s">
        <v>136</v>
      </c>
      <c r="J1835" s="6" t="s">
        <v>39</v>
      </c>
      <c r="K1835" t="s">
        <v>40</v>
      </c>
      <c r="L1835" t="s">
        <v>41</v>
      </c>
      <c r="M1835">
        <v>0</v>
      </c>
      <c r="N1835">
        <v>0</v>
      </c>
      <c r="O1835" s="7" t="s">
        <v>229</v>
      </c>
      <c r="P1835" s="7"/>
      <c r="Q1835">
        <f>28-10.5</f>
        <v>17.5</v>
      </c>
      <c r="R1835" t="s">
        <v>43</v>
      </c>
      <c r="S1835" t="s">
        <v>44</v>
      </c>
      <c r="Z1835" t="s">
        <v>108</v>
      </c>
      <c r="AB1835" t="s">
        <v>462</v>
      </c>
      <c r="AC1835" t="s">
        <v>37</v>
      </c>
      <c r="AD1835" t="s">
        <v>200</v>
      </c>
    </row>
    <row r="1836" spans="1:30" ht="15.5" x14ac:dyDescent="0.35">
      <c r="A1836" s="5" t="s">
        <v>586</v>
      </c>
      <c r="B1836" t="s">
        <v>31</v>
      </c>
      <c r="C1836">
        <v>701</v>
      </c>
      <c r="D1836">
        <v>9</v>
      </c>
      <c r="E1836">
        <v>2</v>
      </c>
      <c r="F1836" t="s">
        <v>32</v>
      </c>
      <c r="G1836" t="s">
        <v>33</v>
      </c>
      <c r="H1836" t="s">
        <v>34</v>
      </c>
      <c r="I1836" t="s">
        <v>69</v>
      </c>
      <c r="J1836" s="6" t="s">
        <v>142</v>
      </c>
      <c r="O1836" s="7"/>
      <c r="P1836" s="7"/>
      <c r="AB1836" t="s">
        <v>462</v>
      </c>
      <c r="AC1836" t="s">
        <v>37</v>
      </c>
    </row>
    <row r="1837" spans="1:30" ht="15.5" x14ac:dyDescent="0.35">
      <c r="A1837" s="5" t="s">
        <v>586</v>
      </c>
      <c r="B1837" t="s">
        <v>31</v>
      </c>
      <c r="C1837">
        <v>701</v>
      </c>
      <c r="D1837">
        <v>10</v>
      </c>
      <c r="E1837">
        <v>1</v>
      </c>
      <c r="F1837" t="s">
        <v>32</v>
      </c>
      <c r="G1837" t="s">
        <v>33</v>
      </c>
      <c r="H1837" t="s">
        <v>34</v>
      </c>
      <c r="I1837" s="6" t="s">
        <v>35</v>
      </c>
      <c r="O1837" s="7"/>
      <c r="P1837" s="7"/>
      <c r="AB1837" t="s">
        <v>462</v>
      </c>
      <c r="AC1837" t="s">
        <v>37</v>
      </c>
    </row>
    <row r="1838" spans="1:30" ht="15.5" x14ac:dyDescent="0.35">
      <c r="A1838" s="5" t="s">
        <v>586</v>
      </c>
      <c r="B1838" t="s">
        <v>31</v>
      </c>
      <c r="C1838">
        <v>701</v>
      </c>
      <c r="D1838">
        <v>10</v>
      </c>
      <c r="E1838">
        <v>2</v>
      </c>
      <c r="F1838" t="s">
        <v>32</v>
      </c>
      <c r="G1838" t="s">
        <v>33</v>
      </c>
      <c r="H1838" t="s">
        <v>34</v>
      </c>
      <c r="I1838" s="6" t="s">
        <v>35</v>
      </c>
      <c r="O1838" s="7"/>
      <c r="P1838" s="7"/>
      <c r="AB1838" t="s">
        <v>462</v>
      </c>
      <c r="AC1838" t="s">
        <v>37</v>
      </c>
    </row>
    <row r="1839" spans="1:30" ht="15.5" x14ac:dyDescent="0.35">
      <c r="A1839" s="5" t="s">
        <v>586</v>
      </c>
      <c r="B1839" t="s">
        <v>31</v>
      </c>
      <c r="C1839">
        <v>703</v>
      </c>
      <c r="D1839">
        <v>1</v>
      </c>
      <c r="E1839">
        <v>1</v>
      </c>
      <c r="F1839" t="s">
        <v>32</v>
      </c>
      <c r="G1839" t="s">
        <v>33</v>
      </c>
      <c r="H1839" t="s">
        <v>34</v>
      </c>
      <c r="I1839" t="s">
        <v>45</v>
      </c>
      <c r="J1839" s="6" t="s">
        <v>39</v>
      </c>
      <c r="K1839" t="s">
        <v>56</v>
      </c>
      <c r="L1839" t="s">
        <v>49</v>
      </c>
      <c r="M1839">
        <v>0</v>
      </c>
      <c r="N1839">
        <v>0</v>
      </c>
      <c r="O1839" s="7" t="s">
        <v>365</v>
      </c>
      <c r="P1839" s="7" t="s">
        <v>366</v>
      </c>
      <c r="Q1839">
        <f>26-10</f>
        <v>16</v>
      </c>
      <c r="R1839" t="s">
        <v>52</v>
      </c>
      <c r="AB1839" t="s">
        <v>462</v>
      </c>
      <c r="AC1839" t="s">
        <v>37</v>
      </c>
    </row>
    <row r="1840" spans="1:30" ht="15.5" x14ac:dyDescent="0.35">
      <c r="A1840" s="5" t="s">
        <v>586</v>
      </c>
      <c r="B1840" t="s">
        <v>31</v>
      </c>
      <c r="C1840">
        <v>703</v>
      </c>
      <c r="D1840">
        <v>1</v>
      </c>
      <c r="E1840">
        <v>2</v>
      </c>
      <c r="F1840" t="s">
        <v>32</v>
      </c>
      <c r="G1840" t="s">
        <v>33</v>
      </c>
      <c r="H1840" t="s">
        <v>34</v>
      </c>
      <c r="I1840" s="6" t="s">
        <v>35</v>
      </c>
      <c r="O1840" s="7"/>
      <c r="P1840" s="7"/>
      <c r="AB1840" t="s">
        <v>462</v>
      </c>
      <c r="AC1840" t="s">
        <v>37</v>
      </c>
    </row>
    <row r="1841" spans="1:30" ht="15.5" x14ac:dyDescent="0.35">
      <c r="A1841" s="5" t="s">
        <v>586</v>
      </c>
      <c r="B1841" t="s">
        <v>31</v>
      </c>
      <c r="C1841">
        <v>703</v>
      </c>
      <c r="D1841">
        <v>2</v>
      </c>
      <c r="E1841">
        <v>1</v>
      </c>
      <c r="F1841" t="s">
        <v>32</v>
      </c>
      <c r="G1841" t="s">
        <v>33</v>
      </c>
      <c r="H1841" t="s">
        <v>34</v>
      </c>
      <c r="I1841" t="s">
        <v>136</v>
      </c>
      <c r="J1841" s="6" t="s">
        <v>74</v>
      </c>
      <c r="K1841" t="s">
        <v>40</v>
      </c>
      <c r="L1841" t="s">
        <v>41</v>
      </c>
      <c r="M1841">
        <v>0</v>
      </c>
      <c r="N1841">
        <v>1</v>
      </c>
      <c r="O1841" s="7" t="s">
        <v>367</v>
      </c>
      <c r="P1841" s="7"/>
      <c r="Q1841">
        <f>38-10</f>
        <v>28</v>
      </c>
      <c r="R1841" t="s">
        <v>166</v>
      </c>
      <c r="S1841" t="s">
        <v>108</v>
      </c>
      <c r="Z1841" t="s">
        <v>108</v>
      </c>
      <c r="AB1841" t="s">
        <v>462</v>
      </c>
      <c r="AC1841" t="s">
        <v>37</v>
      </c>
      <c r="AD1841" t="s">
        <v>200</v>
      </c>
    </row>
    <row r="1842" spans="1:30" ht="15.5" x14ac:dyDescent="0.35">
      <c r="A1842" s="5" t="s">
        <v>586</v>
      </c>
      <c r="B1842" t="s">
        <v>31</v>
      </c>
      <c r="C1842">
        <v>703</v>
      </c>
      <c r="D1842">
        <v>2</v>
      </c>
      <c r="E1842">
        <v>2</v>
      </c>
      <c r="F1842" t="s">
        <v>32</v>
      </c>
      <c r="G1842" t="s">
        <v>33</v>
      </c>
      <c r="H1842" t="s">
        <v>34</v>
      </c>
      <c r="I1842" s="6" t="s">
        <v>35</v>
      </c>
      <c r="O1842" s="7"/>
      <c r="P1842" s="7"/>
      <c r="AB1842" t="s">
        <v>462</v>
      </c>
      <c r="AC1842" t="s">
        <v>37</v>
      </c>
    </row>
    <row r="1843" spans="1:30" ht="15.5" x14ac:dyDescent="0.35">
      <c r="A1843" s="5" t="s">
        <v>586</v>
      </c>
      <c r="B1843" t="s">
        <v>31</v>
      </c>
      <c r="C1843">
        <v>703</v>
      </c>
      <c r="D1843">
        <v>3</v>
      </c>
      <c r="E1843">
        <v>1</v>
      </c>
      <c r="F1843" t="s">
        <v>32</v>
      </c>
      <c r="G1843" t="s">
        <v>33</v>
      </c>
      <c r="H1843" t="s">
        <v>34</v>
      </c>
      <c r="I1843" t="s">
        <v>45</v>
      </c>
      <c r="J1843" s="6" t="s">
        <v>39</v>
      </c>
      <c r="K1843" t="s">
        <v>40</v>
      </c>
      <c r="L1843" t="s">
        <v>41</v>
      </c>
      <c r="M1843">
        <v>0</v>
      </c>
      <c r="N1843">
        <v>0</v>
      </c>
      <c r="O1843" s="7" t="s">
        <v>232</v>
      </c>
      <c r="P1843" s="7" t="s">
        <v>233</v>
      </c>
      <c r="Q1843">
        <f>32.5-11</f>
        <v>21.5</v>
      </c>
      <c r="R1843" t="s">
        <v>166</v>
      </c>
      <c r="S1843" t="s">
        <v>108</v>
      </c>
      <c r="AB1843" t="s">
        <v>462</v>
      </c>
      <c r="AC1843" t="s">
        <v>37</v>
      </c>
    </row>
    <row r="1844" spans="1:30" ht="15.5" x14ac:dyDescent="0.35">
      <c r="A1844" s="5" t="s">
        <v>586</v>
      </c>
      <c r="B1844" t="s">
        <v>31</v>
      </c>
      <c r="C1844">
        <v>703</v>
      </c>
      <c r="D1844">
        <v>3</v>
      </c>
      <c r="E1844">
        <v>2</v>
      </c>
      <c r="F1844" t="s">
        <v>32</v>
      </c>
      <c r="G1844" t="s">
        <v>33</v>
      </c>
      <c r="H1844" t="s">
        <v>34</v>
      </c>
      <c r="I1844" s="6" t="s">
        <v>35</v>
      </c>
      <c r="O1844" s="7"/>
      <c r="P1844" s="7"/>
      <c r="AB1844" t="s">
        <v>462</v>
      </c>
      <c r="AC1844" t="s">
        <v>37</v>
      </c>
    </row>
    <row r="1845" spans="1:30" ht="15.5" x14ac:dyDescent="0.35">
      <c r="A1845" s="5" t="s">
        <v>586</v>
      </c>
      <c r="B1845" t="s">
        <v>31</v>
      </c>
      <c r="C1845">
        <v>703</v>
      </c>
      <c r="D1845">
        <v>4</v>
      </c>
      <c r="E1845">
        <v>1</v>
      </c>
      <c r="F1845" t="s">
        <v>32</v>
      </c>
      <c r="G1845" t="s">
        <v>33</v>
      </c>
      <c r="H1845" t="s">
        <v>34</v>
      </c>
      <c r="I1845" t="s">
        <v>45</v>
      </c>
      <c r="J1845" s="6" t="s">
        <v>39</v>
      </c>
      <c r="K1845" t="s">
        <v>56</v>
      </c>
      <c r="L1845" t="s">
        <v>41</v>
      </c>
      <c r="M1845">
        <v>0</v>
      </c>
      <c r="N1845">
        <v>0</v>
      </c>
      <c r="O1845" s="7" t="s">
        <v>254</v>
      </c>
      <c r="P1845" s="7" t="s">
        <v>255</v>
      </c>
      <c r="Q1845">
        <f>29-11</f>
        <v>18</v>
      </c>
      <c r="R1845" t="s">
        <v>43</v>
      </c>
      <c r="S1845" t="s">
        <v>44</v>
      </c>
      <c r="AB1845" t="s">
        <v>462</v>
      </c>
      <c r="AC1845" t="s">
        <v>37</v>
      </c>
    </row>
    <row r="1846" spans="1:30" ht="15.5" x14ac:dyDescent="0.35">
      <c r="A1846" s="5" t="s">
        <v>586</v>
      </c>
      <c r="B1846" t="s">
        <v>31</v>
      </c>
      <c r="C1846">
        <v>703</v>
      </c>
      <c r="D1846">
        <v>4</v>
      </c>
      <c r="E1846">
        <v>2</v>
      </c>
      <c r="F1846" t="s">
        <v>32</v>
      </c>
      <c r="G1846" t="s">
        <v>33</v>
      </c>
      <c r="H1846" t="s">
        <v>34</v>
      </c>
      <c r="I1846" s="6" t="s">
        <v>35</v>
      </c>
      <c r="O1846" s="7"/>
      <c r="P1846" s="7"/>
      <c r="AB1846" t="s">
        <v>462</v>
      </c>
      <c r="AC1846" t="s">
        <v>37</v>
      </c>
    </row>
    <row r="1847" spans="1:30" ht="15.5" x14ac:dyDescent="0.35">
      <c r="A1847" s="5" t="s">
        <v>586</v>
      </c>
      <c r="B1847" t="s">
        <v>31</v>
      </c>
      <c r="C1847">
        <v>703</v>
      </c>
      <c r="D1847">
        <v>5</v>
      </c>
      <c r="E1847">
        <v>1</v>
      </c>
      <c r="F1847" t="s">
        <v>32</v>
      </c>
      <c r="G1847" t="s">
        <v>33</v>
      </c>
      <c r="H1847" t="s">
        <v>34</v>
      </c>
      <c r="I1847" t="s">
        <v>45</v>
      </c>
      <c r="J1847" s="6" t="s">
        <v>39</v>
      </c>
      <c r="K1847" t="s">
        <v>56</v>
      </c>
      <c r="L1847" t="s">
        <v>49</v>
      </c>
      <c r="M1847">
        <v>0</v>
      </c>
      <c r="N1847">
        <v>0</v>
      </c>
      <c r="O1847" s="7" t="s">
        <v>590</v>
      </c>
      <c r="P1847" s="7" t="s">
        <v>591</v>
      </c>
      <c r="Q1847">
        <f>28-10.5</f>
        <v>17.5</v>
      </c>
      <c r="R1847" t="s">
        <v>52</v>
      </c>
      <c r="Z1847" t="s">
        <v>108</v>
      </c>
      <c r="AB1847" t="s">
        <v>462</v>
      </c>
      <c r="AC1847" t="s">
        <v>37</v>
      </c>
      <c r="AD1847" t="s">
        <v>592</v>
      </c>
    </row>
    <row r="1848" spans="1:30" ht="15.5" x14ac:dyDescent="0.35">
      <c r="A1848" s="5" t="s">
        <v>586</v>
      </c>
      <c r="B1848" t="s">
        <v>31</v>
      </c>
      <c r="C1848">
        <v>703</v>
      </c>
      <c r="D1848">
        <v>5</v>
      </c>
      <c r="E1848">
        <v>2</v>
      </c>
      <c r="F1848" t="s">
        <v>32</v>
      </c>
      <c r="G1848" t="s">
        <v>33</v>
      </c>
      <c r="H1848" t="s">
        <v>34</v>
      </c>
      <c r="I1848" s="6" t="s">
        <v>35</v>
      </c>
      <c r="O1848" s="7"/>
      <c r="P1848" s="7"/>
      <c r="AB1848" t="s">
        <v>462</v>
      </c>
      <c r="AC1848" t="s">
        <v>37</v>
      </c>
    </row>
    <row r="1849" spans="1:30" ht="15.5" x14ac:dyDescent="0.35">
      <c r="A1849" s="5" t="s">
        <v>586</v>
      </c>
      <c r="B1849" t="s">
        <v>31</v>
      </c>
      <c r="C1849">
        <v>703</v>
      </c>
      <c r="D1849">
        <v>6</v>
      </c>
      <c r="E1849">
        <v>1</v>
      </c>
      <c r="F1849" t="s">
        <v>32</v>
      </c>
      <c r="G1849" t="s">
        <v>33</v>
      </c>
      <c r="H1849" t="s">
        <v>34</v>
      </c>
      <c r="I1849" t="s">
        <v>45</v>
      </c>
      <c r="J1849" s="6" t="s">
        <v>39</v>
      </c>
      <c r="K1849" t="s">
        <v>56</v>
      </c>
      <c r="L1849" t="s">
        <v>49</v>
      </c>
      <c r="M1849">
        <v>0</v>
      </c>
      <c r="N1849">
        <v>0</v>
      </c>
      <c r="O1849" s="7" t="s">
        <v>593</v>
      </c>
      <c r="P1849" s="7" t="s">
        <v>594</v>
      </c>
      <c r="Q1849">
        <f>26.5-12.5</f>
        <v>14</v>
      </c>
      <c r="R1849" t="s">
        <v>52</v>
      </c>
      <c r="Z1849" t="s">
        <v>108</v>
      </c>
      <c r="AB1849" t="s">
        <v>462</v>
      </c>
      <c r="AC1849" t="s">
        <v>37</v>
      </c>
      <c r="AD1849" t="s">
        <v>595</v>
      </c>
    </row>
    <row r="1850" spans="1:30" ht="15.5" x14ac:dyDescent="0.35">
      <c r="A1850" s="5" t="s">
        <v>586</v>
      </c>
      <c r="B1850" t="s">
        <v>31</v>
      </c>
      <c r="C1850">
        <v>703</v>
      </c>
      <c r="D1850">
        <v>6</v>
      </c>
      <c r="E1850">
        <v>2</v>
      </c>
      <c r="F1850" t="s">
        <v>32</v>
      </c>
      <c r="G1850" t="s">
        <v>33</v>
      </c>
      <c r="H1850" t="s">
        <v>34</v>
      </c>
      <c r="I1850" t="s">
        <v>38</v>
      </c>
      <c r="J1850" s="6" t="s">
        <v>74</v>
      </c>
      <c r="K1850" t="s">
        <v>40</v>
      </c>
      <c r="L1850" t="s">
        <v>49</v>
      </c>
      <c r="M1850">
        <v>0</v>
      </c>
      <c r="N1850">
        <v>1</v>
      </c>
      <c r="O1850" s="7" t="s">
        <v>596</v>
      </c>
      <c r="P1850" s="7"/>
      <c r="Q1850">
        <f>205-115</f>
        <v>90</v>
      </c>
      <c r="R1850" t="s">
        <v>52</v>
      </c>
      <c r="AB1850" t="s">
        <v>462</v>
      </c>
      <c r="AC1850" t="s">
        <v>37</v>
      </c>
    </row>
    <row r="1851" spans="1:30" ht="15.5" x14ac:dyDescent="0.35">
      <c r="A1851" s="5" t="s">
        <v>586</v>
      </c>
      <c r="B1851" t="s">
        <v>31</v>
      </c>
      <c r="C1851">
        <v>703</v>
      </c>
      <c r="D1851">
        <v>7</v>
      </c>
      <c r="E1851">
        <v>1</v>
      </c>
      <c r="F1851" t="s">
        <v>32</v>
      </c>
      <c r="G1851" t="s">
        <v>33</v>
      </c>
      <c r="H1851" t="s">
        <v>34</v>
      </c>
      <c r="I1851" t="s">
        <v>45</v>
      </c>
      <c r="J1851" s="6" t="s">
        <v>39</v>
      </c>
      <c r="K1851" t="s">
        <v>40</v>
      </c>
      <c r="L1851" t="s">
        <v>41</v>
      </c>
      <c r="M1851">
        <v>0</v>
      </c>
      <c r="N1851">
        <v>0</v>
      </c>
      <c r="O1851" s="7" t="s">
        <v>248</v>
      </c>
      <c r="P1851" s="7" t="s">
        <v>249</v>
      </c>
      <c r="Q1851">
        <f>29-10</f>
        <v>19</v>
      </c>
      <c r="R1851" t="s">
        <v>100</v>
      </c>
      <c r="S1851" t="s">
        <v>44</v>
      </c>
      <c r="AB1851" t="s">
        <v>462</v>
      </c>
      <c r="AC1851" t="s">
        <v>37</v>
      </c>
    </row>
    <row r="1852" spans="1:30" ht="15.5" x14ac:dyDescent="0.35">
      <c r="A1852" s="5" t="s">
        <v>586</v>
      </c>
      <c r="B1852" t="s">
        <v>31</v>
      </c>
      <c r="C1852">
        <v>703</v>
      </c>
      <c r="D1852">
        <v>8</v>
      </c>
      <c r="E1852">
        <v>1</v>
      </c>
      <c r="F1852" t="s">
        <v>32</v>
      </c>
      <c r="G1852" t="s">
        <v>33</v>
      </c>
      <c r="H1852" t="s">
        <v>34</v>
      </c>
      <c r="I1852" t="s">
        <v>45</v>
      </c>
      <c r="J1852" s="6" t="s">
        <v>39</v>
      </c>
      <c r="K1852" t="s">
        <v>56</v>
      </c>
      <c r="L1852" t="s">
        <v>41</v>
      </c>
      <c r="M1852">
        <v>0</v>
      </c>
      <c r="N1852">
        <v>0</v>
      </c>
      <c r="O1852" s="7" t="s">
        <v>236</v>
      </c>
      <c r="P1852" s="7" t="s">
        <v>237</v>
      </c>
      <c r="Q1852">
        <f>27-11</f>
        <v>16</v>
      </c>
      <c r="R1852" t="s">
        <v>43</v>
      </c>
      <c r="S1852" t="s">
        <v>44</v>
      </c>
      <c r="AB1852" t="s">
        <v>462</v>
      </c>
      <c r="AC1852" t="s">
        <v>37</v>
      </c>
    </row>
    <row r="1853" spans="1:30" ht="15.5" x14ac:dyDescent="0.35">
      <c r="A1853" s="5" t="s">
        <v>586</v>
      </c>
      <c r="B1853" t="s">
        <v>31</v>
      </c>
      <c r="C1853">
        <v>703</v>
      </c>
      <c r="D1853">
        <v>8</v>
      </c>
      <c r="E1853">
        <v>2</v>
      </c>
      <c r="F1853" t="s">
        <v>32</v>
      </c>
      <c r="G1853" t="s">
        <v>33</v>
      </c>
      <c r="H1853" t="s">
        <v>34</v>
      </c>
      <c r="I1853" t="s">
        <v>38</v>
      </c>
      <c r="J1853" s="6" t="s">
        <v>143</v>
      </c>
      <c r="O1853" s="7"/>
      <c r="P1853" s="7"/>
      <c r="AB1853" t="s">
        <v>462</v>
      </c>
      <c r="AC1853" t="s">
        <v>37</v>
      </c>
    </row>
    <row r="1854" spans="1:30" ht="15.5" x14ac:dyDescent="0.35">
      <c r="A1854" s="5" t="s">
        <v>586</v>
      </c>
      <c r="B1854" t="s">
        <v>31</v>
      </c>
      <c r="C1854">
        <v>703</v>
      </c>
      <c r="D1854">
        <v>9</v>
      </c>
      <c r="E1854">
        <v>1</v>
      </c>
      <c r="F1854" t="s">
        <v>32</v>
      </c>
      <c r="G1854" t="s">
        <v>33</v>
      </c>
      <c r="H1854" t="s">
        <v>34</v>
      </c>
      <c r="I1854" t="s">
        <v>45</v>
      </c>
      <c r="J1854" s="6" t="s">
        <v>39</v>
      </c>
      <c r="K1854" t="s">
        <v>40</v>
      </c>
      <c r="L1854" t="s">
        <v>41</v>
      </c>
      <c r="M1854">
        <v>0</v>
      </c>
      <c r="N1854">
        <v>0</v>
      </c>
      <c r="O1854" s="7" t="s">
        <v>360</v>
      </c>
      <c r="P1854" s="7" t="s">
        <v>361</v>
      </c>
      <c r="Q1854">
        <f>30-10</f>
        <v>20</v>
      </c>
      <c r="R1854" t="s">
        <v>100</v>
      </c>
      <c r="S1854" t="s">
        <v>44</v>
      </c>
      <c r="AB1854" t="s">
        <v>462</v>
      </c>
      <c r="AC1854" t="s">
        <v>37</v>
      </c>
    </row>
    <row r="1855" spans="1:30" ht="15.5" x14ac:dyDescent="0.35">
      <c r="A1855" s="5" t="s">
        <v>586</v>
      </c>
      <c r="B1855" t="s">
        <v>31</v>
      </c>
      <c r="C1855">
        <v>703</v>
      </c>
      <c r="D1855">
        <v>9</v>
      </c>
      <c r="E1855">
        <v>2</v>
      </c>
      <c r="F1855" t="s">
        <v>32</v>
      </c>
      <c r="G1855" t="s">
        <v>33</v>
      </c>
      <c r="H1855" t="s">
        <v>34</v>
      </c>
      <c r="I1855" s="6" t="s">
        <v>35</v>
      </c>
      <c r="O1855" s="7"/>
      <c r="P1855" s="7"/>
      <c r="AB1855" t="s">
        <v>462</v>
      </c>
      <c r="AC1855" t="s">
        <v>37</v>
      </c>
    </row>
    <row r="1856" spans="1:30" ht="15.5" x14ac:dyDescent="0.35">
      <c r="A1856" s="5" t="s">
        <v>586</v>
      </c>
      <c r="B1856" t="s">
        <v>31</v>
      </c>
      <c r="C1856">
        <v>703</v>
      </c>
      <c r="D1856">
        <v>10</v>
      </c>
      <c r="E1856">
        <v>1</v>
      </c>
      <c r="F1856" t="s">
        <v>32</v>
      </c>
      <c r="G1856" t="s">
        <v>33</v>
      </c>
      <c r="H1856" t="s">
        <v>34</v>
      </c>
      <c r="I1856" t="s">
        <v>45</v>
      </c>
      <c r="J1856" s="6" t="s">
        <v>39</v>
      </c>
      <c r="K1856" t="s">
        <v>56</v>
      </c>
      <c r="L1856" t="s">
        <v>41</v>
      </c>
      <c r="M1856">
        <v>0</v>
      </c>
      <c r="N1856">
        <v>0</v>
      </c>
      <c r="O1856" s="7" t="s">
        <v>244</v>
      </c>
      <c r="P1856" s="7" t="s">
        <v>245</v>
      </c>
      <c r="Q1856">
        <f>26-11</f>
        <v>15</v>
      </c>
      <c r="R1856" t="s">
        <v>43</v>
      </c>
      <c r="S1856" t="s">
        <v>44</v>
      </c>
      <c r="AB1856" t="s">
        <v>462</v>
      </c>
      <c r="AC1856" t="s">
        <v>37</v>
      </c>
    </row>
    <row r="1857" spans="1:30" ht="15.5" x14ac:dyDescent="0.35">
      <c r="A1857" s="5" t="s">
        <v>586</v>
      </c>
      <c r="B1857" t="s">
        <v>31</v>
      </c>
      <c r="C1857">
        <v>703</v>
      </c>
      <c r="D1857">
        <v>10</v>
      </c>
      <c r="E1857">
        <v>2</v>
      </c>
      <c r="F1857" t="s">
        <v>32</v>
      </c>
      <c r="G1857" t="s">
        <v>33</v>
      </c>
      <c r="H1857" t="s">
        <v>34</v>
      </c>
      <c r="I1857" t="s">
        <v>45</v>
      </c>
      <c r="J1857" s="6" t="s">
        <v>39</v>
      </c>
      <c r="K1857" t="s">
        <v>40</v>
      </c>
      <c r="L1857" t="s">
        <v>49</v>
      </c>
      <c r="M1857">
        <v>0</v>
      </c>
      <c r="N1857">
        <v>0</v>
      </c>
      <c r="O1857" s="7" t="s">
        <v>250</v>
      </c>
      <c r="P1857" s="7" t="s">
        <v>251</v>
      </c>
      <c r="Q1857">
        <f>30.5-11.5</f>
        <v>19</v>
      </c>
      <c r="R1857" t="s">
        <v>52</v>
      </c>
      <c r="AB1857" t="s">
        <v>462</v>
      </c>
      <c r="AC1857" t="s">
        <v>37</v>
      </c>
    </row>
    <row r="1858" spans="1:30" ht="15.5" x14ac:dyDescent="0.35">
      <c r="A1858" s="5" t="s">
        <v>586</v>
      </c>
      <c r="B1858" t="s">
        <v>31</v>
      </c>
      <c r="C1858">
        <v>801</v>
      </c>
      <c r="D1858">
        <v>2</v>
      </c>
      <c r="E1858">
        <v>1</v>
      </c>
      <c r="F1858" t="s">
        <v>32</v>
      </c>
      <c r="G1858" t="s">
        <v>33</v>
      </c>
      <c r="H1858" t="s">
        <v>34</v>
      </c>
      <c r="I1858" s="6" t="s">
        <v>35</v>
      </c>
      <c r="O1858" s="7"/>
      <c r="P1858" s="7"/>
      <c r="AB1858" t="s">
        <v>462</v>
      </c>
      <c r="AC1858" t="s">
        <v>37</v>
      </c>
    </row>
    <row r="1859" spans="1:30" ht="15.5" x14ac:dyDescent="0.35">
      <c r="A1859" s="5" t="s">
        <v>586</v>
      </c>
      <c r="B1859" t="s">
        <v>31</v>
      </c>
      <c r="C1859">
        <v>801</v>
      </c>
      <c r="D1859">
        <v>2</v>
      </c>
      <c r="E1859">
        <v>2</v>
      </c>
      <c r="F1859" t="s">
        <v>32</v>
      </c>
      <c r="G1859" t="s">
        <v>33</v>
      </c>
      <c r="H1859" t="s">
        <v>34</v>
      </c>
      <c r="I1859" s="6" t="s">
        <v>35</v>
      </c>
      <c r="O1859" s="7"/>
      <c r="P1859" s="7"/>
      <c r="AB1859" t="s">
        <v>462</v>
      </c>
      <c r="AC1859" t="s">
        <v>37</v>
      </c>
    </row>
    <row r="1860" spans="1:30" ht="15.5" x14ac:dyDescent="0.35">
      <c r="A1860" s="5" t="s">
        <v>586</v>
      </c>
      <c r="B1860" t="s">
        <v>31</v>
      </c>
      <c r="C1860">
        <v>801</v>
      </c>
      <c r="D1860">
        <v>3</v>
      </c>
      <c r="E1860">
        <v>1</v>
      </c>
      <c r="F1860" t="s">
        <v>32</v>
      </c>
      <c r="G1860" t="s">
        <v>33</v>
      </c>
      <c r="H1860" t="s">
        <v>34</v>
      </c>
      <c r="I1860" t="s">
        <v>45</v>
      </c>
      <c r="J1860" s="6" t="s">
        <v>39</v>
      </c>
      <c r="K1860" t="s">
        <v>56</v>
      </c>
      <c r="L1860" t="s">
        <v>49</v>
      </c>
      <c r="M1860">
        <v>0</v>
      </c>
      <c r="N1860">
        <v>0</v>
      </c>
      <c r="O1860" s="7" t="s">
        <v>258</v>
      </c>
      <c r="P1860" s="7" t="s">
        <v>259</v>
      </c>
      <c r="Q1860">
        <f>30-11.5</f>
        <v>18.5</v>
      </c>
      <c r="R1860" t="s">
        <v>52</v>
      </c>
      <c r="AB1860" t="s">
        <v>462</v>
      </c>
      <c r="AC1860" t="s">
        <v>37</v>
      </c>
    </row>
    <row r="1861" spans="1:30" ht="15.5" x14ac:dyDescent="0.35">
      <c r="A1861" s="5" t="s">
        <v>586</v>
      </c>
      <c r="B1861" t="s">
        <v>31</v>
      </c>
      <c r="C1861">
        <v>801</v>
      </c>
      <c r="D1861">
        <v>3</v>
      </c>
      <c r="E1861">
        <v>2</v>
      </c>
      <c r="F1861" t="s">
        <v>32</v>
      </c>
      <c r="G1861" t="s">
        <v>33</v>
      </c>
      <c r="H1861" t="s">
        <v>34</v>
      </c>
      <c r="I1861" s="6" t="s">
        <v>35</v>
      </c>
      <c r="O1861" s="7"/>
      <c r="P1861" s="7"/>
      <c r="AB1861" t="s">
        <v>462</v>
      </c>
      <c r="AC1861" t="s">
        <v>37</v>
      </c>
    </row>
    <row r="1862" spans="1:30" ht="15.5" x14ac:dyDescent="0.35">
      <c r="A1862" s="5" t="s">
        <v>586</v>
      </c>
      <c r="B1862" t="s">
        <v>31</v>
      </c>
      <c r="C1862">
        <v>801</v>
      </c>
      <c r="D1862">
        <v>4</v>
      </c>
      <c r="E1862">
        <v>1</v>
      </c>
      <c r="F1862" t="s">
        <v>32</v>
      </c>
      <c r="G1862" t="s">
        <v>33</v>
      </c>
      <c r="H1862" t="s">
        <v>34</v>
      </c>
      <c r="I1862" t="s">
        <v>45</v>
      </c>
      <c r="J1862" s="6" t="s">
        <v>39</v>
      </c>
      <c r="K1862" t="s">
        <v>56</v>
      </c>
      <c r="L1862" t="s">
        <v>41</v>
      </c>
      <c r="M1862">
        <v>0</v>
      </c>
      <c r="N1862">
        <v>0</v>
      </c>
      <c r="O1862" s="7" t="s">
        <v>265</v>
      </c>
      <c r="P1862" s="7" t="s">
        <v>266</v>
      </c>
      <c r="Q1862">
        <f>24-10.5</f>
        <v>13.5</v>
      </c>
      <c r="R1862" t="s">
        <v>43</v>
      </c>
      <c r="S1862" t="s">
        <v>44</v>
      </c>
      <c r="AB1862" t="s">
        <v>462</v>
      </c>
      <c r="AC1862" t="s">
        <v>37</v>
      </c>
    </row>
    <row r="1863" spans="1:30" ht="15.5" x14ac:dyDescent="0.35">
      <c r="A1863" s="5" t="s">
        <v>586</v>
      </c>
      <c r="B1863" t="s">
        <v>31</v>
      </c>
      <c r="C1863">
        <v>801</v>
      </c>
      <c r="D1863">
        <v>5</v>
      </c>
      <c r="E1863">
        <v>1</v>
      </c>
      <c r="F1863" t="s">
        <v>32</v>
      </c>
      <c r="G1863" t="s">
        <v>33</v>
      </c>
      <c r="H1863" t="s">
        <v>34</v>
      </c>
      <c r="I1863" t="s">
        <v>38</v>
      </c>
      <c r="J1863" s="6" t="s">
        <v>39</v>
      </c>
      <c r="K1863" t="s">
        <v>40</v>
      </c>
      <c r="L1863" t="s">
        <v>49</v>
      </c>
      <c r="M1863">
        <v>0</v>
      </c>
      <c r="N1863">
        <v>0</v>
      </c>
      <c r="O1863" s="7" t="s">
        <v>257</v>
      </c>
      <c r="P1863" s="7"/>
      <c r="Q1863">
        <f>205-115</f>
        <v>90</v>
      </c>
      <c r="R1863" t="s">
        <v>52</v>
      </c>
      <c r="AB1863" t="s">
        <v>462</v>
      </c>
      <c r="AC1863" t="s">
        <v>37</v>
      </c>
    </row>
    <row r="1864" spans="1:30" ht="15.5" x14ac:dyDescent="0.35">
      <c r="A1864" s="5" t="s">
        <v>586</v>
      </c>
      <c r="B1864" t="s">
        <v>31</v>
      </c>
      <c r="C1864">
        <v>801</v>
      </c>
      <c r="D1864">
        <v>5</v>
      </c>
      <c r="E1864">
        <v>2</v>
      </c>
      <c r="F1864" t="s">
        <v>32</v>
      </c>
      <c r="G1864" t="s">
        <v>33</v>
      </c>
      <c r="H1864" t="s">
        <v>34</v>
      </c>
      <c r="I1864" t="s">
        <v>45</v>
      </c>
      <c r="J1864" s="6" t="s">
        <v>39</v>
      </c>
      <c r="K1864" t="s">
        <v>46</v>
      </c>
      <c r="L1864" t="s">
        <v>41</v>
      </c>
      <c r="M1864">
        <v>0</v>
      </c>
      <c r="N1864">
        <v>0</v>
      </c>
      <c r="O1864" s="7" t="s">
        <v>597</v>
      </c>
      <c r="P1864" s="7" t="s">
        <v>598</v>
      </c>
      <c r="Q1864">
        <f>26-11.5</f>
        <v>14.5</v>
      </c>
      <c r="R1864" t="s">
        <v>43</v>
      </c>
      <c r="S1864" t="s">
        <v>44</v>
      </c>
      <c r="AB1864" t="s">
        <v>462</v>
      </c>
      <c r="AC1864" t="s">
        <v>37</v>
      </c>
    </row>
    <row r="1865" spans="1:30" ht="15.5" x14ac:dyDescent="0.35">
      <c r="A1865" s="5" t="s">
        <v>586</v>
      </c>
      <c r="B1865" t="s">
        <v>31</v>
      </c>
      <c r="C1865">
        <v>801</v>
      </c>
      <c r="D1865">
        <v>6</v>
      </c>
      <c r="E1865">
        <v>1</v>
      </c>
      <c r="F1865" t="s">
        <v>32</v>
      </c>
      <c r="G1865" t="s">
        <v>33</v>
      </c>
      <c r="H1865" t="s">
        <v>34</v>
      </c>
      <c r="I1865" t="s">
        <v>45</v>
      </c>
      <c r="J1865" s="6" t="s">
        <v>39</v>
      </c>
      <c r="K1865" t="s">
        <v>56</v>
      </c>
      <c r="L1865" t="s">
        <v>41</v>
      </c>
      <c r="M1865">
        <v>0</v>
      </c>
      <c r="N1865">
        <v>0</v>
      </c>
      <c r="O1865" s="7" t="s">
        <v>263</v>
      </c>
      <c r="P1865" s="7" t="s">
        <v>264</v>
      </c>
      <c r="Q1865">
        <f>24-11</f>
        <v>13</v>
      </c>
      <c r="R1865" t="s">
        <v>43</v>
      </c>
      <c r="S1865" t="s">
        <v>44</v>
      </c>
      <c r="AB1865" t="s">
        <v>462</v>
      </c>
      <c r="AC1865" t="s">
        <v>37</v>
      </c>
    </row>
    <row r="1866" spans="1:30" ht="15.5" x14ac:dyDescent="0.35">
      <c r="A1866" s="5" t="s">
        <v>586</v>
      </c>
      <c r="B1866" t="s">
        <v>31</v>
      </c>
      <c r="C1866">
        <v>801</v>
      </c>
      <c r="D1866">
        <v>6</v>
      </c>
      <c r="E1866">
        <v>2</v>
      </c>
      <c r="F1866" t="s">
        <v>32</v>
      </c>
      <c r="G1866" t="s">
        <v>33</v>
      </c>
      <c r="H1866" t="s">
        <v>34</v>
      </c>
      <c r="I1866" t="s">
        <v>38</v>
      </c>
      <c r="J1866" s="6" t="s">
        <v>142</v>
      </c>
      <c r="O1866" s="7" t="s">
        <v>257</v>
      </c>
      <c r="P1866" s="7"/>
      <c r="AB1866" t="s">
        <v>462</v>
      </c>
      <c r="AC1866" t="s">
        <v>37</v>
      </c>
      <c r="AD1866" t="s">
        <v>189</v>
      </c>
    </row>
    <row r="1867" spans="1:30" ht="15.5" x14ac:dyDescent="0.35">
      <c r="A1867" s="5" t="s">
        <v>586</v>
      </c>
      <c r="B1867" t="s">
        <v>31</v>
      </c>
      <c r="C1867">
        <v>801</v>
      </c>
      <c r="D1867">
        <v>7</v>
      </c>
      <c r="E1867">
        <v>1</v>
      </c>
      <c r="F1867" t="s">
        <v>32</v>
      </c>
      <c r="G1867" t="s">
        <v>33</v>
      </c>
      <c r="H1867" t="s">
        <v>34</v>
      </c>
      <c r="I1867" t="s">
        <v>45</v>
      </c>
      <c r="J1867" s="6" t="s">
        <v>74</v>
      </c>
      <c r="K1867" t="s">
        <v>40</v>
      </c>
      <c r="L1867" t="s">
        <v>41</v>
      </c>
      <c r="M1867">
        <v>0</v>
      </c>
      <c r="N1867">
        <v>1</v>
      </c>
      <c r="O1867" s="7" t="s">
        <v>599</v>
      </c>
      <c r="P1867" s="7" t="s">
        <v>600</v>
      </c>
      <c r="Q1867">
        <f>30-11</f>
        <v>19</v>
      </c>
      <c r="R1867" t="s">
        <v>107</v>
      </c>
      <c r="S1867" t="s">
        <v>108</v>
      </c>
      <c r="AB1867" t="s">
        <v>462</v>
      </c>
      <c r="AC1867" t="s">
        <v>37</v>
      </c>
    </row>
    <row r="1868" spans="1:30" ht="15.5" x14ac:dyDescent="0.35">
      <c r="A1868" s="5" t="s">
        <v>586</v>
      </c>
      <c r="B1868" t="s">
        <v>31</v>
      </c>
      <c r="C1868">
        <v>801</v>
      </c>
      <c r="D1868">
        <v>7</v>
      </c>
      <c r="E1868">
        <v>2</v>
      </c>
      <c r="F1868" t="s">
        <v>32</v>
      </c>
      <c r="G1868" t="s">
        <v>33</v>
      </c>
      <c r="H1868" t="s">
        <v>34</v>
      </c>
      <c r="I1868" t="s">
        <v>38</v>
      </c>
      <c r="J1868" s="6" t="s">
        <v>74</v>
      </c>
      <c r="K1868" t="s">
        <v>40</v>
      </c>
      <c r="L1868" t="s">
        <v>49</v>
      </c>
      <c r="M1868">
        <v>0</v>
      </c>
      <c r="N1868">
        <v>1</v>
      </c>
      <c r="O1868" s="7" t="s">
        <v>260</v>
      </c>
      <c r="P1868" s="7"/>
      <c r="Q1868">
        <f>215-115</f>
        <v>100</v>
      </c>
      <c r="R1868" t="s">
        <v>52</v>
      </c>
      <c r="AB1868" t="s">
        <v>462</v>
      </c>
      <c r="AC1868" t="s">
        <v>37</v>
      </c>
      <c r="AD1868" t="s">
        <v>601</v>
      </c>
    </row>
    <row r="1869" spans="1:30" ht="15.5" x14ac:dyDescent="0.35">
      <c r="A1869" s="5" t="s">
        <v>586</v>
      </c>
      <c r="B1869" t="s">
        <v>31</v>
      </c>
      <c r="C1869">
        <v>801</v>
      </c>
      <c r="D1869">
        <v>8</v>
      </c>
      <c r="E1869">
        <v>1</v>
      </c>
      <c r="F1869" t="s">
        <v>32</v>
      </c>
      <c r="G1869" t="s">
        <v>33</v>
      </c>
      <c r="H1869" t="s">
        <v>34</v>
      </c>
      <c r="I1869" t="s">
        <v>45</v>
      </c>
      <c r="J1869" s="6" t="s">
        <v>39</v>
      </c>
      <c r="K1869" t="s">
        <v>56</v>
      </c>
      <c r="L1869" t="s">
        <v>41</v>
      </c>
      <c r="M1869">
        <v>0</v>
      </c>
      <c r="N1869">
        <v>0</v>
      </c>
      <c r="O1869" s="7" t="s">
        <v>602</v>
      </c>
      <c r="P1869" s="7" t="s">
        <v>603</v>
      </c>
      <c r="Q1869">
        <f>24.5-11.5</f>
        <v>13</v>
      </c>
      <c r="R1869" t="s">
        <v>43</v>
      </c>
      <c r="S1869" t="s">
        <v>44</v>
      </c>
      <c r="AB1869" t="s">
        <v>462</v>
      </c>
      <c r="AC1869" t="s">
        <v>37</v>
      </c>
      <c r="AD1869" t="s">
        <v>184</v>
      </c>
    </row>
    <row r="1870" spans="1:30" ht="15.5" x14ac:dyDescent="0.35">
      <c r="A1870" s="5" t="s">
        <v>586</v>
      </c>
      <c r="B1870" t="s">
        <v>31</v>
      </c>
      <c r="C1870">
        <v>801</v>
      </c>
      <c r="D1870">
        <v>8</v>
      </c>
      <c r="E1870">
        <v>2</v>
      </c>
      <c r="F1870" t="s">
        <v>32</v>
      </c>
      <c r="G1870" t="s">
        <v>33</v>
      </c>
      <c r="H1870" t="s">
        <v>34</v>
      </c>
      <c r="I1870" s="6" t="s">
        <v>35</v>
      </c>
      <c r="O1870" s="7"/>
      <c r="P1870" s="7"/>
      <c r="AB1870" t="s">
        <v>462</v>
      </c>
      <c r="AC1870" t="s">
        <v>37</v>
      </c>
    </row>
    <row r="1871" spans="1:30" ht="15.5" x14ac:dyDescent="0.35">
      <c r="A1871" s="5" t="s">
        <v>586</v>
      </c>
      <c r="B1871" t="s">
        <v>31</v>
      </c>
      <c r="C1871">
        <v>801</v>
      </c>
      <c r="D1871">
        <v>9</v>
      </c>
      <c r="E1871">
        <v>1</v>
      </c>
      <c r="F1871" t="s">
        <v>32</v>
      </c>
      <c r="G1871" t="s">
        <v>33</v>
      </c>
      <c r="H1871" t="s">
        <v>34</v>
      </c>
      <c r="I1871" t="s">
        <v>38</v>
      </c>
      <c r="J1871" s="6" t="s">
        <v>142</v>
      </c>
      <c r="O1871" s="7" t="s">
        <v>257</v>
      </c>
      <c r="P1871" s="7"/>
      <c r="AB1871" t="s">
        <v>462</v>
      </c>
      <c r="AC1871" t="s">
        <v>37</v>
      </c>
      <c r="AD1871" t="s">
        <v>189</v>
      </c>
    </row>
    <row r="1872" spans="1:30" ht="15.5" x14ac:dyDescent="0.35">
      <c r="A1872" s="5" t="s">
        <v>586</v>
      </c>
      <c r="B1872" t="s">
        <v>31</v>
      </c>
      <c r="C1872">
        <v>801</v>
      </c>
      <c r="D1872">
        <v>10</v>
      </c>
      <c r="E1872">
        <v>1</v>
      </c>
      <c r="F1872" t="s">
        <v>32</v>
      </c>
      <c r="G1872" t="s">
        <v>33</v>
      </c>
      <c r="H1872" t="s">
        <v>34</v>
      </c>
      <c r="I1872" t="s">
        <v>45</v>
      </c>
      <c r="J1872" s="6" t="s">
        <v>39</v>
      </c>
      <c r="K1872" t="s">
        <v>56</v>
      </c>
      <c r="L1872" t="s">
        <v>41</v>
      </c>
      <c r="M1872">
        <v>0</v>
      </c>
      <c r="N1872">
        <v>0</v>
      </c>
      <c r="O1872" s="7" t="s">
        <v>269</v>
      </c>
      <c r="P1872" s="7" t="s">
        <v>270</v>
      </c>
      <c r="Q1872">
        <f>25.5-11</f>
        <v>14.5</v>
      </c>
      <c r="R1872" t="s">
        <v>43</v>
      </c>
      <c r="S1872" t="s">
        <v>44</v>
      </c>
      <c r="AB1872" t="s">
        <v>462</v>
      </c>
      <c r="AC1872" t="s">
        <v>37</v>
      </c>
    </row>
    <row r="1873" spans="1:30" ht="15.5" x14ac:dyDescent="0.35">
      <c r="A1873" s="5" t="s">
        <v>586</v>
      </c>
      <c r="B1873" t="s">
        <v>31</v>
      </c>
      <c r="C1873">
        <v>801</v>
      </c>
      <c r="D1873">
        <v>10</v>
      </c>
      <c r="E1873">
        <v>2</v>
      </c>
      <c r="F1873" t="s">
        <v>32</v>
      </c>
      <c r="G1873" t="s">
        <v>33</v>
      </c>
      <c r="H1873" t="s">
        <v>34</v>
      </c>
      <c r="I1873" s="6" t="s">
        <v>35</v>
      </c>
      <c r="O1873" s="7"/>
      <c r="P1873" s="7"/>
      <c r="AB1873" t="s">
        <v>462</v>
      </c>
      <c r="AC1873" t="s">
        <v>37</v>
      </c>
    </row>
    <row r="1874" spans="1:30" ht="15.5" x14ac:dyDescent="0.35">
      <c r="A1874" s="5" t="s">
        <v>586</v>
      </c>
      <c r="B1874" t="s">
        <v>31</v>
      </c>
      <c r="C1874">
        <v>803</v>
      </c>
      <c r="D1874">
        <v>3</v>
      </c>
      <c r="E1874">
        <v>1</v>
      </c>
      <c r="F1874" t="s">
        <v>32</v>
      </c>
      <c r="G1874" t="s">
        <v>33</v>
      </c>
      <c r="H1874" t="s">
        <v>34</v>
      </c>
      <c r="I1874" t="s">
        <v>38</v>
      </c>
      <c r="J1874" s="6" t="s">
        <v>39</v>
      </c>
      <c r="K1874" t="s">
        <v>40</v>
      </c>
      <c r="L1874" t="s">
        <v>41</v>
      </c>
      <c r="M1874">
        <v>0</v>
      </c>
      <c r="N1874">
        <v>0</v>
      </c>
      <c r="O1874" s="7" t="s">
        <v>604</v>
      </c>
      <c r="P1874" s="7"/>
      <c r="Q1874">
        <f>195-115</f>
        <v>80</v>
      </c>
      <c r="R1874" t="s">
        <v>43</v>
      </c>
      <c r="S1874" t="s">
        <v>44</v>
      </c>
      <c r="AB1874" t="s">
        <v>462</v>
      </c>
      <c r="AC1874" t="s">
        <v>37</v>
      </c>
      <c r="AD1874" t="s">
        <v>176</v>
      </c>
    </row>
    <row r="1875" spans="1:30" ht="15.5" x14ac:dyDescent="0.35">
      <c r="A1875" s="5" t="s">
        <v>586</v>
      </c>
      <c r="B1875" t="s">
        <v>31</v>
      </c>
      <c r="C1875">
        <v>803</v>
      </c>
      <c r="D1875">
        <v>4</v>
      </c>
      <c r="E1875">
        <v>1</v>
      </c>
      <c r="F1875" t="s">
        <v>32</v>
      </c>
      <c r="G1875" t="s">
        <v>33</v>
      </c>
      <c r="H1875" t="s">
        <v>34</v>
      </c>
      <c r="I1875" t="s">
        <v>38</v>
      </c>
      <c r="J1875" s="6" t="s">
        <v>142</v>
      </c>
      <c r="O1875" s="7" t="s">
        <v>278</v>
      </c>
      <c r="P1875" s="7"/>
      <c r="AB1875" t="s">
        <v>462</v>
      </c>
      <c r="AC1875" t="s">
        <v>37</v>
      </c>
      <c r="AD1875" t="s">
        <v>189</v>
      </c>
    </row>
    <row r="1876" spans="1:30" ht="15.5" x14ac:dyDescent="0.35">
      <c r="A1876" s="5" t="s">
        <v>586</v>
      </c>
      <c r="B1876" t="s">
        <v>31</v>
      </c>
      <c r="C1876">
        <v>803</v>
      </c>
      <c r="D1876">
        <v>5</v>
      </c>
      <c r="E1876">
        <v>1</v>
      </c>
      <c r="F1876" t="s">
        <v>32</v>
      </c>
      <c r="G1876" t="s">
        <v>33</v>
      </c>
      <c r="H1876" t="s">
        <v>34</v>
      </c>
      <c r="I1876" t="s">
        <v>159</v>
      </c>
      <c r="J1876" s="6" t="s">
        <v>39</v>
      </c>
      <c r="K1876" t="s">
        <v>40</v>
      </c>
      <c r="L1876" t="s">
        <v>41</v>
      </c>
      <c r="M1876">
        <v>0</v>
      </c>
      <c r="N1876">
        <v>0</v>
      </c>
      <c r="O1876" s="7" t="s">
        <v>277</v>
      </c>
      <c r="P1876" s="7"/>
      <c r="Q1876">
        <f>36.5-11</f>
        <v>25.5</v>
      </c>
      <c r="R1876" t="s">
        <v>165</v>
      </c>
      <c r="S1876" t="s">
        <v>108</v>
      </c>
      <c r="AB1876" t="s">
        <v>462</v>
      </c>
      <c r="AC1876" t="s">
        <v>37</v>
      </c>
    </row>
    <row r="1877" spans="1:30" ht="15.5" x14ac:dyDescent="0.35">
      <c r="A1877" s="5" t="s">
        <v>586</v>
      </c>
      <c r="B1877" t="s">
        <v>31</v>
      </c>
      <c r="C1877">
        <v>803</v>
      </c>
      <c r="D1877">
        <v>5</v>
      </c>
      <c r="E1877">
        <v>2</v>
      </c>
      <c r="F1877" t="s">
        <v>32</v>
      </c>
      <c r="G1877" t="s">
        <v>33</v>
      </c>
      <c r="H1877" t="s">
        <v>34</v>
      </c>
      <c r="I1877" t="s">
        <v>38</v>
      </c>
      <c r="J1877" s="6" t="s">
        <v>142</v>
      </c>
      <c r="O1877" s="7" t="s">
        <v>278</v>
      </c>
      <c r="P1877" s="7"/>
      <c r="AB1877" t="s">
        <v>462</v>
      </c>
      <c r="AC1877" t="s">
        <v>37</v>
      </c>
      <c r="AD1877" t="s">
        <v>189</v>
      </c>
    </row>
    <row r="1878" spans="1:30" ht="15.5" x14ac:dyDescent="0.35">
      <c r="A1878" s="5" t="s">
        <v>586</v>
      </c>
      <c r="B1878" t="s">
        <v>31</v>
      </c>
      <c r="C1878">
        <v>803</v>
      </c>
      <c r="D1878">
        <v>6</v>
      </c>
      <c r="E1878">
        <v>1</v>
      </c>
      <c r="F1878" t="s">
        <v>32</v>
      </c>
      <c r="G1878" t="s">
        <v>33</v>
      </c>
      <c r="H1878" t="s">
        <v>34</v>
      </c>
      <c r="I1878" t="s">
        <v>159</v>
      </c>
      <c r="J1878" s="6" t="s">
        <v>74</v>
      </c>
      <c r="K1878" t="s">
        <v>40</v>
      </c>
      <c r="L1878" t="s">
        <v>41</v>
      </c>
      <c r="M1878">
        <v>0</v>
      </c>
      <c r="N1878">
        <v>1</v>
      </c>
      <c r="O1878" s="7" t="s">
        <v>286</v>
      </c>
      <c r="P1878" s="7"/>
      <c r="Q1878">
        <f>35-11</f>
        <v>24</v>
      </c>
      <c r="R1878" t="s">
        <v>165</v>
      </c>
      <c r="S1878" t="s">
        <v>108</v>
      </c>
      <c r="AB1878" t="s">
        <v>462</v>
      </c>
      <c r="AC1878" t="s">
        <v>37</v>
      </c>
    </row>
    <row r="1879" spans="1:30" ht="15.5" x14ac:dyDescent="0.35">
      <c r="A1879" s="5" t="s">
        <v>586</v>
      </c>
      <c r="B1879" t="s">
        <v>31</v>
      </c>
      <c r="C1879">
        <v>803</v>
      </c>
      <c r="D1879">
        <v>6</v>
      </c>
      <c r="E1879">
        <v>2</v>
      </c>
      <c r="F1879" t="s">
        <v>32</v>
      </c>
      <c r="G1879" t="s">
        <v>33</v>
      </c>
      <c r="H1879" t="s">
        <v>34</v>
      </c>
      <c r="I1879" t="s">
        <v>159</v>
      </c>
      <c r="J1879" s="6" t="s">
        <v>74</v>
      </c>
      <c r="K1879" t="s">
        <v>40</v>
      </c>
      <c r="L1879" t="s">
        <v>41</v>
      </c>
      <c r="M1879">
        <v>0</v>
      </c>
      <c r="N1879">
        <v>1</v>
      </c>
      <c r="O1879" s="7" t="s">
        <v>283</v>
      </c>
      <c r="P1879" s="7"/>
      <c r="Q1879">
        <f>28.5-11</f>
        <v>17.5</v>
      </c>
      <c r="R1879" t="s">
        <v>100</v>
      </c>
      <c r="S1879" t="s">
        <v>108</v>
      </c>
      <c r="AB1879" t="s">
        <v>462</v>
      </c>
      <c r="AC1879" t="s">
        <v>37</v>
      </c>
    </row>
    <row r="1880" spans="1:30" ht="15.5" x14ac:dyDescent="0.35">
      <c r="A1880" s="5" t="s">
        <v>586</v>
      </c>
      <c r="B1880" t="s">
        <v>31</v>
      </c>
      <c r="C1880">
        <v>803</v>
      </c>
      <c r="D1880">
        <v>7</v>
      </c>
      <c r="E1880">
        <v>1</v>
      </c>
      <c r="F1880" t="s">
        <v>32</v>
      </c>
      <c r="G1880" t="s">
        <v>33</v>
      </c>
      <c r="H1880" t="s">
        <v>34</v>
      </c>
      <c r="I1880" t="s">
        <v>159</v>
      </c>
      <c r="J1880" s="6" t="s">
        <v>74</v>
      </c>
      <c r="K1880" t="s">
        <v>40</v>
      </c>
      <c r="L1880" t="s">
        <v>41</v>
      </c>
      <c r="M1880">
        <v>0</v>
      </c>
      <c r="N1880">
        <v>1</v>
      </c>
      <c r="O1880" s="7" t="s">
        <v>605</v>
      </c>
      <c r="P1880" s="7"/>
      <c r="Q1880">
        <f>38-11</f>
        <v>27</v>
      </c>
      <c r="R1880" t="s">
        <v>185</v>
      </c>
      <c r="S1880" t="s">
        <v>44</v>
      </c>
      <c r="AB1880" t="s">
        <v>462</v>
      </c>
      <c r="AC1880" t="s">
        <v>37</v>
      </c>
    </row>
    <row r="1881" spans="1:30" ht="15.5" x14ac:dyDescent="0.35">
      <c r="A1881" s="5" t="s">
        <v>586</v>
      </c>
      <c r="B1881" t="s">
        <v>31</v>
      </c>
      <c r="C1881">
        <v>803</v>
      </c>
      <c r="D1881">
        <v>7</v>
      </c>
      <c r="E1881">
        <v>2</v>
      </c>
      <c r="F1881" t="s">
        <v>32</v>
      </c>
      <c r="G1881" t="s">
        <v>33</v>
      </c>
      <c r="H1881" t="s">
        <v>34</v>
      </c>
      <c r="I1881" s="6" t="s">
        <v>35</v>
      </c>
      <c r="O1881" s="7"/>
      <c r="P1881" s="7"/>
      <c r="AB1881" t="s">
        <v>462</v>
      </c>
      <c r="AC1881" t="s">
        <v>37</v>
      </c>
    </row>
    <row r="1882" spans="1:30" ht="15.5" x14ac:dyDescent="0.35">
      <c r="A1882" s="5" t="s">
        <v>586</v>
      </c>
      <c r="B1882" t="s">
        <v>31</v>
      </c>
      <c r="C1882">
        <v>803</v>
      </c>
      <c r="D1882">
        <v>8</v>
      </c>
      <c r="E1882">
        <v>1</v>
      </c>
      <c r="F1882" t="s">
        <v>32</v>
      </c>
      <c r="G1882" t="s">
        <v>33</v>
      </c>
      <c r="H1882" t="s">
        <v>34</v>
      </c>
      <c r="I1882" t="s">
        <v>38</v>
      </c>
      <c r="J1882" s="6" t="s">
        <v>142</v>
      </c>
      <c r="O1882" s="7"/>
      <c r="P1882" s="7" t="s">
        <v>280</v>
      </c>
      <c r="AB1882" t="s">
        <v>462</v>
      </c>
      <c r="AC1882" t="s">
        <v>37</v>
      </c>
      <c r="AD1882" t="s">
        <v>189</v>
      </c>
    </row>
    <row r="1883" spans="1:30" ht="15.5" x14ac:dyDescent="0.35">
      <c r="A1883" s="5" t="s">
        <v>586</v>
      </c>
      <c r="B1883" t="s">
        <v>31</v>
      </c>
      <c r="C1883">
        <v>803</v>
      </c>
      <c r="D1883">
        <v>9</v>
      </c>
      <c r="E1883">
        <v>1</v>
      </c>
      <c r="F1883" t="s">
        <v>32</v>
      </c>
      <c r="G1883" t="s">
        <v>33</v>
      </c>
      <c r="H1883" t="s">
        <v>34</v>
      </c>
      <c r="I1883" t="s">
        <v>38</v>
      </c>
      <c r="J1883" s="6" t="s">
        <v>142</v>
      </c>
      <c r="O1883" s="7"/>
      <c r="P1883" s="7" t="s">
        <v>280</v>
      </c>
      <c r="AB1883" t="s">
        <v>462</v>
      </c>
      <c r="AC1883" t="s">
        <v>37</v>
      </c>
      <c r="AD1883" t="s">
        <v>189</v>
      </c>
    </row>
    <row r="1884" spans="1:30" ht="15.5" x14ac:dyDescent="0.35">
      <c r="A1884" s="5" t="s">
        <v>586</v>
      </c>
      <c r="B1884" t="s">
        <v>31</v>
      </c>
      <c r="C1884">
        <v>803</v>
      </c>
      <c r="D1884">
        <v>10</v>
      </c>
      <c r="E1884">
        <v>1</v>
      </c>
      <c r="F1884" t="s">
        <v>32</v>
      </c>
      <c r="G1884" t="s">
        <v>33</v>
      </c>
      <c r="H1884" t="s">
        <v>34</v>
      </c>
      <c r="I1884" t="s">
        <v>38</v>
      </c>
      <c r="J1884" s="6" t="s">
        <v>39</v>
      </c>
      <c r="K1884" t="s">
        <v>40</v>
      </c>
      <c r="L1884" t="s">
        <v>41</v>
      </c>
      <c r="M1884">
        <v>0</v>
      </c>
      <c r="N1884">
        <v>0</v>
      </c>
      <c r="O1884" s="7"/>
      <c r="P1884" s="7" t="s">
        <v>280</v>
      </c>
      <c r="Q1884">
        <f>205-115</f>
        <v>90</v>
      </c>
      <c r="R1884" t="s">
        <v>43</v>
      </c>
      <c r="S1884" t="s">
        <v>44</v>
      </c>
      <c r="AB1884" t="s">
        <v>462</v>
      </c>
      <c r="AC1884" t="s">
        <v>37</v>
      </c>
    </row>
    <row r="1885" spans="1:30" ht="15.5" x14ac:dyDescent="0.35">
      <c r="A1885" s="5" t="s">
        <v>586</v>
      </c>
      <c r="B1885" t="s">
        <v>31</v>
      </c>
      <c r="C1885">
        <v>803</v>
      </c>
      <c r="D1885">
        <v>10</v>
      </c>
      <c r="E1885">
        <v>2</v>
      </c>
      <c r="F1885" t="s">
        <v>32</v>
      </c>
      <c r="G1885" t="s">
        <v>33</v>
      </c>
      <c r="H1885" t="s">
        <v>34</v>
      </c>
      <c r="I1885" t="s">
        <v>38</v>
      </c>
      <c r="J1885" s="6" t="s">
        <v>39</v>
      </c>
      <c r="K1885" t="s">
        <v>40</v>
      </c>
      <c r="L1885" t="s">
        <v>41</v>
      </c>
      <c r="M1885">
        <v>0</v>
      </c>
      <c r="N1885">
        <v>0</v>
      </c>
      <c r="O1885" s="7" t="s">
        <v>278</v>
      </c>
      <c r="P1885" s="7"/>
      <c r="Q1885">
        <f>190-115</f>
        <v>75</v>
      </c>
      <c r="R1885" t="s">
        <v>43</v>
      </c>
      <c r="S1885" t="s">
        <v>44</v>
      </c>
      <c r="AB1885" t="s">
        <v>462</v>
      </c>
      <c r="AC1885" t="s">
        <v>37</v>
      </c>
    </row>
    <row r="1886" spans="1:30" ht="15.5" x14ac:dyDescent="0.35">
      <c r="A1886" s="5" t="s">
        <v>586</v>
      </c>
      <c r="B1886" t="s">
        <v>31</v>
      </c>
      <c r="C1886">
        <v>901</v>
      </c>
      <c r="D1886">
        <v>4</v>
      </c>
      <c r="E1886">
        <v>1</v>
      </c>
      <c r="F1886" t="s">
        <v>32</v>
      </c>
      <c r="G1886" t="s">
        <v>33</v>
      </c>
      <c r="H1886" t="s">
        <v>34</v>
      </c>
      <c r="I1886" t="s">
        <v>45</v>
      </c>
      <c r="J1886" s="6" t="s">
        <v>39</v>
      </c>
      <c r="K1886" t="s">
        <v>56</v>
      </c>
      <c r="L1886" t="s">
        <v>41</v>
      </c>
      <c r="M1886">
        <v>0</v>
      </c>
      <c r="N1886">
        <v>0</v>
      </c>
      <c r="O1886" s="7" t="s">
        <v>606</v>
      </c>
      <c r="P1886" s="7" t="s">
        <v>607</v>
      </c>
      <c r="Q1886">
        <f>29-11.5</f>
        <v>17.5</v>
      </c>
      <c r="R1886" t="s">
        <v>100</v>
      </c>
      <c r="S1886" t="s">
        <v>44</v>
      </c>
      <c r="AB1886" t="s">
        <v>462</v>
      </c>
      <c r="AC1886" t="s">
        <v>37</v>
      </c>
    </row>
    <row r="1887" spans="1:30" ht="15.5" x14ac:dyDescent="0.35">
      <c r="A1887" s="5" t="s">
        <v>586</v>
      </c>
      <c r="B1887" t="s">
        <v>31</v>
      </c>
      <c r="C1887">
        <v>901</v>
      </c>
      <c r="D1887">
        <v>6</v>
      </c>
      <c r="E1887">
        <v>1</v>
      </c>
      <c r="F1887" t="s">
        <v>32</v>
      </c>
      <c r="G1887" t="s">
        <v>33</v>
      </c>
      <c r="H1887" t="s">
        <v>34</v>
      </c>
      <c r="I1887" t="s">
        <v>45</v>
      </c>
      <c r="J1887" s="6" t="s">
        <v>39</v>
      </c>
      <c r="K1887" t="s">
        <v>40</v>
      </c>
      <c r="L1887" t="s">
        <v>49</v>
      </c>
      <c r="M1887">
        <v>0</v>
      </c>
      <c r="N1887">
        <v>0</v>
      </c>
      <c r="O1887" s="7"/>
      <c r="P1887" s="7" t="s">
        <v>608</v>
      </c>
      <c r="Q1887">
        <f>30.5-12.5</f>
        <v>18</v>
      </c>
      <c r="R1887" t="s">
        <v>52</v>
      </c>
      <c r="AB1887" t="s">
        <v>462</v>
      </c>
      <c r="AC1887" t="s">
        <v>37</v>
      </c>
      <c r="AD1887" t="s">
        <v>609</v>
      </c>
    </row>
    <row r="1888" spans="1:30" ht="15.5" x14ac:dyDescent="0.35">
      <c r="A1888" s="5" t="s">
        <v>586</v>
      </c>
      <c r="B1888" t="s">
        <v>31</v>
      </c>
      <c r="C1888">
        <v>303</v>
      </c>
      <c r="D1888">
        <v>1</v>
      </c>
      <c r="E1888">
        <v>1</v>
      </c>
      <c r="F1888" t="s">
        <v>120</v>
      </c>
      <c r="G1888" t="s">
        <v>33</v>
      </c>
      <c r="H1888" t="s">
        <v>34</v>
      </c>
      <c r="I1888" s="6" t="s">
        <v>35</v>
      </c>
      <c r="O1888" s="7"/>
      <c r="P1888" s="7"/>
      <c r="AB1888" t="s">
        <v>123</v>
      </c>
      <c r="AC1888" t="s">
        <v>37</v>
      </c>
    </row>
    <row r="1889" spans="1:29" ht="15.5" x14ac:dyDescent="0.35">
      <c r="A1889" s="5" t="s">
        <v>586</v>
      </c>
      <c r="B1889" t="s">
        <v>31</v>
      </c>
      <c r="C1889">
        <v>303</v>
      </c>
      <c r="D1889">
        <v>1</v>
      </c>
      <c r="E1889">
        <v>2</v>
      </c>
      <c r="F1889" t="s">
        <v>120</v>
      </c>
      <c r="G1889" t="s">
        <v>33</v>
      </c>
      <c r="H1889" t="s">
        <v>34</v>
      </c>
      <c r="I1889" s="6" t="s">
        <v>35</v>
      </c>
      <c r="O1889" s="7"/>
      <c r="P1889" s="7"/>
      <c r="AB1889" t="s">
        <v>123</v>
      </c>
      <c r="AC1889" t="s">
        <v>37</v>
      </c>
    </row>
    <row r="1890" spans="1:29" ht="15.5" x14ac:dyDescent="0.35">
      <c r="A1890" s="5" t="s">
        <v>586</v>
      </c>
      <c r="B1890" t="s">
        <v>31</v>
      </c>
      <c r="C1890">
        <v>303</v>
      </c>
      <c r="D1890">
        <v>2</v>
      </c>
      <c r="E1890">
        <v>1</v>
      </c>
      <c r="F1890" t="s">
        <v>120</v>
      </c>
      <c r="G1890" t="s">
        <v>33</v>
      </c>
      <c r="H1890" t="s">
        <v>34</v>
      </c>
      <c r="I1890" s="6" t="s">
        <v>35</v>
      </c>
      <c r="O1890" s="7"/>
      <c r="P1890" s="7"/>
      <c r="AB1890" t="s">
        <v>123</v>
      </c>
      <c r="AC1890" t="s">
        <v>37</v>
      </c>
    </row>
    <row r="1891" spans="1:29" ht="15.5" x14ac:dyDescent="0.35">
      <c r="A1891" s="5" t="s">
        <v>586</v>
      </c>
      <c r="B1891" t="s">
        <v>31</v>
      </c>
      <c r="C1891">
        <v>303</v>
      </c>
      <c r="D1891">
        <v>2</v>
      </c>
      <c r="E1891">
        <v>2</v>
      </c>
      <c r="F1891" t="s">
        <v>120</v>
      </c>
      <c r="G1891" t="s">
        <v>33</v>
      </c>
      <c r="H1891" t="s">
        <v>34</v>
      </c>
      <c r="I1891" s="6" t="s">
        <v>35</v>
      </c>
      <c r="O1891" s="7"/>
      <c r="P1891" s="7"/>
      <c r="AB1891" t="s">
        <v>123</v>
      </c>
      <c r="AC1891" t="s">
        <v>37</v>
      </c>
    </row>
    <row r="1892" spans="1:29" ht="15.5" x14ac:dyDescent="0.35">
      <c r="A1892" s="5" t="s">
        <v>586</v>
      </c>
      <c r="B1892" t="s">
        <v>31</v>
      </c>
      <c r="C1892">
        <v>303</v>
      </c>
      <c r="D1892">
        <v>3</v>
      </c>
      <c r="E1892">
        <v>1</v>
      </c>
      <c r="F1892" t="s">
        <v>120</v>
      </c>
      <c r="G1892" t="s">
        <v>33</v>
      </c>
      <c r="H1892" t="s">
        <v>34</v>
      </c>
      <c r="I1892" t="s">
        <v>69</v>
      </c>
      <c r="J1892" s="6" t="s">
        <v>142</v>
      </c>
      <c r="O1892" s="7"/>
      <c r="P1892" s="7"/>
      <c r="AB1892" t="s">
        <v>123</v>
      </c>
      <c r="AC1892" t="s">
        <v>37</v>
      </c>
    </row>
    <row r="1893" spans="1:29" ht="15.5" x14ac:dyDescent="0.35">
      <c r="A1893" s="5" t="s">
        <v>586</v>
      </c>
      <c r="B1893" t="s">
        <v>31</v>
      </c>
      <c r="C1893">
        <v>303</v>
      </c>
      <c r="D1893">
        <v>4</v>
      </c>
      <c r="E1893">
        <v>1</v>
      </c>
      <c r="F1893" t="s">
        <v>120</v>
      </c>
      <c r="G1893" t="s">
        <v>33</v>
      </c>
      <c r="H1893" t="s">
        <v>34</v>
      </c>
      <c r="I1893" s="6" t="s">
        <v>35</v>
      </c>
      <c r="O1893" s="7"/>
      <c r="P1893" s="7"/>
      <c r="AB1893" t="s">
        <v>123</v>
      </c>
      <c r="AC1893" t="s">
        <v>37</v>
      </c>
    </row>
    <row r="1894" spans="1:29" ht="15.5" x14ac:dyDescent="0.35">
      <c r="A1894" s="5" t="s">
        <v>586</v>
      </c>
      <c r="B1894" t="s">
        <v>31</v>
      </c>
      <c r="C1894">
        <v>303</v>
      </c>
      <c r="D1894">
        <v>4</v>
      </c>
      <c r="E1894">
        <v>2</v>
      </c>
      <c r="F1894" t="s">
        <v>120</v>
      </c>
      <c r="G1894" t="s">
        <v>33</v>
      </c>
      <c r="H1894" t="s">
        <v>34</v>
      </c>
      <c r="I1894" s="6" t="s">
        <v>35</v>
      </c>
      <c r="O1894" s="7"/>
      <c r="P1894" s="7"/>
      <c r="AB1894" t="s">
        <v>123</v>
      </c>
      <c r="AC1894" t="s">
        <v>37</v>
      </c>
    </row>
    <row r="1895" spans="1:29" ht="15.5" x14ac:dyDescent="0.35">
      <c r="A1895" s="5" t="s">
        <v>586</v>
      </c>
      <c r="B1895" t="s">
        <v>31</v>
      </c>
      <c r="C1895">
        <v>303</v>
      </c>
      <c r="D1895">
        <v>5</v>
      </c>
      <c r="E1895">
        <v>1</v>
      </c>
      <c r="F1895" t="s">
        <v>120</v>
      </c>
      <c r="G1895" t="s">
        <v>33</v>
      </c>
      <c r="H1895" t="s">
        <v>34</v>
      </c>
      <c r="I1895" s="6" t="s">
        <v>35</v>
      </c>
      <c r="O1895" s="7"/>
      <c r="P1895" s="7"/>
      <c r="AB1895" t="s">
        <v>123</v>
      </c>
      <c r="AC1895" t="s">
        <v>37</v>
      </c>
    </row>
    <row r="1896" spans="1:29" ht="15.5" x14ac:dyDescent="0.35">
      <c r="A1896" s="5" t="s">
        <v>586</v>
      </c>
      <c r="B1896" t="s">
        <v>31</v>
      </c>
      <c r="C1896">
        <v>303</v>
      </c>
      <c r="D1896">
        <v>5</v>
      </c>
      <c r="E1896">
        <v>2</v>
      </c>
      <c r="F1896" t="s">
        <v>120</v>
      </c>
      <c r="G1896" t="s">
        <v>33</v>
      </c>
      <c r="H1896" t="s">
        <v>34</v>
      </c>
      <c r="I1896" t="s">
        <v>69</v>
      </c>
      <c r="J1896" s="6" t="s">
        <v>70</v>
      </c>
      <c r="O1896" s="7"/>
      <c r="P1896" s="7"/>
      <c r="AB1896" t="s">
        <v>123</v>
      </c>
      <c r="AC1896" t="s">
        <v>37</v>
      </c>
    </row>
    <row r="1897" spans="1:29" ht="15.5" x14ac:dyDescent="0.35">
      <c r="A1897" s="5" t="s">
        <v>586</v>
      </c>
      <c r="B1897" t="s">
        <v>31</v>
      </c>
      <c r="C1897">
        <v>303</v>
      </c>
      <c r="D1897">
        <v>6</v>
      </c>
      <c r="E1897">
        <v>1</v>
      </c>
      <c r="F1897" t="s">
        <v>120</v>
      </c>
      <c r="G1897" t="s">
        <v>33</v>
      </c>
      <c r="H1897" t="s">
        <v>34</v>
      </c>
      <c r="I1897" s="6" t="s">
        <v>35</v>
      </c>
      <c r="O1897" s="7"/>
      <c r="P1897" s="7"/>
      <c r="AB1897" t="s">
        <v>123</v>
      </c>
      <c r="AC1897" t="s">
        <v>37</v>
      </c>
    </row>
    <row r="1898" spans="1:29" ht="15.5" x14ac:dyDescent="0.35">
      <c r="A1898" s="5" t="s">
        <v>586</v>
      </c>
      <c r="B1898" t="s">
        <v>31</v>
      </c>
      <c r="C1898">
        <v>303</v>
      </c>
      <c r="D1898">
        <v>6</v>
      </c>
      <c r="E1898">
        <v>2</v>
      </c>
      <c r="F1898" t="s">
        <v>120</v>
      </c>
      <c r="G1898" t="s">
        <v>33</v>
      </c>
      <c r="H1898" t="s">
        <v>34</v>
      </c>
      <c r="I1898" s="6" t="s">
        <v>35</v>
      </c>
      <c r="O1898" s="7"/>
      <c r="P1898" s="7"/>
      <c r="AB1898" t="s">
        <v>123</v>
      </c>
      <c r="AC1898" t="s">
        <v>37</v>
      </c>
    </row>
    <row r="1899" spans="1:29" ht="15.5" x14ac:dyDescent="0.35">
      <c r="A1899" s="5" t="s">
        <v>586</v>
      </c>
      <c r="B1899" t="s">
        <v>31</v>
      </c>
      <c r="C1899">
        <v>303</v>
      </c>
      <c r="D1899">
        <v>7</v>
      </c>
      <c r="E1899">
        <v>1</v>
      </c>
      <c r="F1899" t="s">
        <v>120</v>
      </c>
      <c r="G1899" t="s">
        <v>33</v>
      </c>
      <c r="H1899" t="s">
        <v>34</v>
      </c>
      <c r="I1899" s="6" t="s">
        <v>35</v>
      </c>
      <c r="O1899" s="7"/>
      <c r="P1899" s="7"/>
      <c r="AB1899" t="s">
        <v>123</v>
      </c>
      <c r="AC1899" t="s">
        <v>37</v>
      </c>
    </row>
    <row r="1900" spans="1:29" ht="15.5" x14ac:dyDescent="0.35">
      <c r="A1900" s="5" t="s">
        <v>586</v>
      </c>
      <c r="B1900" t="s">
        <v>31</v>
      </c>
      <c r="C1900">
        <v>303</v>
      </c>
      <c r="D1900">
        <v>7</v>
      </c>
      <c r="E1900">
        <v>2</v>
      </c>
      <c r="F1900" t="s">
        <v>120</v>
      </c>
      <c r="G1900" t="s">
        <v>33</v>
      </c>
      <c r="H1900" t="s">
        <v>34</v>
      </c>
      <c r="I1900" t="s">
        <v>45</v>
      </c>
      <c r="J1900" s="6" t="s">
        <v>39</v>
      </c>
      <c r="K1900" t="s">
        <v>56</v>
      </c>
      <c r="L1900" t="s">
        <v>41</v>
      </c>
      <c r="M1900">
        <v>0</v>
      </c>
      <c r="N1900">
        <v>0</v>
      </c>
      <c r="O1900" s="7" t="s">
        <v>380</v>
      </c>
      <c r="P1900" s="7" t="s">
        <v>381</v>
      </c>
      <c r="Q1900">
        <f>34.5-16</f>
        <v>18.5</v>
      </c>
      <c r="R1900" t="s">
        <v>43</v>
      </c>
      <c r="S1900" t="s">
        <v>44</v>
      </c>
      <c r="AB1900" t="s">
        <v>123</v>
      </c>
      <c r="AC1900" t="s">
        <v>37</v>
      </c>
    </row>
    <row r="1901" spans="1:29" ht="15.5" x14ac:dyDescent="0.35">
      <c r="A1901" s="5" t="s">
        <v>586</v>
      </c>
      <c r="B1901" t="s">
        <v>31</v>
      </c>
      <c r="C1901">
        <v>303</v>
      </c>
      <c r="D1901">
        <v>8</v>
      </c>
      <c r="E1901">
        <v>1</v>
      </c>
      <c r="F1901" t="s">
        <v>120</v>
      </c>
      <c r="G1901" t="s">
        <v>33</v>
      </c>
      <c r="H1901" t="s">
        <v>34</v>
      </c>
      <c r="I1901" s="6" t="s">
        <v>35</v>
      </c>
      <c r="O1901" s="7"/>
      <c r="P1901" s="7"/>
      <c r="AB1901" t="s">
        <v>123</v>
      </c>
      <c r="AC1901" t="s">
        <v>37</v>
      </c>
    </row>
    <row r="1902" spans="1:29" ht="15.5" x14ac:dyDescent="0.35">
      <c r="A1902" s="5" t="s">
        <v>586</v>
      </c>
      <c r="B1902" t="s">
        <v>31</v>
      </c>
      <c r="C1902">
        <v>303</v>
      </c>
      <c r="D1902">
        <v>8</v>
      </c>
      <c r="E1902">
        <v>2</v>
      </c>
      <c r="F1902" t="s">
        <v>120</v>
      </c>
      <c r="G1902" t="s">
        <v>33</v>
      </c>
      <c r="H1902" t="s">
        <v>34</v>
      </c>
      <c r="I1902" t="s">
        <v>45</v>
      </c>
      <c r="J1902" s="6" t="s">
        <v>74</v>
      </c>
      <c r="K1902" t="s">
        <v>56</v>
      </c>
      <c r="L1902" t="s">
        <v>49</v>
      </c>
      <c r="M1902">
        <v>0</v>
      </c>
      <c r="N1902">
        <v>1</v>
      </c>
      <c r="O1902" s="7" t="s">
        <v>443</v>
      </c>
      <c r="P1902" s="7" t="s">
        <v>444</v>
      </c>
      <c r="Q1902">
        <f>32-14</f>
        <v>18</v>
      </c>
      <c r="R1902" t="s">
        <v>128</v>
      </c>
      <c r="AB1902" t="s">
        <v>123</v>
      </c>
      <c r="AC1902" t="s">
        <v>37</v>
      </c>
    </row>
    <row r="1903" spans="1:29" ht="15.5" x14ac:dyDescent="0.35">
      <c r="A1903" s="5" t="s">
        <v>586</v>
      </c>
      <c r="B1903" t="s">
        <v>31</v>
      </c>
      <c r="C1903">
        <v>303</v>
      </c>
      <c r="D1903">
        <v>9</v>
      </c>
      <c r="E1903">
        <v>1</v>
      </c>
      <c r="F1903" t="s">
        <v>120</v>
      </c>
      <c r="G1903" t="s">
        <v>33</v>
      </c>
      <c r="H1903" t="s">
        <v>34</v>
      </c>
      <c r="I1903" s="6" t="s">
        <v>35</v>
      </c>
      <c r="O1903" s="7"/>
      <c r="P1903" s="7"/>
      <c r="AB1903" t="s">
        <v>123</v>
      </c>
      <c r="AC1903" t="s">
        <v>37</v>
      </c>
    </row>
    <row r="1904" spans="1:29" ht="15.5" x14ac:dyDescent="0.35">
      <c r="A1904" s="5" t="s">
        <v>586</v>
      </c>
      <c r="B1904" t="s">
        <v>31</v>
      </c>
      <c r="C1904">
        <v>303</v>
      </c>
      <c r="D1904">
        <v>9</v>
      </c>
      <c r="E1904">
        <v>2</v>
      </c>
      <c r="F1904" t="s">
        <v>120</v>
      </c>
      <c r="G1904" t="s">
        <v>33</v>
      </c>
      <c r="H1904" t="s">
        <v>34</v>
      </c>
      <c r="I1904" t="s">
        <v>38</v>
      </c>
      <c r="J1904" s="6" t="s">
        <v>39</v>
      </c>
      <c r="K1904" t="s">
        <v>40</v>
      </c>
      <c r="L1904" t="s">
        <v>49</v>
      </c>
      <c r="M1904">
        <v>0</v>
      </c>
      <c r="N1904">
        <v>0</v>
      </c>
      <c r="O1904" s="7" t="s">
        <v>382</v>
      </c>
      <c r="P1904" s="7"/>
      <c r="Q1904">
        <f>230-155</f>
        <v>75</v>
      </c>
      <c r="R1904" t="s">
        <v>52</v>
      </c>
      <c r="AB1904" t="s">
        <v>123</v>
      </c>
      <c r="AC1904" t="s">
        <v>37</v>
      </c>
    </row>
    <row r="1905" spans="1:30" ht="15.5" x14ac:dyDescent="0.35">
      <c r="A1905" s="5" t="s">
        <v>586</v>
      </c>
      <c r="B1905" t="s">
        <v>31</v>
      </c>
      <c r="C1905">
        <v>303</v>
      </c>
      <c r="D1905">
        <v>10</v>
      </c>
      <c r="E1905">
        <v>1</v>
      </c>
      <c r="F1905" t="s">
        <v>120</v>
      </c>
      <c r="G1905" t="s">
        <v>33</v>
      </c>
      <c r="H1905" t="s">
        <v>34</v>
      </c>
      <c r="I1905" s="6" t="s">
        <v>35</v>
      </c>
      <c r="O1905" s="7"/>
      <c r="P1905" s="7"/>
      <c r="AB1905" t="s">
        <v>123</v>
      </c>
      <c r="AC1905" t="s">
        <v>37</v>
      </c>
    </row>
    <row r="1906" spans="1:30" ht="15.5" x14ac:dyDescent="0.35">
      <c r="A1906" s="5" t="s">
        <v>586</v>
      </c>
      <c r="B1906" t="s">
        <v>31</v>
      </c>
      <c r="C1906">
        <v>303</v>
      </c>
      <c r="D1906">
        <v>10</v>
      </c>
      <c r="E1906">
        <v>2</v>
      </c>
      <c r="F1906" t="s">
        <v>120</v>
      </c>
      <c r="G1906" t="s">
        <v>33</v>
      </c>
      <c r="H1906" t="s">
        <v>34</v>
      </c>
      <c r="I1906" t="s">
        <v>38</v>
      </c>
      <c r="J1906" s="6" t="s">
        <v>143</v>
      </c>
      <c r="O1906" s="7"/>
      <c r="P1906" s="7"/>
      <c r="AB1906" t="s">
        <v>123</v>
      </c>
      <c r="AC1906" t="s">
        <v>37</v>
      </c>
    </row>
    <row r="1907" spans="1:30" ht="15.5" x14ac:dyDescent="0.35">
      <c r="A1907" s="5" t="s">
        <v>586</v>
      </c>
      <c r="B1907" t="s">
        <v>31</v>
      </c>
      <c r="C1907">
        <v>401</v>
      </c>
      <c r="D1907">
        <v>1</v>
      </c>
      <c r="E1907">
        <v>1</v>
      </c>
      <c r="F1907" t="s">
        <v>120</v>
      </c>
      <c r="G1907" t="s">
        <v>33</v>
      </c>
      <c r="H1907" t="s">
        <v>34</v>
      </c>
      <c r="I1907" s="6" t="s">
        <v>35</v>
      </c>
      <c r="O1907" s="7"/>
      <c r="P1907" s="7"/>
      <c r="AB1907" t="s">
        <v>123</v>
      </c>
      <c r="AC1907" t="s">
        <v>37</v>
      </c>
    </row>
    <row r="1908" spans="1:30" ht="15.5" x14ac:dyDescent="0.35">
      <c r="A1908" s="5" t="s">
        <v>586</v>
      </c>
      <c r="B1908" t="s">
        <v>31</v>
      </c>
      <c r="C1908">
        <v>401</v>
      </c>
      <c r="D1908">
        <v>1</v>
      </c>
      <c r="E1908">
        <v>2</v>
      </c>
      <c r="F1908" t="s">
        <v>120</v>
      </c>
      <c r="G1908" t="s">
        <v>33</v>
      </c>
      <c r="H1908" t="s">
        <v>34</v>
      </c>
      <c r="I1908" t="s">
        <v>45</v>
      </c>
      <c r="J1908" s="6" t="s">
        <v>74</v>
      </c>
      <c r="K1908" t="s">
        <v>56</v>
      </c>
      <c r="L1908" t="s">
        <v>41</v>
      </c>
      <c r="M1908">
        <v>0</v>
      </c>
      <c r="N1908">
        <v>1</v>
      </c>
      <c r="O1908" s="7" t="s">
        <v>307</v>
      </c>
      <c r="P1908" s="7" t="s">
        <v>308</v>
      </c>
      <c r="Q1908">
        <f>30.5-15.5</f>
        <v>15</v>
      </c>
      <c r="R1908" t="s">
        <v>43</v>
      </c>
      <c r="S1908" t="s">
        <v>44</v>
      </c>
      <c r="AB1908" t="s">
        <v>123</v>
      </c>
      <c r="AC1908" t="s">
        <v>37</v>
      </c>
    </row>
    <row r="1909" spans="1:30" ht="15.5" x14ac:dyDescent="0.35">
      <c r="A1909" s="5" t="s">
        <v>586</v>
      </c>
      <c r="B1909" t="s">
        <v>31</v>
      </c>
      <c r="C1909">
        <v>401</v>
      </c>
      <c r="D1909">
        <v>2</v>
      </c>
      <c r="E1909">
        <v>1</v>
      </c>
      <c r="F1909" t="s">
        <v>120</v>
      </c>
      <c r="G1909" t="s">
        <v>33</v>
      </c>
      <c r="H1909" t="s">
        <v>34</v>
      </c>
      <c r="I1909" s="6" t="s">
        <v>35</v>
      </c>
      <c r="O1909" s="7"/>
      <c r="P1909" s="7"/>
      <c r="AB1909" t="s">
        <v>123</v>
      </c>
      <c r="AC1909" t="s">
        <v>37</v>
      </c>
    </row>
    <row r="1910" spans="1:30" ht="15.5" x14ac:dyDescent="0.35">
      <c r="A1910" s="5" t="s">
        <v>586</v>
      </c>
      <c r="B1910" t="s">
        <v>31</v>
      </c>
      <c r="C1910">
        <v>401</v>
      </c>
      <c r="D1910">
        <v>2</v>
      </c>
      <c r="E1910">
        <v>2</v>
      </c>
      <c r="F1910" t="s">
        <v>120</v>
      </c>
      <c r="G1910" t="s">
        <v>33</v>
      </c>
      <c r="H1910" t="s">
        <v>34</v>
      </c>
      <c r="I1910" s="6" t="s">
        <v>35</v>
      </c>
      <c r="O1910" s="7"/>
      <c r="P1910" s="7"/>
      <c r="AB1910" t="s">
        <v>123</v>
      </c>
      <c r="AC1910" t="s">
        <v>37</v>
      </c>
    </row>
    <row r="1911" spans="1:30" ht="15.5" x14ac:dyDescent="0.35">
      <c r="A1911" s="5" t="s">
        <v>586</v>
      </c>
      <c r="B1911" t="s">
        <v>31</v>
      </c>
      <c r="C1911">
        <v>401</v>
      </c>
      <c r="D1911">
        <v>3</v>
      </c>
      <c r="E1911">
        <v>1</v>
      </c>
      <c r="F1911" t="s">
        <v>120</v>
      </c>
      <c r="G1911" t="s">
        <v>33</v>
      </c>
      <c r="H1911" t="s">
        <v>34</v>
      </c>
      <c r="I1911" s="6" t="s">
        <v>35</v>
      </c>
      <c r="O1911" s="7"/>
      <c r="P1911" s="7"/>
      <c r="AB1911" t="s">
        <v>123</v>
      </c>
      <c r="AC1911" t="s">
        <v>37</v>
      </c>
    </row>
    <row r="1912" spans="1:30" ht="15.5" x14ac:dyDescent="0.35">
      <c r="A1912" s="5" t="s">
        <v>586</v>
      </c>
      <c r="B1912" t="s">
        <v>31</v>
      </c>
      <c r="C1912">
        <v>401</v>
      </c>
      <c r="D1912">
        <v>4</v>
      </c>
      <c r="E1912">
        <v>1</v>
      </c>
      <c r="F1912" t="s">
        <v>120</v>
      </c>
      <c r="G1912" t="s">
        <v>33</v>
      </c>
      <c r="H1912" t="s">
        <v>34</v>
      </c>
      <c r="I1912" t="s">
        <v>45</v>
      </c>
      <c r="J1912" s="6" t="s">
        <v>39</v>
      </c>
      <c r="K1912" t="s">
        <v>40</v>
      </c>
      <c r="L1912" t="s">
        <v>49</v>
      </c>
      <c r="M1912">
        <v>0</v>
      </c>
      <c r="N1912">
        <v>0</v>
      </c>
      <c r="O1912" s="7" t="s">
        <v>313</v>
      </c>
      <c r="P1912" s="7" t="s">
        <v>314</v>
      </c>
      <c r="Q1912">
        <f>34.5-17</f>
        <v>17.5</v>
      </c>
      <c r="R1912" t="s">
        <v>52</v>
      </c>
      <c r="Z1912" t="s">
        <v>108</v>
      </c>
      <c r="AB1912" t="s">
        <v>123</v>
      </c>
      <c r="AC1912" t="s">
        <v>37</v>
      </c>
      <c r="AD1912" t="s">
        <v>610</v>
      </c>
    </row>
    <row r="1913" spans="1:30" ht="15.5" x14ac:dyDescent="0.35">
      <c r="A1913" s="5" t="s">
        <v>586</v>
      </c>
      <c r="B1913" t="s">
        <v>31</v>
      </c>
      <c r="C1913">
        <v>401</v>
      </c>
      <c r="D1913">
        <v>4</v>
      </c>
      <c r="E1913">
        <v>2</v>
      </c>
      <c r="F1913" t="s">
        <v>120</v>
      </c>
      <c r="G1913" t="s">
        <v>33</v>
      </c>
      <c r="H1913" t="s">
        <v>34</v>
      </c>
      <c r="I1913" t="s">
        <v>45</v>
      </c>
      <c r="J1913" s="6" t="s">
        <v>74</v>
      </c>
      <c r="K1913" t="s">
        <v>40</v>
      </c>
      <c r="L1913" t="s">
        <v>41</v>
      </c>
      <c r="M1913">
        <v>0</v>
      </c>
      <c r="N1913">
        <v>1</v>
      </c>
      <c r="O1913" s="7" t="s">
        <v>311</v>
      </c>
      <c r="P1913" s="7" t="s">
        <v>312</v>
      </c>
      <c r="Q1913">
        <f>35-16</f>
        <v>19</v>
      </c>
      <c r="R1913" t="s">
        <v>165</v>
      </c>
      <c r="S1913" t="s">
        <v>108</v>
      </c>
      <c r="AB1913" t="s">
        <v>123</v>
      </c>
      <c r="AC1913" t="s">
        <v>37</v>
      </c>
    </row>
    <row r="1914" spans="1:30" ht="15.5" x14ac:dyDescent="0.35">
      <c r="A1914" s="5" t="s">
        <v>586</v>
      </c>
      <c r="B1914" t="s">
        <v>31</v>
      </c>
      <c r="C1914">
        <v>401</v>
      </c>
      <c r="D1914">
        <v>5</v>
      </c>
      <c r="E1914">
        <v>1</v>
      </c>
      <c r="F1914" t="s">
        <v>120</v>
      </c>
      <c r="G1914" t="s">
        <v>33</v>
      </c>
      <c r="H1914" t="s">
        <v>34</v>
      </c>
      <c r="I1914" s="6" t="s">
        <v>35</v>
      </c>
      <c r="O1914" s="7"/>
      <c r="P1914" s="7"/>
      <c r="AB1914" t="s">
        <v>123</v>
      </c>
      <c r="AC1914" t="s">
        <v>37</v>
      </c>
    </row>
    <row r="1915" spans="1:30" ht="15.5" x14ac:dyDescent="0.35">
      <c r="A1915" s="5" t="s">
        <v>586</v>
      </c>
      <c r="B1915" t="s">
        <v>31</v>
      </c>
      <c r="C1915">
        <v>401</v>
      </c>
      <c r="D1915">
        <v>5</v>
      </c>
      <c r="E1915">
        <v>2</v>
      </c>
      <c r="F1915" t="s">
        <v>120</v>
      </c>
      <c r="G1915" t="s">
        <v>33</v>
      </c>
      <c r="H1915" t="s">
        <v>34</v>
      </c>
      <c r="I1915" s="6" t="s">
        <v>35</v>
      </c>
      <c r="O1915" s="7"/>
      <c r="P1915" s="7"/>
      <c r="AB1915" t="s">
        <v>123</v>
      </c>
      <c r="AC1915" t="s">
        <v>37</v>
      </c>
    </row>
    <row r="1916" spans="1:30" ht="15.5" x14ac:dyDescent="0.35">
      <c r="A1916" s="5" t="s">
        <v>586</v>
      </c>
      <c r="B1916" t="s">
        <v>31</v>
      </c>
      <c r="C1916">
        <v>401</v>
      </c>
      <c r="D1916">
        <v>6</v>
      </c>
      <c r="E1916">
        <v>1</v>
      </c>
      <c r="F1916" t="s">
        <v>120</v>
      </c>
      <c r="G1916" t="s">
        <v>33</v>
      </c>
      <c r="H1916" t="s">
        <v>34</v>
      </c>
      <c r="I1916" s="6" t="s">
        <v>35</v>
      </c>
      <c r="O1916" s="7"/>
      <c r="P1916" s="7"/>
      <c r="AB1916" t="s">
        <v>123</v>
      </c>
      <c r="AC1916" t="s">
        <v>37</v>
      </c>
    </row>
    <row r="1917" spans="1:30" ht="15.5" x14ac:dyDescent="0.35">
      <c r="A1917" s="5" t="s">
        <v>586</v>
      </c>
      <c r="B1917" t="s">
        <v>31</v>
      </c>
      <c r="C1917">
        <v>401</v>
      </c>
      <c r="D1917">
        <v>6</v>
      </c>
      <c r="E1917">
        <v>2</v>
      </c>
      <c r="F1917" t="s">
        <v>120</v>
      </c>
      <c r="G1917" t="s">
        <v>33</v>
      </c>
      <c r="H1917" t="s">
        <v>34</v>
      </c>
      <c r="I1917" t="s">
        <v>45</v>
      </c>
      <c r="J1917" s="6" t="s">
        <v>39</v>
      </c>
      <c r="K1917" t="s">
        <v>56</v>
      </c>
      <c r="L1917" t="s">
        <v>41</v>
      </c>
      <c r="M1917">
        <v>0</v>
      </c>
      <c r="N1917">
        <v>0</v>
      </c>
      <c r="O1917" s="7" t="s">
        <v>320</v>
      </c>
      <c r="P1917" s="7" t="s">
        <v>321</v>
      </c>
      <c r="Q1917">
        <f>29.5-16</f>
        <v>13.5</v>
      </c>
      <c r="R1917" t="s">
        <v>43</v>
      </c>
      <c r="S1917" t="s">
        <v>44</v>
      </c>
      <c r="AB1917" t="s">
        <v>123</v>
      </c>
      <c r="AC1917" t="s">
        <v>37</v>
      </c>
    </row>
    <row r="1918" spans="1:30" ht="15.5" x14ac:dyDescent="0.35">
      <c r="A1918" s="5" t="s">
        <v>586</v>
      </c>
      <c r="B1918" t="s">
        <v>31</v>
      </c>
      <c r="C1918">
        <v>401</v>
      </c>
      <c r="D1918">
        <v>7</v>
      </c>
      <c r="E1918">
        <v>1</v>
      </c>
      <c r="F1918" t="s">
        <v>120</v>
      </c>
      <c r="G1918" t="s">
        <v>33</v>
      </c>
      <c r="H1918" t="s">
        <v>34</v>
      </c>
      <c r="I1918" s="6" t="s">
        <v>35</v>
      </c>
      <c r="O1918" s="7"/>
      <c r="P1918" s="7"/>
      <c r="AB1918" t="s">
        <v>123</v>
      </c>
      <c r="AC1918" t="s">
        <v>37</v>
      </c>
    </row>
    <row r="1919" spans="1:30" ht="15.5" x14ac:dyDescent="0.35">
      <c r="A1919" s="5" t="s">
        <v>586</v>
      </c>
      <c r="B1919" t="s">
        <v>31</v>
      </c>
      <c r="C1919">
        <v>401</v>
      </c>
      <c r="D1919">
        <v>8</v>
      </c>
      <c r="E1919">
        <v>1</v>
      </c>
      <c r="F1919" t="s">
        <v>120</v>
      </c>
      <c r="G1919" t="s">
        <v>33</v>
      </c>
      <c r="H1919" t="s">
        <v>34</v>
      </c>
      <c r="I1919" t="s">
        <v>69</v>
      </c>
      <c r="J1919" s="6" t="s">
        <v>142</v>
      </c>
      <c r="O1919" s="7"/>
      <c r="P1919" s="7"/>
      <c r="AB1919" t="s">
        <v>123</v>
      </c>
      <c r="AC1919" t="s">
        <v>37</v>
      </c>
    </row>
    <row r="1920" spans="1:30" ht="15.5" x14ac:dyDescent="0.35">
      <c r="A1920" s="5" t="s">
        <v>586</v>
      </c>
      <c r="B1920" t="s">
        <v>31</v>
      </c>
      <c r="C1920">
        <v>401</v>
      </c>
      <c r="D1920">
        <v>9</v>
      </c>
      <c r="E1920">
        <v>1</v>
      </c>
      <c r="F1920" t="s">
        <v>120</v>
      </c>
      <c r="G1920" t="s">
        <v>33</v>
      </c>
      <c r="H1920" t="s">
        <v>34</v>
      </c>
      <c r="I1920" s="6" t="s">
        <v>35</v>
      </c>
      <c r="O1920" s="7"/>
      <c r="P1920" s="7"/>
      <c r="AB1920" t="s">
        <v>123</v>
      </c>
      <c r="AC1920" t="s">
        <v>37</v>
      </c>
    </row>
    <row r="1921" spans="1:30" ht="15.5" x14ac:dyDescent="0.35">
      <c r="A1921" s="5" t="s">
        <v>586</v>
      </c>
      <c r="B1921" t="s">
        <v>31</v>
      </c>
      <c r="C1921">
        <v>401</v>
      </c>
      <c r="D1921">
        <v>9</v>
      </c>
      <c r="E1921">
        <v>2</v>
      </c>
      <c r="F1921" t="s">
        <v>120</v>
      </c>
      <c r="G1921" t="s">
        <v>33</v>
      </c>
      <c r="H1921" t="s">
        <v>34</v>
      </c>
      <c r="I1921" s="6" t="s">
        <v>35</v>
      </c>
      <c r="O1921" s="7"/>
      <c r="P1921" s="7"/>
      <c r="AB1921" t="s">
        <v>123</v>
      </c>
      <c r="AC1921" t="s">
        <v>37</v>
      </c>
    </row>
    <row r="1922" spans="1:30" ht="15.5" x14ac:dyDescent="0.35">
      <c r="A1922" s="5" t="s">
        <v>586</v>
      </c>
      <c r="B1922" t="s">
        <v>31</v>
      </c>
      <c r="C1922">
        <v>401</v>
      </c>
      <c r="D1922">
        <v>10</v>
      </c>
      <c r="E1922">
        <v>1</v>
      </c>
      <c r="F1922" t="s">
        <v>120</v>
      </c>
      <c r="G1922" t="s">
        <v>33</v>
      </c>
      <c r="H1922" t="s">
        <v>34</v>
      </c>
      <c r="I1922" t="s">
        <v>45</v>
      </c>
      <c r="J1922" s="6" t="s">
        <v>74</v>
      </c>
      <c r="K1922" t="s">
        <v>56</v>
      </c>
      <c r="L1922" t="s">
        <v>49</v>
      </c>
      <c r="M1922">
        <v>0</v>
      </c>
      <c r="N1922">
        <v>1</v>
      </c>
      <c r="O1922" s="7" t="s">
        <v>611</v>
      </c>
      <c r="P1922" s="7" t="s">
        <v>612</v>
      </c>
      <c r="Q1922">
        <f>19-12</f>
        <v>7</v>
      </c>
      <c r="R1922" t="s">
        <v>52</v>
      </c>
      <c r="AB1922" t="s">
        <v>123</v>
      </c>
      <c r="AC1922" t="s">
        <v>37</v>
      </c>
    </row>
    <row r="1923" spans="1:30" ht="15.5" x14ac:dyDescent="0.35">
      <c r="A1923" s="5" t="s">
        <v>586</v>
      </c>
      <c r="B1923" t="s">
        <v>31</v>
      </c>
      <c r="C1923">
        <v>501</v>
      </c>
      <c r="D1923">
        <v>1</v>
      </c>
      <c r="E1923">
        <v>1</v>
      </c>
      <c r="F1923" t="s">
        <v>120</v>
      </c>
      <c r="G1923" t="s">
        <v>33</v>
      </c>
      <c r="H1923" t="s">
        <v>34</v>
      </c>
      <c r="I1923" s="6" t="s">
        <v>35</v>
      </c>
      <c r="O1923" s="7"/>
      <c r="P1923" s="7"/>
      <c r="AB1923" t="s">
        <v>123</v>
      </c>
      <c r="AC1923" t="s">
        <v>37</v>
      </c>
    </row>
    <row r="1924" spans="1:30" ht="15.5" x14ac:dyDescent="0.35">
      <c r="A1924" s="5" t="s">
        <v>586</v>
      </c>
      <c r="B1924" t="s">
        <v>31</v>
      </c>
      <c r="C1924">
        <v>501</v>
      </c>
      <c r="D1924">
        <v>1</v>
      </c>
      <c r="E1924">
        <v>2</v>
      </c>
      <c r="F1924" t="s">
        <v>120</v>
      </c>
      <c r="G1924" t="s">
        <v>33</v>
      </c>
      <c r="H1924" t="s">
        <v>34</v>
      </c>
      <c r="I1924" t="s">
        <v>45</v>
      </c>
      <c r="J1924" s="6" t="s">
        <v>39</v>
      </c>
      <c r="K1924" t="s">
        <v>56</v>
      </c>
      <c r="L1924" t="s">
        <v>49</v>
      </c>
      <c r="M1924">
        <v>0</v>
      </c>
      <c r="N1924">
        <v>0</v>
      </c>
      <c r="O1924" s="7" t="s">
        <v>393</v>
      </c>
      <c r="P1924" s="7" t="s">
        <v>394</v>
      </c>
      <c r="Q1924">
        <f>34.5-15.5</f>
        <v>19</v>
      </c>
      <c r="R1924" t="s">
        <v>128</v>
      </c>
      <c r="AB1924" t="s">
        <v>123</v>
      </c>
      <c r="AC1924" t="s">
        <v>37</v>
      </c>
    </row>
    <row r="1925" spans="1:30" ht="15.5" x14ac:dyDescent="0.35">
      <c r="A1925" s="5" t="s">
        <v>586</v>
      </c>
      <c r="B1925" t="s">
        <v>31</v>
      </c>
      <c r="C1925">
        <v>501</v>
      </c>
      <c r="D1925">
        <v>2</v>
      </c>
      <c r="E1925">
        <v>1</v>
      </c>
      <c r="F1925" t="s">
        <v>120</v>
      </c>
      <c r="G1925" t="s">
        <v>33</v>
      </c>
      <c r="H1925" t="s">
        <v>34</v>
      </c>
      <c r="I1925" s="6" t="s">
        <v>35</v>
      </c>
      <c r="O1925" s="7"/>
      <c r="P1925" s="7"/>
      <c r="AB1925" t="s">
        <v>123</v>
      </c>
      <c r="AC1925" t="s">
        <v>37</v>
      </c>
    </row>
    <row r="1926" spans="1:30" ht="15.5" x14ac:dyDescent="0.35">
      <c r="A1926" s="5" t="s">
        <v>586</v>
      </c>
      <c r="B1926" t="s">
        <v>31</v>
      </c>
      <c r="C1926">
        <v>501</v>
      </c>
      <c r="D1926">
        <v>2</v>
      </c>
      <c r="E1926">
        <v>2</v>
      </c>
      <c r="F1926" t="s">
        <v>120</v>
      </c>
      <c r="G1926" t="s">
        <v>33</v>
      </c>
      <c r="H1926" t="s">
        <v>34</v>
      </c>
      <c r="I1926" t="s">
        <v>45</v>
      </c>
      <c r="J1926" s="6" t="s">
        <v>39</v>
      </c>
      <c r="K1926" t="s">
        <v>56</v>
      </c>
      <c r="L1926" t="s">
        <v>41</v>
      </c>
      <c r="M1926">
        <v>0</v>
      </c>
      <c r="N1926">
        <v>0</v>
      </c>
      <c r="O1926" s="7" t="s">
        <v>449</v>
      </c>
      <c r="P1926" s="7" t="s">
        <v>450</v>
      </c>
      <c r="Q1926">
        <f>34-15.5</f>
        <v>18.5</v>
      </c>
      <c r="R1926" t="s">
        <v>43</v>
      </c>
      <c r="S1926" t="s">
        <v>44</v>
      </c>
      <c r="AB1926" t="s">
        <v>123</v>
      </c>
      <c r="AC1926" t="s">
        <v>37</v>
      </c>
    </row>
    <row r="1927" spans="1:30" ht="15.5" x14ac:dyDescent="0.35">
      <c r="A1927" s="5" t="s">
        <v>586</v>
      </c>
      <c r="B1927" t="s">
        <v>31</v>
      </c>
      <c r="C1927">
        <v>501</v>
      </c>
      <c r="D1927">
        <v>3</v>
      </c>
      <c r="E1927">
        <v>1</v>
      </c>
      <c r="F1927" t="s">
        <v>120</v>
      </c>
      <c r="G1927" t="s">
        <v>33</v>
      </c>
      <c r="H1927" t="s">
        <v>34</v>
      </c>
      <c r="I1927" s="6" t="s">
        <v>35</v>
      </c>
      <c r="O1927" s="7"/>
      <c r="P1927" s="7"/>
      <c r="AB1927" t="s">
        <v>123</v>
      </c>
      <c r="AC1927" t="s">
        <v>37</v>
      </c>
    </row>
    <row r="1928" spans="1:30" ht="15.5" x14ac:dyDescent="0.35">
      <c r="A1928" s="5" t="s">
        <v>586</v>
      </c>
      <c r="B1928" t="s">
        <v>31</v>
      </c>
      <c r="C1928">
        <v>501</v>
      </c>
      <c r="D1928">
        <v>3</v>
      </c>
      <c r="E1928">
        <v>2</v>
      </c>
      <c r="F1928" t="s">
        <v>120</v>
      </c>
      <c r="G1928" t="s">
        <v>33</v>
      </c>
      <c r="H1928" t="s">
        <v>34</v>
      </c>
      <c r="I1928" s="6" t="s">
        <v>35</v>
      </c>
      <c r="O1928" s="7"/>
      <c r="P1928" s="7"/>
      <c r="AB1928" t="s">
        <v>123</v>
      </c>
      <c r="AC1928" t="s">
        <v>37</v>
      </c>
    </row>
    <row r="1929" spans="1:30" ht="15.5" x14ac:dyDescent="0.35">
      <c r="A1929" s="5" t="s">
        <v>586</v>
      </c>
      <c r="B1929" t="s">
        <v>31</v>
      </c>
      <c r="C1929">
        <v>501</v>
      </c>
      <c r="D1929">
        <v>4</v>
      </c>
      <c r="E1929">
        <v>1</v>
      </c>
      <c r="F1929" t="s">
        <v>120</v>
      </c>
      <c r="G1929" t="s">
        <v>33</v>
      </c>
      <c r="H1929" t="s">
        <v>34</v>
      </c>
      <c r="I1929" t="s">
        <v>45</v>
      </c>
      <c r="J1929" s="6" t="s">
        <v>39</v>
      </c>
      <c r="K1929" t="s">
        <v>40</v>
      </c>
      <c r="L1929" t="s">
        <v>49</v>
      </c>
      <c r="M1929">
        <v>0</v>
      </c>
      <c r="N1929">
        <v>0</v>
      </c>
      <c r="O1929" s="7" t="s">
        <v>613</v>
      </c>
      <c r="P1929" s="7" t="s">
        <v>614</v>
      </c>
      <c r="Q1929">
        <f>40.5-16</f>
        <v>24.5</v>
      </c>
      <c r="R1929" t="s">
        <v>128</v>
      </c>
      <c r="Z1929" t="s">
        <v>108</v>
      </c>
      <c r="AB1929" t="s">
        <v>123</v>
      </c>
      <c r="AC1929" t="s">
        <v>37</v>
      </c>
      <c r="AD1929" t="s">
        <v>615</v>
      </c>
    </row>
    <row r="1930" spans="1:30" ht="15.5" x14ac:dyDescent="0.35">
      <c r="A1930" s="5" t="s">
        <v>586</v>
      </c>
      <c r="B1930" t="s">
        <v>31</v>
      </c>
      <c r="C1930">
        <v>501</v>
      </c>
      <c r="D1930">
        <v>6</v>
      </c>
      <c r="E1930">
        <v>1</v>
      </c>
      <c r="F1930" t="s">
        <v>120</v>
      </c>
      <c r="G1930" t="s">
        <v>33</v>
      </c>
      <c r="H1930" t="s">
        <v>34</v>
      </c>
      <c r="I1930" s="6" t="s">
        <v>35</v>
      </c>
      <c r="O1930" s="7"/>
      <c r="P1930" s="7"/>
      <c r="AB1930" t="s">
        <v>123</v>
      </c>
      <c r="AC1930" t="s">
        <v>37</v>
      </c>
    </row>
    <row r="1931" spans="1:30" ht="15.5" x14ac:dyDescent="0.35">
      <c r="A1931" s="5" t="s">
        <v>586</v>
      </c>
      <c r="B1931" t="s">
        <v>31</v>
      </c>
      <c r="C1931">
        <v>501</v>
      </c>
      <c r="D1931">
        <v>6</v>
      </c>
      <c r="E1931">
        <v>2</v>
      </c>
      <c r="F1931" t="s">
        <v>120</v>
      </c>
      <c r="G1931" t="s">
        <v>33</v>
      </c>
      <c r="H1931" t="s">
        <v>34</v>
      </c>
      <c r="I1931" t="s">
        <v>45</v>
      </c>
      <c r="J1931" s="6" t="s">
        <v>39</v>
      </c>
      <c r="K1931" t="s">
        <v>40</v>
      </c>
      <c r="L1931" t="s">
        <v>49</v>
      </c>
      <c r="M1931">
        <v>0</v>
      </c>
      <c r="N1931">
        <v>0</v>
      </c>
      <c r="O1931" s="7" t="s">
        <v>616</v>
      </c>
      <c r="P1931" s="7" t="s">
        <v>617</v>
      </c>
      <c r="Q1931">
        <f>38-17.5</f>
        <v>20.5</v>
      </c>
      <c r="R1931" t="s">
        <v>128</v>
      </c>
      <c r="Z1931" t="s">
        <v>108</v>
      </c>
      <c r="AB1931" t="s">
        <v>123</v>
      </c>
      <c r="AC1931" t="s">
        <v>37</v>
      </c>
      <c r="AD1931" t="s">
        <v>618</v>
      </c>
    </row>
    <row r="1932" spans="1:30" ht="15.5" x14ac:dyDescent="0.35">
      <c r="A1932" s="5" t="s">
        <v>586</v>
      </c>
      <c r="B1932" t="s">
        <v>31</v>
      </c>
      <c r="C1932">
        <v>501</v>
      </c>
      <c r="D1932">
        <v>7</v>
      </c>
      <c r="E1932">
        <v>1</v>
      </c>
      <c r="F1932" t="s">
        <v>120</v>
      </c>
      <c r="G1932" t="s">
        <v>33</v>
      </c>
      <c r="H1932" t="s">
        <v>34</v>
      </c>
      <c r="I1932" s="6" t="s">
        <v>35</v>
      </c>
      <c r="O1932" s="7"/>
      <c r="P1932" s="7"/>
      <c r="AB1932" t="s">
        <v>123</v>
      </c>
      <c r="AC1932" t="s">
        <v>37</v>
      </c>
    </row>
    <row r="1933" spans="1:30" ht="15.5" x14ac:dyDescent="0.35">
      <c r="A1933" s="5" t="s">
        <v>586</v>
      </c>
      <c r="B1933" t="s">
        <v>31</v>
      </c>
      <c r="C1933">
        <v>501</v>
      </c>
      <c r="D1933">
        <v>7</v>
      </c>
      <c r="E1933">
        <v>2</v>
      </c>
      <c r="F1933" t="s">
        <v>120</v>
      </c>
      <c r="G1933" t="s">
        <v>33</v>
      </c>
      <c r="H1933" t="s">
        <v>34</v>
      </c>
      <c r="I1933" s="6" t="s">
        <v>35</v>
      </c>
      <c r="O1933" s="7"/>
      <c r="P1933" s="7"/>
      <c r="AB1933" t="s">
        <v>123</v>
      </c>
      <c r="AC1933" t="s">
        <v>37</v>
      </c>
    </row>
    <row r="1934" spans="1:30" ht="15.5" x14ac:dyDescent="0.35">
      <c r="A1934" s="5" t="s">
        <v>586</v>
      </c>
      <c r="B1934" t="s">
        <v>31</v>
      </c>
      <c r="C1934">
        <v>501</v>
      </c>
      <c r="D1934">
        <v>8</v>
      </c>
      <c r="E1934">
        <v>1</v>
      </c>
      <c r="F1934" t="s">
        <v>120</v>
      </c>
      <c r="G1934" t="s">
        <v>33</v>
      </c>
      <c r="H1934" t="s">
        <v>34</v>
      </c>
      <c r="I1934" s="6" t="s">
        <v>35</v>
      </c>
      <c r="O1934" s="7"/>
      <c r="P1934" s="7"/>
      <c r="AB1934" t="s">
        <v>123</v>
      </c>
      <c r="AC1934" t="s">
        <v>37</v>
      </c>
    </row>
    <row r="1935" spans="1:30" ht="15.5" x14ac:dyDescent="0.35">
      <c r="A1935" s="5" t="s">
        <v>586</v>
      </c>
      <c r="B1935" t="s">
        <v>31</v>
      </c>
      <c r="C1935">
        <v>501</v>
      </c>
      <c r="D1935">
        <v>8</v>
      </c>
      <c r="E1935">
        <v>2</v>
      </c>
      <c r="F1935" t="s">
        <v>120</v>
      </c>
      <c r="G1935" t="s">
        <v>33</v>
      </c>
      <c r="H1935" t="s">
        <v>34</v>
      </c>
      <c r="I1935" s="6" t="s">
        <v>35</v>
      </c>
      <c r="O1935" s="7"/>
      <c r="P1935" s="7"/>
      <c r="AB1935" t="s">
        <v>123</v>
      </c>
      <c r="AC1935" t="s">
        <v>37</v>
      </c>
    </row>
    <row r="1936" spans="1:30" ht="15.5" x14ac:dyDescent="0.35">
      <c r="A1936" s="5" t="s">
        <v>586</v>
      </c>
      <c r="B1936" t="s">
        <v>31</v>
      </c>
      <c r="C1936">
        <v>501</v>
      </c>
      <c r="D1936">
        <v>9</v>
      </c>
      <c r="E1936">
        <v>1</v>
      </c>
      <c r="F1936" t="s">
        <v>120</v>
      </c>
      <c r="G1936" t="s">
        <v>33</v>
      </c>
      <c r="H1936" t="s">
        <v>34</v>
      </c>
      <c r="I1936" s="6" t="s">
        <v>35</v>
      </c>
      <c r="O1936" s="7"/>
      <c r="P1936" s="7"/>
      <c r="AB1936" t="s">
        <v>123</v>
      </c>
      <c r="AC1936" t="s">
        <v>37</v>
      </c>
    </row>
    <row r="1937" spans="1:30" ht="15.5" x14ac:dyDescent="0.35">
      <c r="A1937" s="5" t="s">
        <v>586</v>
      </c>
      <c r="B1937" t="s">
        <v>31</v>
      </c>
      <c r="C1937">
        <v>501</v>
      </c>
      <c r="D1937">
        <v>9</v>
      </c>
      <c r="E1937">
        <v>2</v>
      </c>
      <c r="F1937" t="s">
        <v>120</v>
      </c>
      <c r="G1937" t="s">
        <v>33</v>
      </c>
      <c r="H1937" t="s">
        <v>34</v>
      </c>
      <c r="I1937" t="s">
        <v>45</v>
      </c>
      <c r="J1937" s="6" t="s">
        <v>74</v>
      </c>
      <c r="K1937" t="s">
        <v>46</v>
      </c>
      <c r="L1937" t="s">
        <v>41</v>
      </c>
      <c r="M1937">
        <v>0</v>
      </c>
      <c r="N1937">
        <v>1</v>
      </c>
      <c r="O1937" s="7" t="s">
        <v>619</v>
      </c>
      <c r="P1937" s="7" t="s">
        <v>620</v>
      </c>
      <c r="Q1937">
        <f>30.5-16.5</f>
        <v>14</v>
      </c>
      <c r="R1937" t="s">
        <v>43</v>
      </c>
      <c r="S1937" t="s">
        <v>44</v>
      </c>
      <c r="AB1937" t="s">
        <v>123</v>
      </c>
      <c r="AC1937" t="s">
        <v>37</v>
      </c>
    </row>
    <row r="1938" spans="1:30" ht="15.5" x14ac:dyDescent="0.35">
      <c r="A1938" s="5" t="s">
        <v>586</v>
      </c>
      <c r="B1938" t="s">
        <v>31</v>
      </c>
      <c r="C1938">
        <v>501</v>
      </c>
      <c r="D1938">
        <v>10</v>
      </c>
      <c r="E1938">
        <v>1</v>
      </c>
      <c r="F1938" t="s">
        <v>120</v>
      </c>
      <c r="G1938" t="s">
        <v>33</v>
      </c>
      <c r="H1938" t="s">
        <v>34</v>
      </c>
      <c r="I1938" t="s">
        <v>45</v>
      </c>
      <c r="J1938" s="6" t="s">
        <v>74</v>
      </c>
      <c r="K1938" t="s">
        <v>56</v>
      </c>
      <c r="L1938" t="s">
        <v>41</v>
      </c>
      <c r="M1938">
        <v>0</v>
      </c>
      <c r="N1938">
        <v>1</v>
      </c>
      <c r="O1938" s="7" t="s">
        <v>333</v>
      </c>
      <c r="P1938" s="7" t="s">
        <v>334</v>
      </c>
      <c r="Q1938">
        <f>34.5-17</f>
        <v>17.5</v>
      </c>
      <c r="R1938" t="s">
        <v>100</v>
      </c>
      <c r="S1938" t="s">
        <v>44</v>
      </c>
      <c r="AB1938" t="s">
        <v>123</v>
      </c>
      <c r="AC1938" t="s">
        <v>37</v>
      </c>
    </row>
    <row r="1939" spans="1:30" ht="15.5" x14ac:dyDescent="0.35">
      <c r="A1939" s="5" t="s">
        <v>586</v>
      </c>
      <c r="B1939" t="s">
        <v>31</v>
      </c>
      <c r="C1939">
        <v>503</v>
      </c>
      <c r="D1939">
        <v>1</v>
      </c>
      <c r="E1939">
        <v>1</v>
      </c>
      <c r="F1939" t="s">
        <v>120</v>
      </c>
      <c r="G1939" t="s">
        <v>33</v>
      </c>
      <c r="H1939" t="s">
        <v>34</v>
      </c>
      <c r="I1939" s="6" t="s">
        <v>35</v>
      </c>
      <c r="O1939" s="7"/>
      <c r="P1939" s="7"/>
      <c r="AB1939" t="s">
        <v>123</v>
      </c>
      <c r="AC1939" t="s">
        <v>37</v>
      </c>
    </row>
    <row r="1940" spans="1:30" ht="15.5" x14ac:dyDescent="0.35">
      <c r="A1940" s="5" t="s">
        <v>586</v>
      </c>
      <c r="B1940" t="s">
        <v>31</v>
      </c>
      <c r="C1940">
        <v>503</v>
      </c>
      <c r="D1940">
        <v>1</v>
      </c>
      <c r="E1940">
        <v>2</v>
      </c>
      <c r="F1940" t="s">
        <v>120</v>
      </c>
      <c r="G1940" t="s">
        <v>33</v>
      </c>
      <c r="H1940" t="s">
        <v>34</v>
      </c>
      <c r="I1940" t="s">
        <v>69</v>
      </c>
      <c r="J1940" s="6" t="s">
        <v>142</v>
      </c>
      <c r="O1940" s="7"/>
      <c r="P1940" s="7"/>
      <c r="AB1940" t="s">
        <v>123</v>
      </c>
      <c r="AC1940" t="s">
        <v>37</v>
      </c>
    </row>
    <row r="1941" spans="1:30" ht="15.5" x14ac:dyDescent="0.35">
      <c r="A1941" s="5" t="s">
        <v>586</v>
      </c>
      <c r="B1941" t="s">
        <v>31</v>
      </c>
      <c r="C1941">
        <v>503</v>
      </c>
      <c r="D1941">
        <v>2</v>
      </c>
      <c r="E1941">
        <v>1</v>
      </c>
      <c r="F1941" t="s">
        <v>120</v>
      </c>
      <c r="G1941" t="s">
        <v>33</v>
      </c>
      <c r="H1941" t="s">
        <v>34</v>
      </c>
      <c r="I1941" s="6" t="s">
        <v>35</v>
      </c>
      <c r="O1941" s="7"/>
      <c r="P1941" s="7"/>
      <c r="AB1941" t="s">
        <v>123</v>
      </c>
      <c r="AC1941" t="s">
        <v>37</v>
      </c>
    </row>
    <row r="1942" spans="1:30" ht="15.5" x14ac:dyDescent="0.35">
      <c r="A1942" s="5" t="s">
        <v>586</v>
      </c>
      <c r="B1942" t="s">
        <v>31</v>
      </c>
      <c r="C1942">
        <v>503</v>
      </c>
      <c r="D1942">
        <v>2</v>
      </c>
      <c r="E1942">
        <v>2</v>
      </c>
      <c r="F1942" t="s">
        <v>120</v>
      </c>
      <c r="G1942" t="s">
        <v>33</v>
      </c>
      <c r="H1942" t="s">
        <v>34</v>
      </c>
      <c r="I1942" s="6" t="s">
        <v>35</v>
      </c>
      <c r="O1942" s="7"/>
      <c r="P1942" s="7"/>
      <c r="AB1942" t="s">
        <v>123</v>
      </c>
      <c r="AC1942" t="s">
        <v>37</v>
      </c>
    </row>
    <row r="1943" spans="1:30" ht="15.5" x14ac:dyDescent="0.35">
      <c r="A1943" s="5" t="s">
        <v>586</v>
      </c>
      <c r="B1943" t="s">
        <v>31</v>
      </c>
      <c r="C1943">
        <v>503</v>
      </c>
      <c r="D1943">
        <v>3</v>
      </c>
      <c r="E1943">
        <v>1</v>
      </c>
      <c r="F1943" t="s">
        <v>120</v>
      </c>
      <c r="G1943" t="s">
        <v>33</v>
      </c>
      <c r="H1943" t="s">
        <v>34</v>
      </c>
      <c r="I1943" s="6" t="s">
        <v>35</v>
      </c>
      <c r="O1943" s="7"/>
      <c r="P1943" s="7"/>
      <c r="AB1943" t="s">
        <v>123</v>
      </c>
      <c r="AC1943" t="s">
        <v>37</v>
      </c>
    </row>
    <row r="1944" spans="1:30" ht="15.5" x14ac:dyDescent="0.35">
      <c r="A1944" s="5" t="s">
        <v>586</v>
      </c>
      <c r="B1944" t="s">
        <v>31</v>
      </c>
      <c r="C1944">
        <v>503</v>
      </c>
      <c r="D1944">
        <v>3</v>
      </c>
      <c r="E1944">
        <v>2</v>
      </c>
      <c r="F1944" t="s">
        <v>120</v>
      </c>
      <c r="G1944" t="s">
        <v>33</v>
      </c>
      <c r="H1944" t="s">
        <v>34</v>
      </c>
      <c r="I1944" s="6" t="s">
        <v>35</v>
      </c>
      <c r="O1944" s="7"/>
      <c r="P1944" s="7"/>
      <c r="AB1944" t="s">
        <v>123</v>
      </c>
      <c r="AC1944" t="s">
        <v>37</v>
      </c>
    </row>
    <row r="1945" spans="1:30" ht="15.5" x14ac:dyDescent="0.35">
      <c r="A1945" s="5" t="s">
        <v>586</v>
      </c>
      <c r="B1945" t="s">
        <v>31</v>
      </c>
      <c r="C1945">
        <v>503</v>
      </c>
      <c r="D1945">
        <v>4</v>
      </c>
      <c r="E1945">
        <v>1</v>
      </c>
      <c r="F1945" t="s">
        <v>120</v>
      </c>
      <c r="G1945" t="s">
        <v>33</v>
      </c>
      <c r="H1945" t="s">
        <v>34</v>
      </c>
      <c r="I1945" s="6" t="s">
        <v>130</v>
      </c>
      <c r="O1945" s="7"/>
      <c r="P1945" s="7"/>
      <c r="AB1945" t="s">
        <v>123</v>
      </c>
      <c r="AC1945" t="s">
        <v>37</v>
      </c>
      <c r="AD1945" t="s">
        <v>621</v>
      </c>
    </row>
    <row r="1946" spans="1:30" ht="15.5" x14ac:dyDescent="0.35">
      <c r="A1946" s="5" t="s">
        <v>586</v>
      </c>
      <c r="B1946" t="s">
        <v>31</v>
      </c>
      <c r="C1946">
        <v>503</v>
      </c>
      <c r="D1946">
        <v>5</v>
      </c>
      <c r="E1946">
        <v>1</v>
      </c>
      <c r="F1946" t="s">
        <v>120</v>
      </c>
      <c r="G1946" t="s">
        <v>33</v>
      </c>
      <c r="H1946" t="s">
        <v>34</v>
      </c>
      <c r="I1946" s="6" t="s">
        <v>35</v>
      </c>
      <c r="O1946" s="7"/>
      <c r="P1946" s="7"/>
      <c r="AB1946" t="s">
        <v>123</v>
      </c>
      <c r="AC1946" t="s">
        <v>37</v>
      </c>
    </row>
    <row r="1947" spans="1:30" ht="15.5" x14ac:dyDescent="0.35">
      <c r="A1947" s="5" t="s">
        <v>586</v>
      </c>
      <c r="B1947" t="s">
        <v>31</v>
      </c>
      <c r="C1947">
        <v>503</v>
      </c>
      <c r="D1947">
        <v>5</v>
      </c>
      <c r="E1947">
        <v>2</v>
      </c>
      <c r="F1947" t="s">
        <v>120</v>
      </c>
      <c r="G1947" t="s">
        <v>33</v>
      </c>
      <c r="H1947" t="s">
        <v>34</v>
      </c>
      <c r="I1947" t="s">
        <v>45</v>
      </c>
      <c r="J1947" s="6" t="s">
        <v>39</v>
      </c>
      <c r="K1947" t="s">
        <v>56</v>
      </c>
      <c r="L1947" t="s">
        <v>41</v>
      </c>
      <c r="M1947">
        <v>0</v>
      </c>
      <c r="N1947">
        <v>1</v>
      </c>
      <c r="O1947" s="7" t="s">
        <v>413</v>
      </c>
      <c r="P1947" s="7" t="s">
        <v>414</v>
      </c>
      <c r="Q1947">
        <f>31-16</f>
        <v>15</v>
      </c>
      <c r="R1947" t="s">
        <v>43</v>
      </c>
      <c r="S1947" t="s">
        <v>44</v>
      </c>
      <c r="AB1947" t="s">
        <v>123</v>
      </c>
      <c r="AC1947" t="s">
        <v>37</v>
      </c>
      <c r="AD1947" t="s">
        <v>155</v>
      </c>
    </row>
    <row r="1948" spans="1:30" ht="15.5" x14ac:dyDescent="0.35">
      <c r="A1948" s="5" t="s">
        <v>586</v>
      </c>
      <c r="B1948" t="s">
        <v>31</v>
      </c>
      <c r="C1948">
        <v>503</v>
      </c>
      <c r="D1948">
        <v>6</v>
      </c>
      <c r="E1948">
        <v>1</v>
      </c>
      <c r="F1948" t="s">
        <v>120</v>
      </c>
      <c r="G1948" t="s">
        <v>33</v>
      </c>
      <c r="H1948" t="s">
        <v>34</v>
      </c>
      <c r="I1948" s="6" t="s">
        <v>35</v>
      </c>
      <c r="O1948" s="7"/>
      <c r="P1948" s="7"/>
      <c r="AB1948" t="s">
        <v>123</v>
      </c>
      <c r="AC1948" t="s">
        <v>37</v>
      </c>
    </row>
    <row r="1949" spans="1:30" ht="15.5" x14ac:dyDescent="0.35">
      <c r="A1949" s="5" t="s">
        <v>586</v>
      </c>
      <c r="B1949" t="s">
        <v>31</v>
      </c>
      <c r="C1949">
        <v>503</v>
      </c>
      <c r="D1949">
        <v>6</v>
      </c>
      <c r="E1949">
        <v>2</v>
      </c>
      <c r="F1949" t="s">
        <v>120</v>
      </c>
      <c r="G1949" t="s">
        <v>33</v>
      </c>
      <c r="H1949" t="s">
        <v>34</v>
      </c>
      <c r="I1949" s="6" t="s">
        <v>35</v>
      </c>
      <c r="O1949" s="7"/>
      <c r="P1949" s="7"/>
      <c r="AB1949" t="s">
        <v>123</v>
      </c>
      <c r="AC1949" t="s">
        <v>37</v>
      </c>
    </row>
    <row r="1950" spans="1:30" ht="15.5" x14ac:dyDescent="0.35">
      <c r="A1950" s="5" t="s">
        <v>586</v>
      </c>
      <c r="B1950" t="s">
        <v>31</v>
      </c>
      <c r="C1950">
        <v>503</v>
      </c>
      <c r="D1950">
        <v>7</v>
      </c>
      <c r="E1950">
        <v>1</v>
      </c>
      <c r="F1950" t="s">
        <v>120</v>
      </c>
      <c r="G1950" t="s">
        <v>33</v>
      </c>
      <c r="H1950" t="s">
        <v>34</v>
      </c>
      <c r="I1950" s="6" t="s">
        <v>35</v>
      </c>
      <c r="O1950" s="7"/>
      <c r="P1950" s="7"/>
      <c r="AB1950" t="s">
        <v>123</v>
      </c>
      <c r="AC1950" t="s">
        <v>37</v>
      </c>
    </row>
    <row r="1951" spans="1:30" ht="15.5" x14ac:dyDescent="0.35">
      <c r="A1951" s="5" t="s">
        <v>586</v>
      </c>
      <c r="B1951" t="s">
        <v>31</v>
      </c>
      <c r="C1951">
        <v>503</v>
      </c>
      <c r="D1951">
        <v>7</v>
      </c>
      <c r="E1951">
        <v>2</v>
      </c>
      <c r="F1951" t="s">
        <v>120</v>
      </c>
      <c r="G1951" t="s">
        <v>33</v>
      </c>
      <c r="H1951" t="s">
        <v>34</v>
      </c>
      <c r="I1951" t="s">
        <v>45</v>
      </c>
      <c r="J1951" s="6" t="s">
        <v>39</v>
      </c>
      <c r="K1951" t="s">
        <v>56</v>
      </c>
      <c r="L1951" t="s">
        <v>49</v>
      </c>
      <c r="M1951">
        <v>0</v>
      </c>
      <c r="N1951">
        <v>1</v>
      </c>
      <c r="O1951" s="7" t="s">
        <v>622</v>
      </c>
      <c r="P1951" s="7" t="s">
        <v>623</v>
      </c>
      <c r="Q1951">
        <f>32.5-12.5</f>
        <v>20</v>
      </c>
      <c r="R1951" t="s">
        <v>52</v>
      </c>
      <c r="AB1951" t="s">
        <v>123</v>
      </c>
      <c r="AC1951" t="s">
        <v>37</v>
      </c>
      <c r="AD1951" t="s">
        <v>155</v>
      </c>
    </row>
    <row r="1952" spans="1:30" ht="15.5" x14ac:dyDescent="0.35">
      <c r="A1952" s="5" t="s">
        <v>586</v>
      </c>
      <c r="B1952" t="s">
        <v>31</v>
      </c>
      <c r="C1952">
        <v>503</v>
      </c>
      <c r="D1952">
        <v>8</v>
      </c>
      <c r="E1952">
        <v>1</v>
      </c>
      <c r="F1952" t="s">
        <v>120</v>
      </c>
      <c r="G1952" t="s">
        <v>33</v>
      </c>
      <c r="H1952" t="s">
        <v>34</v>
      </c>
      <c r="I1952" s="6" t="s">
        <v>35</v>
      </c>
      <c r="O1952" s="7"/>
      <c r="P1952" s="7"/>
      <c r="AB1952" t="s">
        <v>123</v>
      </c>
      <c r="AC1952" t="s">
        <v>37</v>
      </c>
    </row>
    <row r="1953" spans="1:30" ht="15.5" x14ac:dyDescent="0.35">
      <c r="A1953" s="5" t="s">
        <v>586</v>
      </c>
      <c r="B1953" t="s">
        <v>31</v>
      </c>
      <c r="C1953">
        <v>503</v>
      </c>
      <c r="D1953">
        <v>9</v>
      </c>
      <c r="E1953">
        <v>1</v>
      </c>
      <c r="F1953" t="s">
        <v>120</v>
      </c>
      <c r="G1953" t="s">
        <v>33</v>
      </c>
      <c r="H1953" t="s">
        <v>34</v>
      </c>
      <c r="I1953" s="6" t="s">
        <v>35</v>
      </c>
      <c r="O1953" s="7"/>
      <c r="P1953" s="7"/>
      <c r="AB1953" t="s">
        <v>123</v>
      </c>
      <c r="AC1953" t="s">
        <v>37</v>
      </c>
    </row>
    <row r="1954" spans="1:30" ht="15.5" x14ac:dyDescent="0.35">
      <c r="A1954" s="5" t="s">
        <v>586</v>
      </c>
      <c r="B1954" t="s">
        <v>31</v>
      </c>
      <c r="C1954">
        <v>503</v>
      </c>
      <c r="D1954">
        <v>9</v>
      </c>
      <c r="E1954">
        <v>2</v>
      </c>
      <c r="F1954" t="s">
        <v>120</v>
      </c>
      <c r="G1954" t="s">
        <v>33</v>
      </c>
      <c r="H1954" t="s">
        <v>34</v>
      </c>
      <c r="I1954" s="6" t="s">
        <v>35</v>
      </c>
      <c r="O1954" s="7"/>
      <c r="P1954" s="7"/>
      <c r="AB1954" t="s">
        <v>123</v>
      </c>
      <c r="AC1954" t="s">
        <v>37</v>
      </c>
      <c r="AD1954" t="s">
        <v>624</v>
      </c>
    </row>
    <row r="1955" spans="1:30" ht="15.5" x14ac:dyDescent="0.35">
      <c r="A1955" s="5" t="s">
        <v>586</v>
      </c>
      <c r="B1955" t="s">
        <v>31</v>
      </c>
      <c r="C1955">
        <v>503</v>
      </c>
      <c r="D1955">
        <v>10</v>
      </c>
      <c r="E1955">
        <v>1</v>
      </c>
      <c r="F1955" t="s">
        <v>120</v>
      </c>
      <c r="G1955" t="s">
        <v>33</v>
      </c>
      <c r="H1955" t="s">
        <v>34</v>
      </c>
      <c r="I1955" t="s">
        <v>69</v>
      </c>
      <c r="J1955" s="6" t="s">
        <v>70</v>
      </c>
      <c r="O1955" s="7"/>
      <c r="P1955" s="7"/>
      <c r="AB1955" t="s">
        <v>123</v>
      </c>
      <c r="AC1955" t="s">
        <v>37</v>
      </c>
    </row>
    <row r="1956" spans="1:30" ht="15.5" x14ac:dyDescent="0.35">
      <c r="A1956" s="5" t="s">
        <v>586</v>
      </c>
      <c r="B1956" t="s">
        <v>31</v>
      </c>
      <c r="C1956">
        <v>503</v>
      </c>
      <c r="D1956">
        <v>10</v>
      </c>
      <c r="E1956">
        <v>2</v>
      </c>
      <c r="F1956" t="s">
        <v>120</v>
      </c>
      <c r="G1956" t="s">
        <v>33</v>
      </c>
      <c r="H1956" t="s">
        <v>34</v>
      </c>
      <c r="I1956" t="s">
        <v>45</v>
      </c>
      <c r="J1956" s="6" t="s">
        <v>74</v>
      </c>
      <c r="K1956" t="s">
        <v>56</v>
      </c>
      <c r="L1956" t="s">
        <v>41</v>
      </c>
      <c r="M1956">
        <v>0</v>
      </c>
      <c r="N1956">
        <v>1</v>
      </c>
      <c r="O1956" s="7" t="s">
        <v>407</v>
      </c>
      <c r="P1956" s="7" t="s">
        <v>408</v>
      </c>
      <c r="Q1956">
        <f>29.5-14.5</f>
        <v>15</v>
      </c>
      <c r="R1956" t="s">
        <v>43</v>
      </c>
      <c r="S1956" t="s">
        <v>44</v>
      </c>
      <c r="AB1956" t="s">
        <v>123</v>
      </c>
      <c r="AC1956" t="s">
        <v>37</v>
      </c>
    </row>
    <row r="1957" spans="1:30" ht="15.5" x14ac:dyDescent="0.35">
      <c r="A1957" s="5" t="s">
        <v>625</v>
      </c>
      <c r="B1957" t="s">
        <v>31</v>
      </c>
      <c r="C1957">
        <v>701</v>
      </c>
      <c r="D1957">
        <v>1</v>
      </c>
      <c r="E1957">
        <v>1</v>
      </c>
      <c r="F1957" t="s">
        <v>32</v>
      </c>
      <c r="G1957" t="s">
        <v>33</v>
      </c>
      <c r="H1957" t="s">
        <v>34</v>
      </c>
      <c r="I1957" s="6" t="s">
        <v>35</v>
      </c>
      <c r="O1957" s="7"/>
      <c r="P1957" s="7"/>
      <c r="AB1957" t="s">
        <v>153</v>
      </c>
      <c r="AC1957" t="s">
        <v>37</v>
      </c>
    </row>
    <row r="1958" spans="1:30" x14ac:dyDescent="0.35">
      <c r="A1958" s="5" t="s">
        <v>625</v>
      </c>
      <c r="B1958" t="s">
        <v>31</v>
      </c>
      <c r="C1958">
        <v>701</v>
      </c>
      <c r="D1958">
        <v>3</v>
      </c>
      <c r="E1958">
        <v>1</v>
      </c>
      <c r="F1958" t="s">
        <v>32</v>
      </c>
      <c r="G1958" t="s">
        <v>33</v>
      </c>
      <c r="H1958" t="s">
        <v>34</v>
      </c>
      <c r="I1958" t="s">
        <v>159</v>
      </c>
      <c r="J1958" t="s">
        <v>39</v>
      </c>
      <c r="K1958" t="s">
        <v>40</v>
      </c>
      <c r="L1958" t="s">
        <v>41</v>
      </c>
      <c r="M1958">
        <v>0</v>
      </c>
      <c r="N1958">
        <v>0</v>
      </c>
      <c r="O1958" s="7" t="s">
        <v>364</v>
      </c>
      <c r="P1958" s="7"/>
      <c r="Q1958">
        <f>34.5-12</f>
        <v>22.5</v>
      </c>
      <c r="R1958" t="s">
        <v>165</v>
      </c>
      <c r="S1958" t="s">
        <v>108</v>
      </c>
      <c r="AB1958" t="s">
        <v>153</v>
      </c>
      <c r="AC1958" t="s">
        <v>37</v>
      </c>
    </row>
    <row r="1959" spans="1:30" x14ac:dyDescent="0.35">
      <c r="A1959" s="5" t="s">
        <v>625</v>
      </c>
      <c r="B1959" t="s">
        <v>31</v>
      </c>
      <c r="C1959">
        <v>701</v>
      </c>
      <c r="D1959">
        <v>4</v>
      </c>
      <c r="E1959">
        <v>1</v>
      </c>
      <c r="F1959" t="s">
        <v>32</v>
      </c>
      <c r="G1959" t="s">
        <v>33</v>
      </c>
      <c r="H1959" t="s">
        <v>34</v>
      </c>
      <c r="I1959" t="s">
        <v>45</v>
      </c>
      <c r="J1959" t="s">
        <v>39</v>
      </c>
      <c r="K1959" t="s">
        <v>40</v>
      </c>
      <c r="L1959" t="s">
        <v>49</v>
      </c>
      <c r="M1959">
        <v>0</v>
      </c>
      <c r="N1959">
        <v>0</v>
      </c>
      <c r="O1959" s="7" t="s">
        <v>224</v>
      </c>
      <c r="P1959" s="7" t="s">
        <v>225</v>
      </c>
      <c r="Q1959">
        <f>29.5-12</f>
        <v>17.5</v>
      </c>
      <c r="R1959" t="s">
        <v>128</v>
      </c>
      <c r="AB1959" t="s">
        <v>153</v>
      </c>
      <c r="AC1959" t="s">
        <v>37</v>
      </c>
      <c r="AD1959" t="s">
        <v>626</v>
      </c>
    </row>
    <row r="1960" spans="1:30" x14ac:dyDescent="0.35">
      <c r="A1960" s="5" t="s">
        <v>625</v>
      </c>
      <c r="B1960" t="s">
        <v>31</v>
      </c>
      <c r="C1960">
        <v>701</v>
      </c>
      <c r="D1960">
        <v>5</v>
      </c>
      <c r="E1960">
        <v>1</v>
      </c>
      <c r="F1960" t="s">
        <v>32</v>
      </c>
      <c r="G1960" t="s">
        <v>33</v>
      </c>
      <c r="H1960" t="s">
        <v>34</v>
      </c>
      <c r="I1960" t="s">
        <v>45</v>
      </c>
      <c r="J1960" t="s">
        <v>39</v>
      </c>
      <c r="K1960" t="s">
        <v>56</v>
      </c>
      <c r="L1960" t="s">
        <v>49</v>
      </c>
      <c r="M1960">
        <v>0</v>
      </c>
      <c r="N1960">
        <v>0</v>
      </c>
      <c r="O1960" s="7" t="s">
        <v>212</v>
      </c>
      <c r="P1960" s="7" t="s">
        <v>213</v>
      </c>
      <c r="Q1960">
        <f>27-11.5</f>
        <v>15.5</v>
      </c>
      <c r="R1960" t="s">
        <v>52</v>
      </c>
      <c r="AB1960" t="s">
        <v>153</v>
      </c>
      <c r="AC1960" t="s">
        <v>37</v>
      </c>
    </row>
    <row r="1961" spans="1:30" x14ac:dyDescent="0.35">
      <c r="A1961" s="5" t="s">
        <v>625</v>
      </c>
      <c r="B1961" t="s">
        <v>31</v>
      </c>
      <c r="C1961">
        <v>701</v>
      </c>
      <c r="D1961">
        <v>5</v>
      </c>
      <c r="E1961">
        <v>2</v>
      </c>
      <c r="F1961" t="s">
        <v>32</v>
      </c>
      <c r="G1961" t="s">
        <v>33</v>
      </c>
      <c r="H1961" t="s">
        <v>34</v>
      </c>
      <c r="I1961" t="s">
        <v>136</v>
      </c>
      <c r="J1961" t="s">
        <v>74</v>
      </c>
      <c r="K1961" t="s">
        <v>40</v>
      </c>
      <c r="L1961" t="s">
        <v>49</v>
      </c>
      <c r="M1961">
        <v>0</v>
      </c>
      <c r="N1961">
        <v>1</v>
      </c>
      <c r="O1961" s="7" t="s">
        <v>627</v>
      </c>
      <c r="P1961" s="7"/>
      <c r="Q1961">
        <f>32-11.5</f>
        <v>20.5</v>
      </c>
      <c r="R1961" t="s">
        <v>52</v>
      </c>
      <c r="Z1961" t="s">
        <v>108</v>
      </c>
      <c r="AB1961" t="s">
        <v>153</v>
      </c>
      <c r="AC1961" t="s">
        <v>37</v>
      </c>
      <c r="AD1961" t="s">
        <v>628</v>
      </c>
    </row>
    <row r="1962" spans="1:30" x14ac:dyDescent="0.35">
      <c r="A1962" s="5" t="s">
        <v>625</v>
      </c>
      <c r="B1962" t="s">
        <v>31</v>
      </c>
      <c r="C1962">
        <v>701</v>
      </c>
      <c r="D1962">
        <v>6</v>
      </c>
      <c r="E1962">
        <v>1</v>
      </c>
      <c r="F1962" t="s">
        <v>32</v>
      </c>
      <c r="G1962" t="s">
        <v>33</v>
      </c>
      <c r="H1962" t="s">
        <v>34</v>
      </c>
      <c r="I1962" t="s">
        <v>45</v>
      </c>
      <c r="J1962" t="s">
        <v>74</v>
      </c>
      <c r="K1962" t="s">
        <v>40</v>
      </c>
      <c r="L1962" t="s">
        <v>41</v>
      </c>
      <c r="M1962">
        <v>0</v>
      </c>
      <c r="N1962">
        <v>1</v>
      </c>
      <c r="O1962" s="7" t="s">
        <v>227</v>
      </c>
      <c r="P1962" s="7" t="s">
        <v>228</v>
      </c>
      <c r="Q1962">
        <f>30.5-11</f>
        <v>19.5</v>
      </c>
      <c r="R1962" t="s">
        <v>100</v>
      </c>
      <c r="S1962" t="s">
        <v>44</v>
      </c>
      <c r="AB1962" t="s">
        <v>153</v>
      </c>
      <c r="AC1962" t="s">
        <v>37</v>
      </c>
    </row>
    <row r="1963" spans="1:30" ht="15.5" x14ac:dyDescent="0.35">
      <c r="A1963" s="5" t="s">
        <v>625</v>
      </c>
      <c r="B1963" t="s">
        <v>31</v>
      </c>
      <c r="C1963">
        <v>701</v>
      </c>
      <c r="D1963">
        <v>6</v>
      </c>
      <c r="E1963">
        <v>2</v>
      </c>
      <c r="F1963" t="s">
        <v>32</v>
      </c>
      <c r="G1963" t="s">
        <v>33</v>
      </c>
      <c r="H1963" t="s">
        <v>34</v>
      </c>
      <c r="I1963" s="6" t="s">
        <v>35</v>
      </c>
      <c r="O1963" s="7"/>
      <c r="P1963" s="7"/>
      <c r="AB1963" t="s">
        <v>153</v>
      </c>
      <c r="AC1963" t="s">
        <v>37</v>
      </c>
    </row>
    <row r="1964" spans="1:30" ht="15.5" x14ac:dyDescent="0.35">
      <c r="A1964" s="5" t="s">
        <v>625</v>
      </c>
      <c r="B1964" t="s">
        <v>31</v>
      </c>
      <c r="C1964">
        <v>701</v>
      </c>
      <c r="D1964">
        <v>7</v>
      </c>
      <c r="E1964">
        <v>1</v>
      </c>
      <c r="F1964" t="s">
        <v>32</v>
      </c>
      <c r="G1964" t="s">
        <v>33</v>
      </c>
      <c r="H1964" t="s">
        <v>34</v>
      </c>
      <c r="I1964" s="6" t="s">
        <v>35</v>
      </c>
      <c r="O1964" s="7"/>
      <c r="P1964" s="7"/>
      <c r="AB1964" t="s">
        <v>153</v>
      </c>
      <c r="AC1964" t="s">
        <v>37</v>
      </c>
    </row>
    <row r="1965" spans="1:30" x14ac:dyDescent="0.35">
      <c r="A1965" s="5" t="s">
        <v>625</v>
      </c>
      <c r="B1965" t="s">
        <v>31</v>
      </c>
      <c r="C1965">
        <v>701</v>
      </c>
      <c r="D1965">
        <v>8</v>
      </c>
      <c r="E1965">
        <v>1</v>
      </c>
      <c r="F1965" t="s">
        <v>32</v>
      </c>
      <c r="G1965" t="s">
        <v>33</v>
      </c>
      <c r="H1965" t="s">
        <v>34</v>
      </c>
      <c r="I1965" t="s">
        <v>191</v>
      </c>
      <c r="J1965" t="s">
        <v>142</v>
      </c>
      <c r="O1965" s="7"/>
      <c r="P1965" s="7"/>
      <c r="AB1965" t="s">
        <v>153</v>
      </c>
      <c r="AC1965" t="s">
        <v>37</v>
      </c>
    </row>
    <row r="1966" spans="1:30" x14ac:dyDescent="0.35">
      <c r="A1966" s="5" t="s">
        <v>625</v>
      </c>
      <c r="B1966" t="s">
        <v>31</v>
      </c>
      <c r="C1966">
        <v>701</v>
      </c>
      <c r="D1966">
        <v>8</v>
      </c>
      <c r="E1966">
        <v>2</v>
      </c>
      <c r="F1966" t="s">
        <v>32</v>
      </c>
      <c r="G1966" t="s">
        <v>33</v>
      </c>
      <c r="H1966" t="s">
        <v>34</v>
      </c>
      <c r="I1966" t="s">
        <v>136</v>
      </c>
      <c r="J1966" t="s">
        <v>39</v>
      </c>
      <c r="K1966" t="s">
        <v>40</v>
      </c>
      <c r="L1966" t="s">
        <v>41</v>
      </c>
      <c r="M1966">
        <v>0</v>
      </c>
      <c r="N1966">
        <v>0</v>
      </c>
      <c r="O1966" s="7" t="s">
        <v>229</v>
      </c>
      <c r="P1966" s="7"/>
      <c r="Q1966">
        <f>29-11.5</f>
        <v>17.5</v>
      </c>
      <c r="R1966" t="s">
        <v>43</v>
      </c>
      <c r="S1966" t="s">
        <v>44</v>
      </c>
      <c r="Z1966" t="s">
        <v>108</v>
      </c>
      <c r="AB1966" t="s">
        <v>153</v>
      </c>
      <c r="AC1966" t="s">
        <v>37</v>
      </c>
      <c r="AD1966" t="s">
        <v>186</v>
      </c>
    </row>
    <row r="1967" spans="1:30" x14ac:dyDescent="0.35">
      <c r="A1967" s="5" t="s">
        <v>625</v>
      </c>
      <c r="B1967" t="s">
        <v>31</v>
      </c>
      <c r="C1967">
        <v>701</v>
      </c>
      <c r="D1967">
        <v>9</v>
      </c>
      <c r="E1967">
        <v>1</v>
      </c>
      <c r="F1967" t="s">
        <v>32</v>
      </c>
      <c r="G1967" t="s">
        <v>33</v>
      </c>
      <c r="H1967" t="s">
        <v>34</v>
      </c>
      <c r="I1967" t="s">
        <v>69</v>
      </c>
      <c r="J1967" t="s">
        <v>142</v>
      </c>
      <c r="O1967" s="7"/>
      <c r="P1967" s="7"/>
      <c r="AB1967" t="s">
        <v>153</v>
      </c>
      <c r="AC1967" t="s">
        <v>37</v>
      </c>
    </row>
    <row r="1968" spans="1:30" x14ac:dyDescent="0.35">
      <c r="A1968" s="5" t="s">
        <v>625</v>
      </c>
      <c r="B1968" t="s">
        <v>31</v>
      </c>
      <c r="C1968">
        <v>701</v>
      </c>
      <c r="D1968">
        <v>10</v>
      </c>
      <c r="E1968">
        <v>1</v>
      </c>
      <c r="F1968" t="s">
        <v>32</v>
      </c>
      <c r="G1968" t="s">
        <v>33</v>
      </c>
      <c r="H1968" t="s">
        <v>34</v>
      </c>
      <c r="I1968" t="s">
        <v>194</v>
      </c>
      <c r="J1968" t="s">
        <v>74</v>
      </c>
      <c r="K1968" t="s">
        <v>40</v>
      </c>
      <c r="L1968" t="s">
        <v>49</v>
      </c>
      <c r="M1968">
        <v>0</v>
      </c>
      <c r="N1968">
        <v>1</v>
      </c>
      <c r="O1968" s="7" t="s">
        <v>629</v>
      </c>
      <c r="P1968" s="7"/>
      <c r="Q1968">
        <f>275-115</f>
        <v>160</v>
      </c>
      <c r="R1968" t="s">
        <v>52</v>
      </c>
      <c r="AB1968" t="s">
        <v>153</v>
      </c>
      <c r="AC1968" t="s">
        <v>37</v>
      </c>
    </row>
    <row r="1969" spans="1:30" ht="15.5" x14ac:dyDescent="0.35">
      <c r="A1969" s="5" t="s">
        <v>625</v>
      </c>
      <c r="B1969" t="s">
        <v>31</v>
      </c>
      <c r="C1969">
        <v>701</v>
      </c>
      <c r="D1969">
        <v>10</v>
      </c>
      <c r="E1969">
        <v>2</v>
      </c>
      <c r="F1969" t="s">
        <v>32</v>
      </c>
      <c r="G1969" t="s">
        <v>33</v>
      </c>
      <c r="H1969" t="s">
        <v>34</v>
      </c>
      <c r="I1969" s="6" t="s">
        <v>35</v>
      </c>
      <c r="O1969" s="7"/>
      <c r="P1969" s="7"/>
      <c r="AB1969" t="s">
        <v>153</v>
      </c>
      <c r="AC1969" t="s">
        <v>37</v>
      </c>
    </row>
    <row r="1970" spans="1:30" x14ac:dyDescent="0.35">
      <c r="A1970" s="5" t="s">
        <v>625</v>
      </c>
      <c r="B1970" t="s">
        <v>31</v>
      </c>
      <c r="C1970">
        <v>703</v>
      </c>
      <c r="D1970">
        <v>1</v>
      </c>
      <c r="E1970">
        <v>1</v>
      </c>
      <c r="F1970" t="s">
        <v>32</v>
      </c>
      <c r="G1970" t="s">
        <v>33</v>
      </c>
      <c r="H1970" t="s">
        <v>34</v>
      </c>
      <c r="I1970" t="s">
        <v>45</v>
      </c>
      <c r="J1970" t="s">
        <v>74</v>
      </c>
      <c r="K1970" t="s">
        <v>56</v>
      </c>
      <c r="L1970" t="s">
        <v>49</v>
      </c>
      <c r="M1970">
        <v>0</v>
      </c>
      <c r="N1970">
        <v>1</v>
      </c>
      <c r="O1970" s="7" t="s">
        <v>365</v>
      </c>
      <c r="P1970" s="7" t="s">
        <v>366</v>
      </c>
      <c r="Q1970">
        <f>26.5-10</f>
        <v>16.5</v>
      </c>
      <c r="R1970" t="s">
        <v>52</v>
      </c>
      <c r="AB1970" t="s">
        <v>153</v>
      </c>
      <c r="AC1970" t="s">
        <v>37</v>
      </c>
    </row>
    <row r="1971" spans="1:30" x14ac:dyDescent="0.35">
      <c r="A1971" s="5" t="s">
        <v>625</v>
      </c>
      <c r="B1971" t="s">
        <v>31</v>
      </c>
      <c r="C1971">
        <v>703</v>
      </c>
      <c r="D1971">
        <v>4</v>
      </c>
      <c r="E1971">
        <v>1</v>
      </c>
      <c r="F1971" t="s">
        <v>32</v>
      </c>
      <c r="G1971" t="s">
        <v>33</v>
      </c>
      <c r="H1971" t="s">
        <v>34</v>
      </c>
      <c r="I1971" t="s">
        <v>45</v>
      </c>
      <c r="J1971" t="s">
        <v>39</v>
      </c>
      <c r="K1971" t="s">
        <v>56</v>
      </c>
      <c r="L1971" t="s">
        <v>41</v>
      </c>
      <c r="M1971">
        <v>0</v>
      </c>
      <c r="N1971">
        <v>0</v>
      </c>
      <c r="O1971" s="7" t="s">
        <v>236</v>
      </c>
      <c r="P1971" s="7" t="s">
        <v>237</v>
      </c>
      <c r="Q1971">
        <f>28-11</f>
        <v>17</v>
      </c>
      <c r="R1971" t="s">
        <v>43</v>
      </c>
      <c r="S1971" t="s">
        <v>44</v>
      </c>
      <c r="AB1971" t="s">
        <v>153</v>
      </c>
      <c r="AC1971" t="s">
        <v>37</v>
      </c>
    </row>
    <row r="1972" spans="1:30" x14ac:dyDescent="0.35">
      <c r="A1972" s="5" t="s">
        <v>625</v>
      </c>
      <c r="B1972" t="s">
        <v>31</v>
      </c>
      <c r="C1972">
        <v>703</v>
      </c>
      <c r="D1972">
        <v>4</v>
      </c>
      <c r="E1972">
        <v>2</v>
      </c>
      <c r="F1972" t="s">
        <v>32</v>
      </c>
      <c r="G1972" t="s">
        <v>33</v>
      </c>
      <c r="H1972" t="s">
        <v>34</v>
      </c>
      <c r="I1972" t="s">
        <v>35</v>
      </c>
      <c r="O1972" s="7"/>
      <c r="P1972" s="7"/>
      <c r="AB1972" t="s">
        <v>153</v>
      </c>
      <c r="AC1972" t="s">
        <v>37</v>
      </c>
    </row>
    <row r="1973" spans="1:30" x14ac:dyDescent="0.35">
      <c r="A1973" s="5" t="s">
        <v>625</v>
      </c>
      <c r="B1973" t="s">
        <v>31</v>
      </c>
      <c r="C1973">
        <v>703</v>
      </c>
      <c r="D1973">
        <v>5</v>
      </c>
      <c r="E1973">
        <v>1</v>
      </c>
      <c r="F1973" t="s">
        <v>32</v>
      </c>
      <c r="G1973" t="s">
        <v>33</v>
      </c>
      <c r="H1973" t="s">
        <v>34</v>
      </c>
      <c r="I1973" t="s">
        <v>35</v>
      </c>
      <c r="O1973" s="7"/>
      <c r="P1973" s="7"/>
      <c r="AB1973" t="s">
        <v>153</v>
      </c>
      <c r="AC1973" t="s">
        <v>37</v>
      </c>
    </row>
    <row r="1974" spans="1:30" x14ac:dyDescent="0.35">
      <c r="A1974" s="5" t="s">
        <v>625</v>
      </c>
      <c r="B1974" t="s">
        <v>31</v>
      </c>
      <c r="C1974">
        <v>703</v>
      </c>
      <c r="D1974">
        <v>5</v>
      </c>
      <c r="E1974">
        <v>2</v>
      </c>
      <c r="F1974" t="s">
        <v>32</v>
      </c>
      <c r="G1974" t="s">
        <v>33</v>
      </c>
      <c r="H1974" t="s">
        <v>34</v>
      </c>
      <c r="I1974" t="s">
        <v>35</v>
      </c>
      <c r="O1974" s="7"/>
      <c r="P1974" s="7"/>
      <c r="AB1974" t="s">
        <v>153</v>
      </c>
      <c r="AC1974" t="s">
        <v>37</v>
      </c>
    </row>
    <row r="1975" spans="1:30" x14ac:dyDescent="0.35">
      <c r="A1975" s="5" t="s">
        <v>625</v>
      </c>
      <c r="B1975" t="s">
        <v>31</v>
      </c>
      <c r="C1975">
        <v>703</v>
      </c>
      <c r="D1975">
        <v>6</v>
      </c>
      <c r="E1975">
        <v>1</v>
      </c>
      <c r="F1975" t="s">
        <v>32</v>
      </c>
      <c r="G1975" t="s">
        <v>33</v>
      </c>
      <c r="H1975" t="s">
        <v>34</v>
      </c>
      <c r="I1975" t="s">
        <v>45</v>
      </c>
      <c r="J1975" t="s">
        <v>74</v>
      </c>
      <c r="K1975" t="s">
        <v>40</v>
      </c>
      <c r="L1975" t="s">
        <v>41</v>
      </c>
      <c r="M1975">
        <v>0</v>
      </c>
      <c r="N1975">
        <v>1</v>
      </c>
      <c r="O1975" s="7" t="s">
        <v>232</v>
      </c>
      <c r="P1975" s="7" t="s">
        <v>233</v>
      </c>
      <c r="Q1975">
        <f>30-11</f>
        <v>19</v>
      </c>
      <c r="R1975" t="s">
        <v>166</v>
      </c>
      <c r="S1975" t="s">
        <v>108</v>
      </c>
      <c r="AB1975" t="s">
        <v>153</v>
      </c>
      <c r="AC1975" t="s">
        <v>37</v>
      </c>
    </row>
    <row r="1976" spans="1:30" x14ac:dyDescent="0.35">
      <c r="A1976" s="5" t="s">
        <v>625</v>
      </c>
      <c r="B1976" t="s">
        <v>31</v>
      </c>
      <c r="C1976">
        <v>703</v>
      </c>
      <c r="D1976">
        <v>6</v>
      </c>
      <c r="E1976">
        <v>2</v>
      </c>
      <c r="F1976" t="s">
        <v>32</v>
      </c>
      <c r="G1976" t="s">
        <v>33</v>
      </c>
      <c r="H1976" t="s">
        <v>34</v>
      </c>
      <c r="I1976" t="s">
        <v>45</v>
      </c>
      <c r="J1976" t="s">
        <v>39</v>
      </c>
      <c r="K1976" t="s">
        <v>40</v>
      </c>
      <c r="L1976" t="s">
        <v>41</v>
      </c>
      <c r="M1976">
        <v>0</v>
      </c>
      <c r="N1976">
        <v>0</v>
      </c>
      <c r="O1976" s="7" t="s">
        <v>248</v>
      </c>
      <c r="P1976" s="7" t="s">
        <v>249</v>
      </c>
      <c r="Q1976">
        <f>32-10.5</f>
        <v>21.5</v>
      </c>
      <c r="R1976" t="s">
        <v>100</v>
      </c>
      <c r="S1976" t="s">
        <v>44</v>
      </c>
      <c r="AB1976" t="s">
        <v>153</v>
      </c>
      <c r="AC1976" t="s">
        <v>37</v>
      </c>
    </row>
    <row r="1977" spans="1:30" x14ac:dyDescent="0.35">
      <c r="A1977" s="5" t="s">
        <v>625</v>
      </c>
      <c r="B1977" t="s">
        <v>31</v>
      </c>
      <c r="C1977">
        <v>703</v>
      </c>
      <c r="D1977">
        <v>7</v>
      </c>
      <c r="E1977">
        <v>1</v>
      </c>
      <c r="F1977" t="s">
        <v>32</v>
      </c>
      <c r="G1977" t="s">
        <v>33</v>
      </c>
      <c r="H1977" t="s">
        <v>34</v>
      </c>
      <c r="I1977" t="s">
        <v>45</v>
      </c>
      <c r="J1977" t="s">
        <v>39</v>
      </c>
      <c r="K1977" t="s">
        <v>56</v>
      </c>
      <c r="L1977" t="s">
        <v>49</v>
      </c>
      <c r="M1977">
        <v>0</v>
      </c>
      <c r="N1977">
        <v>0</v>
      </c>
      <c r="O1977" s="7" t="s">
        <v>238</v>
      </c>
      <c r="P1977" s="7" t="s">
        <v>239</v>
      </c>
      <c r="Q1977">
        <f>29-11.5</f>
        <v>17.5</v>
      </c>
      <c r="R1977" t="s">
        <v>52</v>
      </c>
      <c r="AB1977" t="s">
        <v>153</v>
      </c>
      <c r="AC1977" t="s">
        <v>37</v>
      </c>
    </row>
    <row r="1978" spans="1:30" x14ac:dyDescent="0.35">
      <c r="A1978" s="5" t="s">
        <v>625</v>
      </c>
      <c r="B1978" t="s">
        <v>31</v>
      </c>
      <c r="C1978">
        <v>703</v>
      </c>
      <c r="D1978">
        <v>7</v>
      </c>
      <c r="E1978">
        <v>2</v>
      </c>
      <c r="F1978" t="s">
        <v>32</v>
      </c>
      <c r="G1978" t="s">
        <v>33</v>
      </c>
      <c r="H1978" t="s">
        <v>34</v>
      </c>
      <c r="I1978" t="s">
        <v>45</v>
      </c>
      <c r="J1978" t="s">
        <v>39</v>
      </c>
      <c r="K1978" t="s">
        <v>56</v>
      </c>
      <c r="L1978" t="s">
        <v>49</v>
      </c>
      <c r="M1978">
        <v>0</v>
      </c>
      <c r="N1978">
        <v>0</v>
      </c>
      <c r="O1978" s="7" t="s">
        <v>593</v>
      </c>
      <c r="P1978" s="7" t="s">
        <v>594</v>
      </c>
      <c r="Q1978">
        <f>27-11.5</f>
        <v>15.5</v>
      </c>
      <c r="R1978" t="s">
        <v>52</v>
      </c>
      <c r="AB1978" t="s">
        <v>153</v>
      </c>
      <c r="AC1978" t="s">
        <v>37</v>
      </c>
      <c r="AD1978" t="s">
        <v>434</v>
      </c>
    </row>
    <row r="1979" spans="1:30" x14ac:dyDescent="0.35">
      <c r="A1979" s="5" t="s">
        <v>625</v>
      </c>
      <c r="B1979" t="s">
        <v>31</v>
      </c>
      <c r="C1979">
        <v>703</v>
      </c>
      <c r="D1979">
        <v>8</v>
      </c>
      <c r="E1979">
        <v>1</v>
      </c>
      <c r="F1979" t="s">
        <v>32</v>
      </c>
      <c r="G1979" t="s">
        <v>33</v>
      </c>
      <c r="H1979" t="s">
        <v>34</v>
      </c>
      <c r="I1979" t="s">
        <v>45</v>
      </c>
      <c r="J1979" t="s">
        <v>39</v>
      </c>
      <c r="K1979" t="s">
        <v>56</v>
      </c>
      <c r="L1979" t="s">
        <v>41</v>
      </c>
      <c r="M1979">
        <v>0</v>
      </c>
      <c r="N1979">
        <v>0</v>
      </c>
      <c r="O1979" s="7" t="s">
        <v>244</v>
      </c>
      <c r="P1979" s="7" t="s">
        <v>245</v>
      </c>
      <c r="Q1979">
        <f>27-11</f>
        <v>16</v>
      </c>
      <c r="R1979" t="s">
        <v>43</v>
      </c>
      <c r="S1979" t="s">
        <v>44</v>
      </c>
      <c r="AB1979" t="s">
        <v>153</v>
      </c>
      <c r="AC1979" t="s">
        <v>37</v>
      </c>
    </row>
    <row r="1980" spans="1:30" ht="15.5" x14ac:dyDescent="0.35">
      <c r="A1980" s="5" t="s">
        <v>625</v>
      </c>
      <c r="B1980" t="s">
        <v>31</v>
      </c>
      <c r="C1980">
        <v>703</v>
      </c>
      <c r="D1980">
        <v>8</v>
      </c>
      <c r="E1980">
        <v>2</v>
      </c>
      <c r="F1980" t="s">
        <v>32</v>
      </c>
      <c r="G1980" t="s">
        <v>33</v>
      </c>
      <c r="H1980" t="s">
        <v>34</v>
      </c>
      <c r="I1980" s="6" t="s">
        <v>35</v>
      </c>
      <c r="O1980" s="7"/>
      <c r="P1980" s="7"/>
      <c r="AB1980" t="s">
        <v>153</v>
      </c>
      <c r="AC1980" t="s">
        <v>37</v>
      </c>
    </row>
    <row r="1981" spans="1:30" x14ac:dyDescent="0.35">
      <c r="A1981" s="5" t="s">
        <v>625</v>
      </c>
      <c r="B1981" t="s">
        <v>31</v>
      </c>
      <c r="C1981">
        <v>703</v>
      </c>
      <c r="D1981">
        <v>9</v>
      </c>
      <c r="E1981">
        <v>1</v>
      </c>
      <c r="F1981" t="s">
        <v>32</v>
      </c>
      <c r="G1981" t="s">
        <v>33</v>
      </c>
      <c r="H1981" t="s">
        <v>34</v>
      </c>
      <c r="I1981" t="s">
        <v>45</v>
      </c>
      <c r="J1981" t="s">
        <v>39</v>
      </c>
      <c r="K1981" t="s">
        <v>56</v>
      </c>
      <c r="L1981" t="s">
        <v>49</v>
      </c>
      <c r="M1981">
        <v>0</v>
      </c>
      <c r="N1981">
        <v>0</v>
      </c>
      <c r="O1981" s="7" t="s">
        <v>590</v>
      </c>
      <c r="P1981" s="7" t="s">
        <v>591</v>
      </c>
      <c r="Q1981">
        <f>28-10.5</f>
        <v>17.5</v>
      </c>
      <c r="R1981" t="s">
        <v>52</v>
      </c>
      <c r="Z1981" t="s">
        <v>108</v>
      </c>
      <c r="AB1981" t="s">
        <v>153</v>
      </c>
      <c r="AC1981" t="s">
        <v>37</v>
      </c>
      <c r="AD1981" t="s">
        <v>592</v>
      </c>
    </row>
    <row r="1982" spans="1:30" x14ac:dyDescent="0.35">
      <c r="A1982" s="5" t="s">
        <v>625</v>
      </c>
      <c r="B1982" t="s">
        <v>31</v>
      </c>
      <c r="C1982">
        <v>703</v>
      </c>
      <c r="D1982">
        <v>9</v>
      </c>
      <c r="E1982">
        <v>2</v>
      </c>
      <c r="F1982" t="s">
        <v>32</v>
      </c>
      <c r="G1982" t="s">
        <v>33</v>
      </c>
      <c r="H1982" t="s">
        <v>34</v>
      </c>
      <c r="I1982" t="s">
        <v>45</v>
      </c>
      <c r="J1982" t="s">
        <v>39</v>
      </c>
      <c r="K1982" t="s">
        <v>40</v>
      </c>
      <c r="L1982" t="s">
        <v>49</v>
      </c>
      <c r="M1982">
        <v>0</v>
      </c>
      <c r="N1982">
        <v>0</v>
      </c>
      <c r="O1982" s="7" t="s">
        <v>250</v>
      </c>
      <c r="P1982" s="7" t="s">
        <v>251</v>
      </c>
      <c r="Q1982">
        <f>29.5-11</f>
        <v>18.5</v>
      </c>
      <c r="R1982" t="s">
        <v>52</v>
      </c>
      <c r="AB1982" t="s">
        <v>153</v>
      </c>
      <c r="AC1982" t="s">
        <v>37</v>
      </c>
    </row>
    <row r="1983" spans="1:30" x14ac:dyDescent="0.35">
      <c r="A1983" s="5" t="s">
        <v>625</v>
      </c>
      <c r="B1983" t="s">
        <v>31</v>
      </c>
      <c r="C1983">
        <v>703</v>
      </c>
      <c r="D1983">
        <v>10</v>
      </c>
      <c r="E1983">
        <v>1</v>
      </c>
      <c r="F1983" t="s">
        <v>32</v>
      </c>
      <c r="G1983" t="s">
        <v>33</v>
      </c>
      <c r="H1983" t="s">
        <v>34</v>
      </c>
      <c r="I1983" t="s">
        <v>136</v>
      </c>
      <c r="J1983" t="s">
        <v>74</v>
      </c>
      <c r="K1983" t="s">
        <v>40</v>
      </c>
      <c r="L1983" t="s">
        <v>41</v>
      </c>
      <c r="M1983">
        <v>0</v>
      </c>
      <c r="N1983">
        <v>1</v>
      </c>
      <c r="O1983" s="7" t="s">
        <v>630</v>
      </c>
      <c r="P1983" s="7"/>
      <c r="Q1983">
        <f>41.5-11</f>
        <v>30.5</v>
      </c>
      <c r="R1983" t="s">
        <v>166</v>
      </c>
      <c r="S1983" t="s">
        <v>108</v>
      </c>
      <c r="Z1983" t="s">
        <v>108</v>
      </c>
      <c r="AB1983" t="s">
        <v>153</v>
      </c>
      <c r="AC1983" t="s">
        <v>37</v>
      </c>
      <c r="AD1983" t="s">
        <v>631</v>
      </c>
    </row>
    <row r="1984" spans="1:30" ht="15.5" x14ac:dyDescent="0.35">
      <c r="A1984" s="5" t="s">
        <v>625</v>
      </c>
      <c r="B1984" t="s">
        <v>31</v>
      </c>
      <c r="C1984">
        <v>801</v>
      </c>
      <c r="D1984">
        <v>2</v>
      </c>
      <c r="E1984">
        <v>1</v>
      </c>
      <c r="F1984" t="s">
        <v>32</v>
      </c>
      <c r="G1984" t="s">
        <v>33</v>
      </c>
      <c r="H1984" t="s">
        <v>34</v>
      </c>
      <c r="I1984" s="6" t="s">
        <v>35</v>
      </c>
      <c r="O1984" s="7"/>
      <c r="P1984" s="7"/>
      <c r="AB1984" t="s">
        <v>153</v>
      </c>
      <c r="AC1984" t="s">
        <v>37</v>
      </c>
    </row>
    <row r="1985" spans="1:30" ht="15.5" x14ac:dyDescent="0.35">
      <c r="A1985" s="5" t="s">
        <v>625</v>
      </c>
      <c r="B1985" t="s">
        <v>31</v>
      </c>
      <c r="C1985">
        <v>801</v>
      </c>
      <c r="D1985">
        <v>3</v>
      </c>
      <c r="E1985">
        <v>1</v>
      </c>
      <c r="F1985" t="s">
        <v>32</v>
      </c>
      <c r="G1985" t="s">
        <v>33</v>
      </c>
      <c r="H1985" t="s">
        <v>34</v>
      </c>
      <c r="I1985" s="6" t="s">
        <v>35</v>
      </c>
      <c r="O1985" s="7"/>
      <c r="P1985" s="7"/>
      <c r="AB1985" t="s">
        <v>153</v>
      </c>
      <c r="AC1985" t="s">
        <v>37</v>
      </c>
    </row>
    <row r="1986" spans="1:30" ht="15.5" x14ac:dyDescent="0.35">
      <c r="A1986" s="5" t="s">
        <v>625</v>
      </c>
      <c r="B1986" t="s">
        <v>31</v>
      </c>
      <c r="C1986">
        <v>801</v>
      </c>
      <c r="D1986">
        <v>3</v>
      </c>
      <c r="E1986">
        <v>2</v>
      </c>
      <c r="F1986" t="s">
        <v>32</v>
      </c>
      <c r="G1986" t="s">
        <v>33</v>
      </c>
      <c r="H1986" t="s">
        <v>34</v>
      </c>
      <c r="I1986" t="s">
        <v>38</v>
      </c>
      <c r="J1986" s="6" t="s">
        <v>39</v>
      </c>
      <c r="K1986" t="s">
        <v>40</v>
      </c>
      <c r="L1986" t="s">
        <v>49</v>
      </c>
      <c r="M1986">
        <v>0</v>
      </c>
      <c r="N1986">
        <v>0</v>
      </c>
      <c r="O1986" s="7" t="s">
        <v>257</v>
      </c>
      <c r="P1986" s="7"/>
      <c r="Q1986">
        <f>205-115</f>
        <v>90</v>
      </c>
      <c r="R1986" t="s">
        <v>52</v>
      </c>
      <c r="AB1986" t="s">
        <v>153</v>
      </c>
      <c r="AC1986" t="s">
        <v>37</v>
      </c>
    </row>
    <row r="1987" spans="1:30" ht="15.5" x14ac:dyDescent="0.35">
      <c r="A1987" s="5" t="s">
        <v>625</v>
      </c>
      <c r="B1987" t="s">
        <v>31</v>
      </c>
      <c r="C1987">
        <v>801</v>
      </c>
      <c r="D1987">
        <v>4</v>
      </c>
      <c r="E1987">
        <v>1</v>
      </c>
      <c r="F1987" t="s">
        <v>32</v>
      </c>
      <c r="G1987" t="s">
        <v>33</v>
      </c>
      <c r="H1987" t="s">
        <v>34</v>
      </c>
      <c r="I1987" t="s">
        <v>45</v>
      </c>
      <c r="J1987" s="6" t="s">
        <v>74</v>
      </c>
      <c r="K1987" t="s">
        <v>56</v>
      </c>
      <c r="L1987" t="s">
        <v>41</v>
      </c>
      <c r="M1987">
        <v>0</v>
      </c>
      <c r="N1987">
        <v>1</v>
      </c>
      <c r="O1987" s="7" t="s">
        <v>269</v>
      </c>
      <c r="P1987" s="7" t="s">
        <v>270</v>
      </c>
      <c r="Q1987">
        <f>27.5-12.5</f>
        <v>15</v>
      </c>
      <c r="R1987" t="s">
        <v>43</v>
      </c>
      <c r="S1987" t="s">
        <v>44</v>
      </c>
      <c r="AB1987" t="s">
        <v>153</v>
      </c>
      <c r="AC1987" t="s">
        <v>37</v>
      </c>
      <c r="AD1987" t="s">
        <v>433</v>
      </c>
    </row>
    <row r="1988" spans="1:30" ht="15.5" x14ac:dyDescent="0.35">
      <c r="A1988" s="5" t="s">
        <v>625</v>
      </c>
      <c r="B1988" t="s">
        <v>31</v>
      </c>
      <c r="C1988">
        <v>801</v>
      </c>
      <c r="D1988">
        <v>5</v>
      </c>
      <c r="E1988">
        <v>1</v>
      </c>
      <c r="F1988" t="s">
        <v>32</v>
      </c>
      <c r="G1988" t="s">
        <v>33</v>
      </c>
      <c r="H1988" t="s">
        <v>34</v>
      </c>
      <c r="I1988" t="s">
        <v>45</v>
      </c>
      <c r="J1988" s="6" t="s">
        <v>39</v>
      </c>
      <c r="K1988" t="s">
        <v>56</v>
      </c>
      <c r="L1988" t="s">
        <v>41</v>
      </c>
      <c r="M1988">
        <v>0</v>
      </c>
      <c r="N1988">
        <v>0</v>
      </c>
      <c r="O1988" s="7" t="s">
        <v>265</v>
      </c>
      <c r="P1988" s="7" t="s">
        <v>266</v>
      </c>
      <c r="Q1988">
        <f>26.5-11</f>
        <v>15.5</v>
      </c>
      <c r="R1988" t="s">
        <v>43</v>
      </c>
      <c r="S1988" t="s">
        <v>44</v>
      </c>
      <c r="AB1988" t="s">
        <v>153</v>
      </c>
      <c r="AC1988" t="s">
        <v>37</v>
      </c>
      <c r="AD1988" t="s">
        <v>433</v>
      </c>
    </row>
    <row r="1989" spans="1:30" ht="15.5" x14ac:dyDescent="0.35">
      <c r="A1989" s="5" t="s">
        <v>625</v>
      </c>
      <c r="B1989" t="s">
        <v>31</v>
      </c>
      <c r="C1989">
        <v>801</v>
      </c>
      <c r="D1989">
        <v>5</v>
      </c>
      <c r="E1989">
        <v>2</v>
      </c>
      <c r="F1989" t="s">
        <v>32</v>
      </c>
      <c r="G1989" t="s">
        <v>33</v>
      </c>
      <c r="H1989" t="s">
        <v>34</v>
      </c>
      <c r="I1989" s="6" t="s">
        <v>35</v>
      </c>
      <c r="O1989" s="7"/>
      <c r="P1989" s="7"/>
      <c r="AB1989" t="s">
        <v>153</v>
      </c>
      <c r="AC1989" t="s">
        <v>37</v>
      </c>
    </row>
    <row r="1990" spans="1:30" ht="15.5" x14ac:dyDescent="0.35">
      <c r="A1990" s="5" t="s">
        <v>625</v>
      </c>
      <c r="B1990" t="s">
        <v>31</v>
      </c>
      <c r="C1990">
        <v>801</v>
      </c>
      <c r="D1990">
        <v>6</v>
      </c>
      <c r="E1990">
        <v>1</v>
      </c>
      <c r="F1990" t="s">
        <v>32</v>
      </c>
      <c r="G1990" t="s">
        <v>33</v>
      </c>
      <c r="H1990" t="s">
        <v>34</v>
      </c>
      <c r="I1990" s="6" t="s">
        <v>35</v>
      </c>
      <c r="O1990" s="7"/>
      <c r="P1990" s="7"/>
      <c r="AB1990" t="s">
        <v>153</v>
      </c>
      <c r="AC1990" t="s">
        <v>37</v>
      </c>
    </row>
    <row r="1991" spans="1:30" ht="15.5" x14ac:dyDescent="0.35">
      <c r="A1991" s="5" t="s">
        <v>625</v>
      </c>
      <c r="B1991" t="s">
        <v>31</v>
      </c>
      <c r="C1991">
        <v>801</v>
      </c>
      <c r="D1991">
        <v>6</v>
      </c>
      <c r="E1991">
        <v>2</v>
      </c>
      <c r="F1991" t="s">
        <v>32</v>
      </c>
      <c r="G1991" t="s">
        <v>33</v>
      </c>
      <c r="H1991" t="s">
        <v>34</v>
      </c>
      <c r="I1991" t="s">
        <v>38</v>
      </c>
      <c r="J1991" s="6" t="s">
        <v>142</v>
      </c>
      <c r="O1991" s="7" t="s">
        <v>257</v>
      </c>
      <c r="P1991" s="7"/>
      <c r="AB1991" t="s">
        <v>153</v>
      </c>
      <c r="AC1991" t="s">
        <v>37</v>
      </c>
      <c r="AD1991" t="s">
        <v>189</v>
      </c>
    </row>
    <row r="1992" spans="1:30" ht="15.5" x14ac:dyDescent="0.35">
      <c r="A1992" s="5" t="s">
        <v>625</v>
      </c>
      <c r="B1992" t="s">
        <v>31</v>
      </c>
      <c r="C1992">
        <v>801</v>
      </c>
      <c r="D1992">
        <v>7</v>
      </c>
      <c r="E1992">
        <v>1</v>
      </c>
      <c r="F1992" t="s">
        <v>32</v>
      </c>
      <c r="G1992" t="s">
        <v>33</v>
      </c>
      <c r="H1992" t="s">
        <v>34</v>
      </c>
      <c r="I1992" t="s">
        <v>191</v>
      </c>
      <c r="J1992" s="6" t="s">
        <v>70</v>
      </c>
      <c r="O1992" s="7"/>
      <c r="P1992" s="7"/>
      <c r="AB1992" t="s">
        <v>153</v>
      </c>
      <c r="AC1992" t="s">
        <v>37</v>
      </c>
    </row>
    <row r="1993" spans="1:30" ht="15.5" x14ac:dyDescent="0.35">
      <c r="A1993" s="5" t="s">
        <v>625</v>
      </c>
      <c r="B1993" t="s">
        <v>31</v>
      </c>
      <c r="C1993">
        <v>801</v>
      </c>
      <c r="D1993">
        <v>7</v>
      </c>
      <c r="E1993">
        <v>2</v>
      </c>
      <c r="F1993" t="s">
        <v>32</v>
      </c>
      <c r="G1993" t="s">
        <v>33</v>
      </c>
      <c r="H1993" t="s">
        <v>34</v>
      </c>
      <c r="I1993" s="6" t="s">
        <v>35</v>
      </c>
      <c r="O1993" s="7"/>
      <c r="P1993" s="7"/>
      <c r="AB1993" t="s">
        <v>153</v>
      </c>
      <c r="AC1993" t="s">
        <v>37</v>
      </c>
    </row>
    <row r="1994" spans="1:30" ht="15.5" x14ac:dyDescent="0.35">
      <c r="A1994" s="5" t="s">
        <v>625</v>
      </c>
      <c r="B1994" t="s">
        <v>31</v>
      </c>
      <c r="C1994">
        <v>801</v>
      </c>
      <c r="D1994">
        <v>8</v>
      </c>
      <c r="E1994">
        <v>1</v>
      </c>
      <c r="F1994" t="s">
        <v>32</v>
      </c>
      <c r="G1994" t="s">
        <v>33</v>
      </c>
      <c r="H1994" t="s">
        <v>34</v>
      </c>
      <c r="I1994" s="6" t="s">
        <v>35</v>
      </c>
      <c r="O1994" s="7"/>
      <c r="P1994" s="7"/>
      <c r="AB1994" t="s">
        <v>153</v>
      </c>
      <c r="AC1994" t="s">
        <v>37</v>
      </c>
    </row>
    <row r="1995" spans="1:30" ht="15.5" x14ac:dyDescent="0.35">
      <c r="A1995" s="5" t="s">
        <v>625</v>
      </c>
      <c r="B1995" t="s">
        <v>31</v>
      </c>
      <c r="C1995">
        <v>801</v>
      </c>
      <c r="D1995">
        <v>8</v>
      </c>
      <c r="E1995">
        <v>2</v>
      </c>
      <c r="F1995" t="s">
        <v>32</v>
      </c>
      <c r="G1995" t="s">
        <v>33</v>
      </c>
      <c r="H1995" t="s">
        <v>34</v>
      </c>
      <c r="I1995" t="s">
        <v>45</v>
      </c>
      <c r="J1995" s="6" t="s">
        <v>39</v>
      </c>
      <c r="K1995" t="s">
        <v>56</v>
      </c>
      <c r="L1995" t="s">
        <v>41</v>
      </c>
      <c r="M1995">
        <v>0</v>
      </c>
      <c r="N1995">
        <v>0</v>
      </c>
      <c r="O1995" s="7" t="s">
        <v>263</v>
      </c>
      <c r="P1995" s="7" t="s">
        <v>264</v>
      </c>
      <c r="Q1995">
        <f>26.5-12</f>
        <v>14.5</v>
      </c>
      <c r="R1995" t="s">
        <v>43</v>
      </c>
      <c r="S1995" t="s">
        <v>44</v>
      </c>
      <c r="AB1995" t="s">
        <v>153</v>
      </c>
      <c r="AC1995" t="s">
        <v>37</v>
      </c>
    </row>
    <row r="1996" spans="1:30" ht="15.5" x14ac:dyDescent="0.35">
      <c r="A1996" s="5" t="s">
        <v>625</v>
      </c>
      <c r="B1996" t="s">
        <v>31</v>
      </c>
      <c r="C1996">
        <v>801</v>
      </c>
      <c r="D1996">
        <v>9</v>
      </c>
      <c r="E1996">
        <v>1</v>
      </c>
      <c r="F1996" t="s">
        <v>32</v>
      </c>
      <c r="G1996" t="s">
        <v>33</v>
      </c>
      <c r="H1996" t="s">
        <v>34</v>
      </c>
      <c r="I1996" s="6" t="s">
        <v>35</v>
      </c>
      <c r="O1996" s="7"/>
      <c r="P1996" s="7"/>
      <c r="AB1996" t="s">
        <v>153</v>
      </c>
      <c r="AC1996" t="s">
        <v>37</v>
      </c>
    </row>
    <row r="1997" spans="1:30" ht="15.5" x14ac:dyDescent="0.35">
      <c r="A1997" s="5" t="s">
        <v>625</v>
      </c>
      <c r="B1997" t="s">
        <v>31</v>
      </c>
      <c r="C1997">
        <v>801</v>
      </c>
      <c r="D1997">
        <v>9</v>
      </c>
      <c r="E1997">
        <v>2</v>
      </c>
      <c r="F1997" t="s">
        <v>32</v>
      </c>
      <c r="G1997" t="s">
        <v>33</v>
      </c>
      <c r="H1997" t="s">
        <v>34</v>
      </c>
      <c r="I1997" t="s">
        <v>45</v>
      </c>
      <c r="J1997" s="6" t="s">
        <v>39</v>
      </c>
      <c r="K1997" t="s">
        <v>56</v>
      </c>
      <c r="L1997" t="s">
        <v>41</v>
      </c>
      <c r="M1997">
        <v>0</v>
      </c>
      <c r="N1997">
        <v>0</v>
      </c>
      <c r="O1997" s="7" t="s">
        <v>602</v>
      </c>
      <c r="P1997" s="7" t="s">
        <v>603</v>
      </c>
      <c r="Q1997">
        <f>24.5-11.5</f>
        <v>13</v>
      </c>
      <c r="R1997" t="s">
        <v>43</v>
      </c>
      <c r="S1997" t="s">
        <v>44</v>
      </c>
      <c r="AB1997" t="s">
        <v>153</v>
      </c>
      <c r="AC1997" t="s">
        <v>37</v>
      </c>
    </row>
    <row r="1998" spans="1:30" ht="15.5" x14ac:dyDescent="0.35">
      <c r="A1998" s="5" t="s">
        <v>625</v>
      </c>
      <c r="B1998" t="s">
        <v>31</v>
      </c>
      <c r="C1998">
        <v>803</v>
      </c>
      <c r="D1998">
        <v>8</v>
      </c>
      <c r="E1998">
        <v>1</v>
      </c>
      <c r="F1998" t="s">
        <v>32</v>
      </c>
      <c r="G1998" t="s">
        <v>33</v>
      </c>
      <c r="H1998" t="s">
        <v>34</v>
      </c>
      <c r="I1998" t="s">
        <v>38</v>
      </c>
      <c r="J1998" s="6" t="s">
        <v>142</v>
      </c>
      <c r="O1998" s="7"/>
      <c r="P1998" s="7" t="s">
        <v>280</v>
      </c>
      <c r="AB1998" t="s">
        <v>153</v>
      </c>
      <c r="AC1998" t="s">
        <v>37</v>
      </c>
      <c r="AD1998" t="s">
        <v>189</v>
      </c>
    </row>
    <row r="1999" spans="1:30" ht="15.5" x14ac:dyDescent="0.35">
      <c r="A1999" s="5" t="s">
        <v>625</v>
      </c>
      <c r="B1999" t="s">
        <v>31</v>
      </c>
      <c r="C1999">
        <v>803</v>
      </c>
      <c r="D1999">
        <v>10</v>
      </c>
      <c r="E1999">
        <v>1</v>
      </c>
      <c r="F1999" t="s">
        <v>32</v>
      </c>
      <c r="G1999" t="s">
        <v>33</v>
      </c>
      <c r="H1999" t="s">
        <v>34</v>
      </c>
      <c r="I1999" t="s">
        <v>38</v>
      </c>
      <c r="J1999" s="6" t="s">
        <v>39</v>
      </c>
      <c r="K1999" t="s">
        <v>40</v>
      </c>
      <c r="L1999" t="s">
        <v>41</v>
      </c>
      <c r="M1999">
        <v>0</v>
      </c>
      <c r="N1999">
        <v>0</v>
      </c>
      <c r="O1999" s="7"/>
      <c r="P1999" s="7" t="s">
        <v>280</v>
      </c>
      <c r="Q1999">
        <f>210-120</f>
        <v>90</v>
      </c>
      <c r="R1999" t="s">
        <v>43</v>
      </c>
      <c r="S1999" t="s">
        <v>44</v>
      </c>
      <c r="AB1999" t="s">
        <v>153</v>
      </c>
      <c r="AC1999" t="s">
        <v>37</v>
      </c>
    </row>
    <row r="2000" spans="1:30" ht="15.5" x14ac:dyDescent="0.35">
      <c r="A2000" s="5" t="s">
        <v>625</v>
      </c>
      <c r="B2000" t="s">
        <v>31</v>
      </c>
      <c r="C2000">
        <v>901</v>
      </c>
      <c r="D2000">
        <v>7</v>
      </c>
      <c r="E2000">
        <v>1</v>
      </c>
      <c r="F2000" t="s">
        <v>32</v>
      </c>
      <c r="G2000" t="s">
        <v>33</v>
      </c>
      <c r="H2000" t="s">
        <v>34</v>
      </c>
      <c r="I2000" t="s">
        <v>45</v>
      </c>
      <c r="J2000" s="6" t="s">
        <v>74</v>
      </c>
      <c r="K2000" t="s">
        <v>56</v>
      </c>
      <c r="L2000" t="s">
        <v>41</v>
      </c>
      <c r="M2000">
        <v>0</v>
      </c>
      <c r="N2000">
        <v>1</v>
      </c>
      <c r="O2000" s="7" t="s">
        <v>606</v>
      </c>
      <c r="P2000" s="7" t="s">
        <v>607</v>
      </c>
      <c r="Q2000">
        <f>29.5-11.5</f>
        <v>18</v>
      </c>
      <c r="R2000" t="s">
        <v>100</v>
      </c>
      <c r="S2000" t="s">
        <v>44</v>
      </c>
      <c r="AB2000" t="s">
        <v>153</v>
      </c>
      <c r="AC2000" t="s">
        <v>37</v>
      </c>
      <c r="AD2000" t="s">
        <v>162</v>
      </c>
    </row>
    <row r="2001" spans="1:30" ht="15.5" x14ac:dyDescent="0.35">
      <c r="A2001" s="5" t="s">
        <v>625</v>
      </c>
      <c r="B2001" t="s">
        <v>31</v>
      </c>
      <c r="C2001">
        <v>901</v>
      </c>
      <c r="D2001">
        <v>7</v>
      </c>
      <c r="E2001">
        <v>2</v>
      </c>
      <c r="F2001" t="s">
        <v>32</v>
      </c>
      <c r="G2001" t="s">
        <v>33</v>
      </c>
      <c r="H2001" t="s">
        <v>34</v>
      </c>
      <c r="I2001" s="6" t="s">
        <v>35</v>
      </c>
      <c r="O2001" s="7"/>
      <c r="P2001" s="7"/>
      <c r="AB2001" t="s">
        <v>153</v>
      </c>
      <c r="AC2001" t="s">
        <v>37</v>
      </c>
    </row>
    <row r="2002" spans="1:30" ht="15.5" x14ac:dyDescent="0.35">
      <c r="A2002" s="5" t="s">
        <v>625</v>
      </c>
      <c r="B2002" t="s">
        <v>31</v>
      </c>
      <c r="C2002">
        <v>901</v>
      </c>
      <c r="D2002">
        <v>9</v>
      </c>
      <c r="E2002">
        <v>1</v>
      </c>
      <c r="F2002" t="s">
        <v>32</v>
      </c>
      <c r="G2002" t="s">
        <v>33</v>
      </c>
      <c r="H2002" t="s">
        <v>34</v>
      </c>
      <c r="I2002" t="s">
        <v>45</v>
      </c>
      <c r="J2002" s="6" t="s">
        <v>74</v>
      </c>
      <c r="K2002" t="s">
        <v>40</v>
      </c>
      <c r="L2002" t="s">
        <v>49</v>
      </c>
      <c r="M2002">
        <v>0</v>
      </c>
      <c r="N2002">
        <v>1</v>
      </c>
      <c r="O2002" s="7"/>
      <c r="P2002" s="7" t="s">
        <v>608</v>
      </c>
      <c r="Q2002">
        <f>32.5-13</f>
        <v>19.5</v>
      </c>
      <c r="R2002" t="s">
        <v>128</v>
      </c>
      <c r="AB2002" t="s">
        <v>153</v>
      </c>
      <c r="AC2002" t="s">
        <v>37</v>
      </c>
      <c r="AD2002" t="s">
        <v>632</v>
      </c>
    </row>
    <row r="2003" spans="1:30" ht="15.5" x14ac:dyDescent="0.35">
      <c r="A2003" s="5" t="s">
        <v>625</v>
      </c>
      <c r="B2003" t="s">
        <v>31</v>
      </c>
      <c r="C2003">
        <v>303</v>
      </c>
      <c r="D2003">
        <v>1</v>
      </c>
      <c r="E2003">
        <v>1</v>
      </c>
      <c r="F2003" t="s">
        <v>120</v>
      </c>
      <c r="G2003" t="s">
        <v>33</v>
      </c>
      <c r="H2003" t="s">
        <v>34</v>
      </c>
      <c r="I2003" s="6" t="s">
        <v>35</v>
      </c>
      <c r="O2003" s="7"/>
      <c r="P2003" s="7"/>
      <c r="AB2003" t="s">
        <v>153</v>
      </c>
      <c r="AC2003" t="s">
        <v>37</v>
      </c>
    </row>
    <row r="2004" spans="1:30" ht="15.5" x14ac:dyDescent="0.35">
      <c r="A2004" s="5" t="s">
        <v>625</v>
      </c>
      <c r="B2004" t="s">
        <v>31</v>
      </c>
      <c r="C2004">
        <v>303</v>
      </c>
      <c r="D2004">
        <v>1</v>
      </c>
      <c r="E2004">
        <v>2</v>
      </c>
      <c r="F2004" t="s">
        <v>120</v>
      </c>
      <c r="G2004" t="s">
        <v>33</v>
      </c>
      <c r="H2004" t="s">
        <v>34</v>
      </c>
      <c r="I2004" t="s">
        <v>45</v>
      </c>
      <c r="J2004" s="6" t="s">
        <v>39</v>
      </c>
      <c r="K2004" t="s">
        <v>56</v>
      </c>
      <c r="L2004" t="s">
        <v>49</v>
      </c>
      <c r="M2004">
        <v>0</v>
      </c>
      <c r="N2004">
        <v>0</v>
      </c>
      <c r="O2004" s="7" t="s">
        <v>633</v>
      </c>
      <c r="P2004" s="7" t="s">
        <v>634</v>
      </c>
      <c r="Q2004">
        <f>35.5-16.5</f>
        <v>19</v>
      </c>
      <c r="R2004" t="s">
        <v>128</v>
      </c>
      <c r="AB2004" t="s">
        <v>153</v>
      </c>
      <c r="AC2004" t="s">
        <v>37</v>
      </c>
    </row>
    <row r="2005" spans="1:30" ht="15.5" x14ac:dyDescent="0.35">
      <c r="A2005" s="5" t="s">
        <v>625</v>
      </c>
      <c r="B2005" t="s">
        <v>31</v>
      </c>
      <c r="C2005">
        <v>303</v>
      </c>
      <c r="D2005">
        <v>2</v>
      </c>
      <c r="E2005">
        <v>1</v>
      </c>
      <c r="F2005" t="s">
        <v>120</v>
      </c>
      <c r="G2005" t="s">
        <v>33</v>
      </c>
      <c r="H2005" t="s">
        <v>34</v>
      </c>
      <c r="I2005" s="6" t="s">
        <v>35</v>
      </c>
      <c r="O2005" s="7"/>
      <c r="P2005" s="7"/>
      <c r="AB2005" t="s">
        <v>153</v>
      </c>
      <c r="AC2005" t="s">
        <v>37</v>
      </c>
    </row>
    <row r="2006" spans="1:30" ht="15.5" x14ac:dyDescent="0.35">
      <c r="A2006" s="5" t="s">
        <v>625</v>
      </c>
      <c r="B2006" t="s">
        <v>31</v>
      </c>
      <c r="C2006">
        <v>303</v>
      </c>
      <c r="D2006">
        <v>2</v>
      </c>
      <c r="E2006">
        <v>2</v>
      </c>
      <c r="F2006" t="s">
        <v>120</v>
      </c>
      <c r="G2006" t="s">
        <v>33</v>
      </c>
      <c r="H2006" t="s">
        <v>34</v>
      </c>
      <c r="I2006" s="6" t="s">
        <v>35</v>
      </c>
      <c r="O2006" s="7"/>
      <c r="P2006" s="7"/>
      <c r="AB2006" t="s">
        <v>153</v>
      </c>
      <c r="AC2006" t="s">
        <v>37</v>
      </c>
    </row>
    <row r="2007" spans="1:30" ht="15.5" x14ac:dyDescent="0.35">
      <c r="A2007" s="5" t="s">
        <v>625</v>
      </c>
      <c r="B2007" t="s">
        <v>31</v>
      </c>
      <c r="C2007">
        <v>303</v>
      </c>
      <c r="D2007">
        <v>3</v>
      </c>
      <c r="E2007">
        <v>1</v>
      </c>
      <c r="F2007" t="s">
        <v>120</v>
      </c>
      <c r="G2007" t="s">
        <v>33</v>
      </c>
      <c r="H2007" t="s">
        <v>34</v>
      </c>
      <c r="I2007" s="6" t="s">
        <v>35</v>
      </c>
      <c r="O2007" s="7"/>
      <c r="P2007" s="7"/>
      <c r="AB2007" t="s">
        <v>153</v>
      </c>
      <c r="AC2007" t="s">
        <v>37</v>
      </c>
    </row>
    <row r="2008" spans="1:30" ht="15.5" x14ac:dyDescent="0.35">
      <c r="A2008" s="5" t="s">
        <v>625</v>
      </c>
      <c r="B2008" t="s">
        <v>31</v>
      </c>
      <c r="C2008">
        <v>303</v>
      </c>
      <c r="D2008">
        <v>3</v>
      </c>
      <c r="E2008">
        <v>2</v>
      </c>
      <c r="F2008" t="s">
        <v>120</v>
      </c>
      <c r="G2008" t="s">
        <v>33</v>
      </c>
      <c r="H2008" t="s">
        <v>34</v>
      </c>
      <c r="I2008" t="s">
        <v>69</v>
      </c>
      <c r="J2008" s="6" t="s">
        <v>142</v>
      </c>
      <c r="O2008" s="7"/>
      <c r="P2008" s="7"/>
      <c r="AB2008" t="s">
        <v>153</v>
      </c>
      <c r="AC2008" t="s">
        <v>37</v>
      </c>
    </row>
    <row r="2009" spans="1:30" ht="15.5" x14ac:dyDescent="0.35">
      <c r="A2009" s="5" t="s">
        <v>625</v>
      </c>
      <c r="B2009" t="s">
        <v>31</v>
      </c>
      <c r="C2009">
        <v>303</v>
      </c>
      <c r="D2009">
        <v>4</v>
      </c>
      <c r="E2009">
        <v>1</v>
      </c>
      <c r="F2009" t="s">
        <v>120</v>
      </c>
      <c r="G2009" t="s">
        <v>33</v>
      </c>
      <c r="H2009" t="s">
        <v>34</v>
      </c>
      <c r="I2009" t="s">
        <v>38</v>
      </c>
      <c r="J2009" s="6" t="s">
        <v>74</v>
      </c>
      <c r="K2009" t="s">
        <v>40</v>
      </c>
      <c r="L2009" t="s">
        <v>49</v>
      </c>
      <c r="M2009">
        <v>0</v>
      </c>
      <c r="N2009">
        <v>1</v>
      </c>
      <c r="O2009" s="7" t="s">
        <v>382</v>
      </c>
      <c r="P2009" s="7"/>
      <c r="Q2009">
        <f>230-155</f>
        <v>75</v>
      </c>
      <c r="R2009" t="s">
        <v>52</v>
      </c>
      <c r="AB2009" t="s">
        <v>153</v>
      </c>
      <c r="AC2009" t="s">
        <v>37</v>
      </c>
    </row>
    <row r="2010" spans="1:30" ht="15.5" x14ac:dyDescent="0.35">
      <c r="A2010" s="5" t="s">
        <v>625</v>
      </c>
      <c r="B2010" t="s">
        <v>31</v>
      </c>
      <c r="C2010">
        <v>303</v>
      </c>
      <c r="D2010">
        <v>4</v>
      </c>
      <c r="E2010">
        <v>2</v>
      </c>
      <c r="F2010" t="s">
        <v>120</v>
      </c>
      <c r="G2010" t="s">
        <v>33</v>
      </c>
      <c r="H2010" t="s">
        <v>34</v>
      </c>
      <c r="I2010" s="6" t="s">
        <v>35</v>
      </c>
      <c r="O2010" s="7"/>
      <c r="P2010" s="7"/>
      <c r="AB2010" t="s">
        <v>153</v>
      </c>
      <c r="AC2010" t="s">
        <v>37</v>
      </c>
    </row>
    <row r="2011" spans="1:30" ht="15.5" x14ac:dyDescent="0.35">
      <c r="A2011" s="5" t="s">
        <v>625</v>
      </c>
      <c r="B2011" t="s">
        <v>31</v>
      </c>
      <c r="C2011">
        <v>303</v>
      </c>
      <c r="D2011">
        <v>5</v>
      </c>
      <c r="E2011">
        <v>1</v>
      </c>
      <c r="F2011" t="s">
        <v>120</v>
      </c>
      <c r="G2011" t="s">
        <v>33</v>
      </c>
      <c r="H2011" t="s">
        <v>34</v>
      </c>
      <c r="I2011" s="6" t="s">
        <v>35</v>
      </c>
      <c r="O2011" s="7"/>
      <c r="P2011" s="7"/>
      <c r="AB2011" t="s">
        <v>153</v>
      </c>
      <c r="AC2011" t="s">
        <v>37</v>
      </c>
    </row>
    <row r="2012" spans="1:30" ht="15.5" x14ac:dyDescent="0.35">
      <c r="A2012" s="5" t="s">
        <v>625</v>
      </c>
      <c r="B2012" t="s">
        <v>31</v>
      </c>
      <c r="C2012">
        <v>303</v>
      </c>
      <c r="D2012">
        <v>5</v>
      </c>
      <c r="E2012">
        <v>2</v>
      </c>
      <c r="F2012" t="s">
        <v>120</v>
      </c>
      <c r="G2012" t="s">
        <v>33</v>
      </c>
      <c r="H2012" t="s">
        <v>34</v>
      </c>
      <c r="I2012" t="s">
        <v>45</v>
      </c>
      <c r="J2012" s="6" t="s">
        <v>39</v>
      </c>
      <c r="K2012" t="s">
        <v>40</v>
      </c>
      <c r="L2012" t="s">
        <v>49</v>
      </c>
      <c r="M2012">
        <v>0</v>
      </c>
      <c r="N2012">
        <v>0</v>
      </c>
      <c r="O2012" s="7" t="s">
        <v>437</v>
      </c>
      <c r="P2012" s="7" t="s">
        <v>438</v>
      </c>
      <c r="Q2012">
        <f>40-16.5</f>
        <v>23.5</v>
      </c>
      <c r="R2012" t="s">
        <v>128</v>
      </c>
      <c r="AB2012" t="s">
        <v>153</v>
      </c>
      <c r="AC2012" t="s">
        <v>37</v>
      </c>
    </row>
    <row r="2013" spans="1:30" ht="15.5" x14ac:dyDescent="0.35">
      <c r="A2013" s="5" t="s">
        <v>625</v>
      </c>
      <c r="B2013" t="s">
        <v>31</v>
      </c>
      <c r="C2013">
        <v>303</v>
      </c>
      <c r="D2013">
        <v>6</v>
      </c>
      <c r="E2013">
        <v>1</v>
      </c>
      <c r="F2013" t="s">
        <v>120</v>
      </c>
      <c r="G2013" t="s">
        <v>33</v>
      </c>
      <c r="H2013" t="s">
        <v>34</v>
      </c>
      <c r="I2013" s="6" t="s">
        <v>35</v>
      </c>
      <c r="O2013" s="7"/>
      <c r="P2013" s="7"/>
      <c r="AB2013" t="s">
        <v>153</v>
      </c>
      <c r="AC2013" t="s">
        <v>37</v>
      </c>
    </row>
    <row r="2014" spans="1:30" ht="15.5" x14ac:dyDescent="0.35">
      <c r="A2014" s="5" t="s">
        <v>625</v>
      </c>
      <c r="B2014" t="s">
        <v>31</v>
      </c>
      <c r="C2014">
        <v>303</v>
      </c>
      <c r="D2014">
        <v>6</v>
      </c>
      <c r="E2014">
        <v>2</v>
      </c>
      <c r="F2014" t="s">
        <v>120</v>
      </c>
      <c r="G2014" t="s">
        <v>33</v>
      </c>
      <c r="H2014" t="s">
        <v>34</v>
      </c>
      <c r="I2014" t="s">
        <v>45</v>
      </c>
      <c r="J2014" s="6" t="s">
        <v>39</v>
      </c>
      <c r="K2014" t="s">
        <v>40</v>
      </c>
      <c r="L2014" t="s">
        <v>41</v>
      </c>
      <c r="M2014">
        <v>0</v>
      </c>
      <c r="N2014">
        <v>0</v>
      </c>
      <c r="O2014" s="7" t="s">
        <v>302</v>
      </c>
      <c r="P2014" s="7" t="s">
        <v>303</v>
      </c>
      <c r="Q2014">
        <f>36.5-15.5</f>
        <v>21</v>
      </c>
      <c r="R2014" t="s">
        <v>43</v>
      </c>
      <c r="S2014" t="s">
        <v>44</v>
      </c>
      <c r="AB2014" t="s">
        <v>153</v>
      </c>
      <c r="AC2014" t="s">
        <v>37</v>
      </c>
    </row>
    <row r="2015" spans="1:30" ht="15.5" x14ac:dyDescent="0.35">
      <c r="A2015" s="5" t="s">
        <v>625</v>
      </c>
      <c r="B2015" t="s">
        <v>31</v>
      </c>
      <c r="C2015">
        <v>303</v>
      </c>
      <c r="D2015">
        <v>7</v>
      </c>
      <c r="E2015">
        <v>1</v>
      </c>
      <c r="F2015" t="s">
        <v>120</v>
      </c>
      <c r="G2015" t="s">
        <v>33</v>
      </c>
      <c r="H2015" t="s">
        <v>34</v>
      </c>
      <c r="I2015" s="6" t="s">
        <v>35</v>
      </c>
      <c r="O2015" s="7"/>
      <c r="P2015" s="7"/>
      <c r="AB2015" t="s">
        <v>153</v>
      </c>
      <c r="AC2015" t="s">
        <v>37</v>
      </c>
    </row>
    <row r="2016" spans="1:30" ht="15.5" x14ac:dyDescent="0.35">
      <c r="A2016" s="5" t="s">
        <v>625</v>
      </c>
      <c r="B2016" t="s">
        <v>31</v>
      </c>
      <c r="C2016">
        <v>303</v>
      </c>
      <c r="D2016">
        <v>7</v>
      </c>
      <c r="E2016">
        <v>2</v>
      </c>
      <c r="F2016" t="s">
        <v>120</v>
      </c>
      <c r="G2016" t="s">
        <v>33</v>
      </c>
      <c r="H2016" t="s">
        <v>34</v>
      </c>
      <c r="I2016" t="s">
        <v>45</v>
      </c>
      <c r="J2016" s="6" t="s">
        <v>39</v>
      </c>
      <c r="K2016" t="s">
        <v>40</v>
      </c>
      <c r="L2016" t="s">
        <v>49</v>
      </c>
      <c r="M2016">
        <v>0</v>
      </c>
      <c r="N2016">
        <v>0</v>
      </c>
      <c r="O2016" s="7" t="s">
        <v>635</v>
      </c>
      <c r="P2016" s="7" t="s">
        <v>636</v>
      </c>
      <c r="Q2016">
        <f>37-15</f>
        <v>22</v>
      </c>
      <c r="R2016" t="s">
        <v>128</v>
      </c>
      <c r="AB2016" t="s">
        <v>153</v>
      </c>
      <c r="AC2016" t="s">
        <v>37</v>
      </c>
    </row>
    <row r="2017" spans="1:30" ht="15.5" x14ac:dyDescent="0.35">
      <c r="A2017" s="5" t="s">
        <v>625</v>
      </c>
      <c r="B2017" t="s">
        <v>31</v>
      </c>
      <c r="C2017">
        <v>303</v>
      </c>
      <c r="D2017">
        <v>8</v>
      </c>
      <c r="E2017">
        <v>1</v>
      </c>
      <c r="F2017" t="s">
        <v>120</v>
      </c>
      <c r="G2017" t="s">
        <v>33</v>
      </c>
      <c r="H2017" t="s">
        <v>34</v>
      </c>
      <c r="I2017" s="6" t="s">
        <v>35</v>
      </c>
      <c r="O2017" s="7"/>
      <c r="P2017" s="7"/>
      <c r="AB2017" t="s">
        <v>153</v>
      </c>
      <c r="AC2017" t="s">
        <v>37</v>
      </c>
    </row>
    <row r="2018" spans="1:30" ht="15.5" x14ac:dyDescent="0.35">
      <c r="A2018" s="5" t="s">
        <v>625</v>
      </c>
      <c r="B2018" t="s">
        <v>31</v>
      </c>
      <c r="C2018">
        <v>303</v>
      </c>
      <c r="D2018">
        <v>8</v>
      </c>
      <c r="E2018">
        <v>2</v>
      </c>
      <c r="F2018" t="s">
        <v>120</v>
      </c>
      <c r="G2018" t="s">
        <v>33</v>
      </c>
      <c r="H2018" t="s">
        <v>34</v>
      </c>
      <c r="I2018" t="s">
        <v>45</v>
      </c>
      <c r="J2018" s="6" t="s">
        <v>74</v>
      </c>
      <c r="K2018" t="s">
        <v>56</v>
      </c>
      <c r="L2018" t="s">
        <v>41</v>
      </c>
      <c r="M2018">
        <v>0</v>
      </c>
      <c r="N2018">
        <v>1</v>
      </c>
      <c r="O2018" s="7" t="s">
        <v>637</v>
      </c>
      <c r="P2018" s="7" t="s">
        <v>638</v>
      </c>
      <c r="Q2018">
        <f>31.5-15</f>
        <v>16.5</v>
      </c>
      <c r="R2018" t="s">
        <v>100</v>
      </c>
      <c r="S2018" t="s">
        <v>44</v>
      </c>
      <c r="AB2018" t="s">
        <v>153</v>
      </c>
      <c r="AC2018" t="s">
        <v>37</v>
      </c>
    </row>
    <row r="2019" spans="1:30" ht="15.5" x14ac:dyDescent="0.35">
      <c r="A2019" s="5" t="s">
        <v>625</v>
      </c>
      <c r="B2019" t="s">
        <v>31</v>
      </c>
      <c r="C2019">
        <v>303</v>
      </c>
      <c r="D2019">
        <v>9</v>
      </c>
      <c r="E2019">
        <v>1</v>
      </c>
      <c r="F2019" t="s">
        <v>120</v>
      </c>
      <c r="G2019" t="s">
        <v>33</v>
      </c>
      <c r="H2019" t="s">
        <v>34</v>
      </c>
      <c r="I2019" s="6" t="s">
        <v>35</v>
      </c>
      <c r="O2019" s="7"/>
      <c r="P2019" s="7"/>
      <c r="AB2019" t="s">
        <v>153</v>
      </c>
      <c r="AC2019" t="s">
        <v>37</v>
      </c>
    </row>
    <row r="2020" spans="1:30" ht="15.5" x14ac:dyDescent="0.35">
      <c r="A2020" s="5" t="s">
        <v>625</v>
      </c>
      <c r="B2020" t="s">
        <v>31</v>
      </c>
      <c r="C2020">
        <v>303</v>
      </c>
      <c r="D2020">
        <v>9</v>
      </c>
      <c r="E2020">
        <v>2</v>
      </c>
      <c r="F2020" t="s">
        <v>120</v>
      </c>
      <c r="G2020" t="s">
        <v>33</v>
      </c>
      <c r="H2020" t="s">
        <v>34</v>
      </c>
      <c r="I2020" t="s">
        <v>69</v>
      </c>
      <c r="J2020" s="6" t="s">
        <v>70</v>
      </c>
      <c r="O2020" s="7"/>
      <c r="P2020" s="7"/>
      <c r="AB2020" t="s">
        <v>153</v>
      </c>
      <c r="AC2020" t="s">
        <v>37</v>
      </c>
    </row>
    <row r="2021" spans="1:30" ht="15.5" x14ac:dyDescent="0.35">
      <c r="A2021" s="5" t="s">
        <v>625</v>
      </c>
      <c r="B2021" t="s">
        <v>31</v>
      </c>
      <c r="C2021">
        <v>303</v>
      </c>
      <c r="D2021">
        <v>10</v>
      </c>
      <c r="E2021">
        <v>1</v>
      </c>
      <c r="F2021" t="s">
        <v>120</v>
      </c>
      <c r="G2021" t="s">
        <v>33</v>
      </c>
      <c r="H2021" t="s">
        <v>34</v>
      </c>
      <c r="I2021" s="6" t="s">
        <v>35</v>
      </c>
      <c r="O2021" s="7"/>
      <c r="P2021" s="7"/>
      <c r="AB2021" t="s">
        <v>153</v>
      </c>
      <c r="AC2021" t="s">
        <v>37</v>
      </c>
    </row>
    <row r="2022" spans="1:30" ht="15.5" x14ac:dyDescent="0.35">
      <c r="A2022" s="5" t="s">
        <v>625</v>
      </c>
      <c r="B2022" t="s">
        <v>31</v>
      </c>
      <c r="C2022">
        <v>303</v>
      </c>
      <c r="D2022">
        <v>10</v>
      </c>
      <c r="E2022">
        <v>2</v>
      </c>
      <c r="F2022" t="s">
        <v>120</v>
      </c>
      <c r="G2022" t="s">
        <v>33</v>
      </c>
      <c r="H2022" t="s">
        <v>34</v>
      </c>
      <c r="I2022" s="6" t="s">
        <v>35</v>
      </c>
      <c r="O2022" s="7"/>
      <c r="P2022" s="7"/>
      <c r="AB2022" t="s">
        <v>153</v>
      </c>
      <c r="AC2022" t="s">
        <v>37</v>
      </c>
    </row>
    <row r="2023" spans="1:30" ht="15.5" x14ac:dyDescent="0.35">
      <c r="A2023" s="5" t="s">
        <v>625</v>
      </c>
      <c r="B2023" t="s">
        <v>31</v>
      </c>
      <c r="C2023">
        <v>401</v>
      </c>
      <c r="D2023">
        <v>1</v>
      </c>
      <c r="E2023">
        <v>1</v>
      </c>
      <c r="F2023" t="s">
        <v>120</v>
      </c>
      <c r="G2023" t="s">
        <v>33</v>
      </c>
      <c r="H2023" t="s">
        <v>34</v>
      </c>
      <c r="I2023" s="6" t="s">
        <v>35</v>
      </c>
      <c r="O2023" s="7"/>
      <c r="P2023" s="7"/>
      <c r="AB2023" t="s">
        <v>153</v>
      </c>
      <c r="AC2023" t="s">
        <v>37</v>
      </c>
    </row>
    <row r="2024" spans="1:30" ht="15.5" x14ac:dyDescent="0.35">
      <c r="A2024" s="5" t="s">
        <v>625</v>
      </c>
      <c r="B2024" t="s">
        <v>31</v>
      </c>
      <c r="C2024">
        <v>401</v>
      </c>
      <c r="D2024">
        <v>1</v>
      </c>
      <c r="E2024">
        <v>2</v>
      </c>
      <c r="F2024" t="s">
        <v>120</v>
      </c>
      <c r="G2024" t="s">
        <v>33</v>
      </c>
      <c r="H2024" t="s">
        <v>34</v>
      </c>
      <c r="I2024" s="6" t="s">
        <v>35</v>
      </c>
      <c r="O2024" s="7"/>
      <c r="P2024" s="7"/>
      <c r="AB2024" t="s">
        <v>153</v>
      </c>
      <c r="AC2024" t="s">
        <v>37</v>
      </c>
    </row>
    <row r="2025" spans="1:30" ht="15.5" x14ac:dyDescent="0.35">
      <c r="A2025" s="5" t="s">
        <v>625</v>
      </c>
      <c r="B2025" t="s">
        <v>31</v>
      </c>
      <c r="C2025">
        <v>401</v>
      </c>
      <c r="D2025">
        <v>2</v>
      </c>
      <c r="E2025">
        <v>1</v>
      </c>
      <c r="F2025" t="s">
        <v>120</v>
      </c>
      <c r="G2025" t="s">
        <v>33</v>
      </c>
      <c r="H2025" t="s">
        <v>34</v>
      </c>
      <c r="I2025" s="6" t="s">
        <v>35</v>
      </c>
      <c r="O2025" s="7"/>
      <c r="P2025" s="7"/>
      <c r="AB2025" t="s">
        <v>153</v>
      </c>
      <c r="AC2025" t="s">
        <v>37</v>
      </c>
    </row>
    <row r="2026" spans="1:30" ht="15.5" x14ac:dyDescent="0.35">
      <c r="A2026" s="5" t="s">
        <v>625</v>
      </c>
      <c r="B2026" t="s">
        <v>31</v>
      </c>
      <c r="C2026">
        <v>401</v>
      </c>
      <c r="D2026">
        <v>3</v>
      </c>
      <c r="E2026">
        <v>1</v>
      </c>
      <c r="F2026" t="s">
        <v>120</v>
      </c>
      <c r="G2026" t="s">
        <v>33</v>
      </c>
      <c r="H2026" t="s">
        <v>34</v>
      </c>
      <c r="I2026" s="6" t="s">
        <v>35</v>
      </c>
      <c r="O2026" s="7"/>
      <c r="P2026" s="7"/>
      <c r="AB2026" t="s">
        <v>153</v>
      </c>
      <c r="AC2026" t="s">
        <v>37</v>
      </c>
    </row>
    <row r="2027" spans="1:30" ht="15.5" x14ac:dyDescent="0.35">
      <c r="A2027" s="5" t="s">
        <v>625</v>
      </c>
      <c r="B2027" t="s">
        <v>31</v>
      </c>
      <c r="C2027">
        <v>401</v>
      </c>
      <c r="D2027">
        <v>3</v>
      </c>
      <c r="E2027">
        <v>2</v>
      </c>
      <c r="F2027" t="s">
        <v>120</v>
      </c>
      <c r="G2027" t="s">
        <v>33</v>
      </c>
      <c r="H2027" t="s">
        <v>34</v>
      </c>
      <c r="I2027" s="6" t="s">
        <v>35</v>
      </c>
      <c r="O2027" s="7"/>
      <c r="P2027" s="7"/>
      <c r="AB2027" t="s">
        <v>153</v>
      </c>
      <c r="AC2027" t="s">
        <v>37</v>
      </c>
    </row>
    <row r="2028" spans="1:30" ht="15.5" x14ac:dyDescent="0.35">
      <c r="A2028" s="5" t="s">
        <v>625</v>
      </c>
      <c r="B2028" t="s">
        <v>31</v>
      </c>
      <c r="C2028">
        <v>401</v>
      </c>
      <c r="D2028">
        <v>4</v>
      </c>
      <c r="E2028">
        <v>1</v>
      </c>
      <c r="F2028" t="s">
        <v>120</v>
      </c>
      <c r="G2028" t="s">
        <v>33</v>
      </c>
      <c r="H2028" t="s">
        <v>34</v>
      </c>
      <c r="I2028" t="s">
        <v>45</v>
      </c>
      <c r="J2028" s="6" t="s">
        <v>39</v>
      </c>
      <c r="K2028" t="s">
        <v>40</v>
      </c>
      <c r="L2028" t="s">
        <v>49</v>
      </c>
      <c r="M2028">
        <v>0</v>
      </c>
      <c r="N2028">
        <v>0</v>
      </c>
      <c r="O2028" s="7" t="s">
        <v>313</v>
      </c>
      <c r="P2028" s="7" t="s">
        <v>314</v>
      </c>
      <c r="Q2028">
        <f>33-15.5</f>
        <v>17.5</v>
      </c>
      <c r="R2028" t="s">
        <v>52</v>
      </c>
      <c r="Z2028" t="s">
        <v>108</v>
      </c>
      <c r="AB2028" t="s">
        <v>153</v>
      </c>
      <c r="AC2028" t="s">
        <v>37</v>
      </c>
      <c r="AD2028" t="s">
        <v>610</v>
      </c>
    </row>
    <row r="2029" spans="1:30" ht="15.5" x14ac:dyDescent="0.35">
      <c r="A2029" s="5" t="s">
        <v>625</v>
      </c>
      <c r="B2029" t="s">
        <v>31</v>
      </c>
      <c r="C2029">
        <v>401</v>
      </c>
      <c r="D2029">
        <v>5</v>
      </c>
      <c r="E2029">
        <v>1</v>
      </c>
      <c r="F2029" t="s">
        <v>120</v>
      </c>
      <c r="G2029" t="s">
        <v>33</v>
      </c>
      <c r="H2029" t="s">
        <v>34</v>
      </c>
      <c r="I2029" s="6" t="s">
        <v>35</v>
      </c>
      <c r="O2029" s="7"/>
      <c r="P2029" s="7"/>
      <c r="AB2029" t="s">
        <v>153</v>
      </c>
      <c r="AC2029" t="s">
        <v>37</v>
      </c>
    </row>
    <row r="2030" spans="1:30" ht="15.5" x14ac:dyDescent="0.35">
      <c r="A2030" s="5" t="s">
        <v>625</v>
      </c>
      <c r="B2030" t="s">
        <v>31</v>
      </c>
      <c r="C2030">
        <v>401</v>
      </c>
      <c r="D2030">
        <v>5</v>
      </c>
      <c r="E2030">
        <v>2</v>
      </c>
      <c r="F2030" t="s">
        <v>120</v>
      </c>
      <c r="G2030" t="s">
        <v>33</v>
      </c>
      <c r="H2030" t="s">
        <v>34</v>
      </c>
      <c r="I2030" s="6" t="s">
        <v>35</v>
      </c>
      <c r="O2030" s="7"/>
      <c r="P2030" s="7"/>
      <c r="AB2030" t="s">
        <v>153</v>
      </c>
      <c r="AC2030" t="s">
        <v>37</v>
      </c>
    </row>
    <row r="2031" spans="1:30" ht="15.5" x14ac:dyDescent="0.35">
      <c r="A2031" s="5" t="s">
        <v>625</v>
      </c>
      <c r="B2031" t="s">
        <v>31</v>
      </c>
      <c r="C2031">
        <v>401</v>
      </c>
      <c r="D2031">
        <v>6</v>
      </c>
      <c r="E2031">
        <v>1</v>
      </c>
      <c r="F2031" t="s">
        <v>120</v>
      </c>
      <c r="G2031" t="s">
        <v>33</v>
      </c>
      <c r="H2031" t="s">
        <v>34</v>
      </c>
      <c r="I2031" s="6" t="s">
        <v>35</v>
      </c>
      <c r="O2031" s="7"/>
      <c r="P2031" s="7"/>
      <c r="AB2031" t="s">
        <v>153</v>
      </c>
      <c r="AC2031" t="s">
        <v>37</v>
      </c>
    </row>
    <row r="2032" spans="1:30" ht="15.5" x14ac:dyDescent="0.35">
      <c r="A2032" s="5" t="s">
        <v>625</v>
      </c>
      <c r="B2032" t="s">
        <v>31</v>
      </c>
      <c r="C2032">
        <v>401</v>
      </c>
      <c r="D2032">
        <v>6</v>
      </c>
      <c r="E2032">
        <v>2</v>
      </c>
      <c r="F2032" t="s">
        <v>120</v>
      </c>
      <c r="G2032" t="s">
        <v>33</v>
      </c>
      <c r="H2032" t="s">
        <v>34</v>
      </c>
      <c r="I2032" t="s">
        <v>45</v>
      </c>
      <c r="J2032" s="6" t="s">
        <v>39</v>
      </c>
      <c r="K2032" t="s">
        <v>56</v>
      </c>
      <c r="L2032" t="s">
        <v>41</v>
      </c>
      <c r="M2032">
        <v>0</v>
      </c>
      <c r="N2032">
        <v>0</v>
      </c>
      <c r="O2032" s="7" t="s">
        <v>320</v>
      </c>
      <c r="P2032" s="7" t="s">
        <v>321</v>
      </c>
      <c r="Q2032">
        <f>29.5-14.5</f>
        <v>15</v>
      </c>
      <c r="R2032" t="s">
        <v>43</v>
      </c>
      <c r="S2032" t="s">
        <v>44</v>
      </c>
      <c r="AB2032" t="s">
        <v>153</v>
      </c>
      <c r="AC2032" t="s">
        <v>37</v>
      </c>
    </row>
    <row r="2033" spans="1:30" ht="15.5" x14ac:dyDescent="0.35">
      <c r="A2033" s="5" t="s">
        <v>625</v>
      </c>
      <c r="B2033" t="s">
        <v>31</v>
      </c>
      <c r="C2033">
        <v>401</v>
      </c>
      <c r="D2033">
        <v>7</v>
      </c>
      <c r="E2033">
        <v>1</v>
      </c>
      <c r="F2033" t="s">
        <v>120</v>
      </c>
      <c r="G2033" t="s">
        <v>33</v>
      </c>
      <c r="H2033" t="s">
        <v>34</v>
      </c>
      <c r="I2033" s="6" t="s">
        <v>35</v>
      </c>
      <c r="O2033" s="7"/>
      <c r="P2033" s="7"/>
      <c r="AB2033" t="s">
        <v>153</v>
      </c>
      <c r="AC2033" t="s">
        <v>37</v>
      </c>
    </row>
    <row r="2034" spans="1:30" ht="15.5" x14ac:dyDescent="0.35">
      <c r="A2034" s="5" t="s">
        <v>625</v>
      </c>
      <c r="B2034" t="s">
        <v>31</v>
      </c>
      <c r="C2034">
        <v>401</v>
      </c>
      <c r="D2034">
        <v>8</v>
      </c>
      <c r="E2034">
        <v>1</v>
      </c>
      <c r="F2034" t="s">
        <v>120</v>
      </c>
      <c r="G2034" t="s">
        <v>33</v>
      </c>
      <c r="H2034" t="s">
        <v>34</v>
      </c>
      <c r="I2034" t="s">
        <v>69</v>
      </c>
      <c r="J2034" s="6" t="s">
        <v>142</v>
      </c>
      <c r="O2034" s="7"/>
      <c r="P2034" s="7"/>
      <c r="AB2034" t="s">
        <v>153</v>
      </c>
      <c r="AC2034" t="s">
        <v>37</v>
      </c>
    </row>
    <row r="2035" spans="1:30" ht="15.5" x14ac:dyDescent="0.35">
      <c r="A2035" s="5" t="s">
        <v>625</v>
      </c>
      <c r="B2035" t="s">
        <v>31</v>
      </c>
      <c r="C2035">
        <v>401</v>
      </c>
      <c r="D2035">
        <v>8</v>
      </c>
      <c r="E2035">
        <v>2</v>
      </c>
      <c r="F2035" t="s">
        <v>120</v>
      </c>
      <c r="G2035" t="s">
        <v>33</v>
      </c>
      <c r="H2035" t="s">
        <v>34</v>
      </c>
      <c r="I2035" t="s">
        <v>45</v>
      </c>
      <c r="J2035" s="6" t="s">
        <v>74</v>
      </c>
      <c r="K2035" t="s">
        <v>46</v>
      </c>
      <c r="L2035" t="s">
        <v>41</v>
      </c>
      <c r="M2035">
        <v>0</v>
      </c>
      <c r="N2035">
        <v>1</v>
      </c>
      <c r="O2035" s="7" t="s">
        <v>639</v>
      </c>
      <c r="P2035" s="7" t="s">
        <v>640</v>
      </c>
      <c r="Q2035">
        <f>28-15.5</f>
        <v>12.5</v>
      </c>
      <c r="R2035" t="s">
        <v>43</v>
      </c>
      <c r="S2035" t="s">
        <v>44</v>
      </c>
      <c r="AB2035" t="s">
        <v>153</v>
      </c>
      <c r="AC2035" t="s">
        <v>37</v>
      </c>
    </row>
    <row r="2036" spans="1:30" ht="15.5" x14ac:dyDescent="0.35">
      <c r="A2036" s="5" t="s">
        <v>625</v>
      </c>
      <c r="B2036" t="s">
        <v>31</v>
      </c>
      <c r="C2036">
        <v>401</v>
      </c>
      <c r="D2036">
        <v>9</v>
      </c>
      <c r="E2036">
        <v>1</v>
      </c>
      <c r="F2036" t="s">
        <v>120</v>
      </c>
      <c r="G2036" t="s">
        <v>33</v>
      </c>
      <c r="H2036" t="s">
        <v>34</v>
      </c>
      <c r="I2036" s="6" t="s">
        <v>35</v>
      </c>
      <c r="O2036" s="7"/>
      <c r="P2036" s="7"/>
      <c r="AB2036" t="s">
        <v>153</v>
      </c>
      <c r="AC2036" t="s">
        <v>37</v>
      </c>
    </row>
    <row r="2037" spans="1:30" ht="15.5" x14ac:dyDescent="0.35">
      <c r="A2037" s="5" t="s">
        <v>625</v>
      </c>
      <c r="B2037" t="s">
        <v>31</v>
      </c>
      <c r="C2037">
        <v>401</v>
      </c>
      <c r="D2037">
        <v>9</v>
      </c>
      <c r="E2037">
        <v>2</v>
      </c>
      <c r="F2037" t="s">
        <v>120</v>
      </c>
      <c r="G2037" t="s">
        <v>33</v>
      </c>
      <c r="H2037" t="s">
        <v>34</v>
      </c>
      <c r="I2037" s="6" t="s">
        <v>35</v>
      </c>
      <c r="O2037" s="7"/>
      <c r="P2037" s="7"/>
      <c r="AB2037" t="s">
        <v>153</v>
      </c>
      <c r="AC2037" t="s">
        <v>37</v>
      </c>
    </row>
    <row r="2038" spans="1:30" ht="15.5" x14ac:dyDescent="0.35">
      <c r="A2038" s="5" t="s">
        <v>625</v>
      </c>
      <c r="B2038" t="s">
        <v>31</v>
      </c>
      <c r="C2038">
        <v>401</v>
      </c>
      <c r="D2038">
        <v>10</v>
      </c>
      <c r="E2038">
        <v>1</v>
      </c>
      <c r="F2038" t="s">
        <v>120</v>
      </c>
      <c r="G2038" t="s">
        <v>33</v>
      </c>
      <c r="H2038" t="s">
        <v>34</v>
      </c>
      <c r="I2038" s="6" t="s">
        <v>35</v>
      </c>
      <c r="O2038" s="7"/>
      <c r="P2038" s="7"/>
      <c r="AB2038" t="s">
        <v>153</v>
      </c>
      <c r="AC2038" t="s">
        <v>37</v>
      </c>
    </row>
    <row r="2039" spans="1:30" ht="15.5" x14ac:dyDescent="0.35">
      <c r="A2039" s="5" t="s">
        <v>625</v>
      </c>
      <c r="B2039" t="s">
        <v>31</v>
      </c>
      <c r="C2039">
        <v>401</v>
      </c>
      <c r="D2039">
        <v>10</v>
      </c>
      <c r="E2039">
        <v>2</v>
      </c>
      <c r="F2039" t="s">
        <v>120</v>
      </c>
      <c r="G2039" t="s">
        <v>33</v>
      </c>
      <c r="H2039" t="s">
        <v>34</v>
      </c>
      <c r="I2039" s="6" t="s">
        <v>35</v>
      </c>
      <c r="O2039" s="7"/>
      <c r="P2039" s="7"/>
      <c r="AB2039" t="s">
        <v>153</v>
      </c>
      <c r="AC2039" t="s">
        <v>37</v>
      </c>
    </row>
    <row r="2040" spans="1:30" ht="15.5" x14ac:dyDescent="0.35">
      <c r="A2040" s="5" t="s">
        <v>625</v>
      </c>
      <c r="B2040" t="s">
        <v>31</v>
      </c>
      <c r="C2040">
        <v>501</v>
      </c>
      <c r="D2040">
        <v>1</v>
      </c>
      <c r="E2040">
        <v>1</v>
      </c>
      <c r="F2040" t="s">
        <v>120</v>
      </c>
      <c r="G2040" t="s">
        <v>33</v>
      </c>
      <c r="H2040" t="s">
        <v>34</v>
      </c>
      <c r="I2040" s="6" t="s">
        <v>35</v>
      </c>
      <c r="O2040" s="7"/>
      <c r="P2040" s="7"/>
      <c r="AB2040" t="s">
        <v>153</v>
      </c>
      <c r="AC2040" t="s">
        <v>37</v>
      </c>
    </row>
    <row r="2041" spans="1:30" ht="15.5" x14ac:dyDescent="0.35">
      <c r="A2041" s="5" t="s">
        <v>625</v>
      </c>
      <c r="B2041" t="s">
        <v>31</v>
      </c>
      <c r="C2041">
        <v>501</v>
      </c>
      <c r="D2041">
        <v>1</v>
      </c>
      <c r="E2041">
        <v>2</v>
      </c>
      <c r="F2041" t="s">
        <v>120</v>
      </c>
      <c r="G2041" t="s">
        <v>33</v>
      </c>
      <c r="H2041" t="s">
        <v>34</v>
      </c>
      <c r="I2041" s="6" t="s">
        <v>35</v>
      </c>
      <c r="O2041" s="7"/>
      <c r="P2041" s="7"/>
      <c r="AB2041" t="s">
        <v>153</v>
      </c>
      <c r="AC2041" t="s">
        <v>37</v>
      </c>
    </row>
    <row r="2042" spans="1:30" ht="15.5" x14ac:dyDescent="0.35">
      <c r="A2042" s="5" t="s">
        <v>625</v>
      </c>
      <c r="B2042" t="s">
        <v>31</v>
      </c>
      <c r="C2042">
        <v>501</v>
      </c>
      <c r="D2042">
        <v>2</v>
      </c>
      <c r="E2042">
        <v>1</v>
      </c>
      <c r="F2042" t="s">
        <v>120</v>
      </c>
      <c r="G2042" t="s">
        <v>33</v>
      </c>
      <c r="H2042" t="s">
        <v>34</v>
      </c>
      <c r="I2042" s="6" t="s">
        <v>35</v>
      </c>
      <c r="O2042" s="7"/>
      <c r="P2042" s="7"/>
      <c r="AB2042" t="s">
        <v>153</v>
      </c>
      <c r="AC2042" t="s">
        <v>37</v>
      </c>
    </row>
    <row r="2043" spans="1:30" ht="15.5" x14ac:dyDescent="0.35">
      <c r="A2043" s="5" t="s">
        <v>625</v>
      </c>
      <c r="B2043" t="s">
        <v>31</v>
      </c>
      <c r="C2043">
        <v>501</v>
      </c>
      <c r="D2043">
        <v>2</v>
      </c>
      <c r="E2043">
        <v>2</v>
      </c>
      <c r="F2043" t="s">
        <v>120</v>
      </c>
      <c r="G2043" t="s">
        <v>33</v>
      </c>
      <c r="H2043" t="s">
        <v>34</v>
      </c>
      <c r="I2043" t="s">
        <v>45</v>
      </c>
      <c r="J2043" s="6" t="s">
        <v>39</v>
      </c>
      <c r="K2043" t="s">
        <v>56</v>
      </c>
      <c r="L2043" t="s">
        <v>41</v>
      </c>
      <c r="M2043">
        <v>0</v>
      </c>
      <c r="N2043">
        <v>0</v>
      </c>
      <c r="O2043" s="7" t="s">
        <v>449</v>
      </c>
      <c r="P2043" s="7" t="s">
        <v>450</v>
      </c>
      <c r="Q2043">
        <f>31.5-14</f>
        <v>17.5</v>
      </c>
      <c r="R2043" t="s">
        <v>43</v>
      </c>
      <c r="S2043" t="s">
        <v>44</v>
      </c>
      <c r="AB2043" t="s">
        <v>153</v>
      </c>
      <c r="AC2043" t="s">
        <v>37</v>
      </c>
    </row>
    <row r="2044" spans="1:30" ht="15.5" x14ac:dyDescent="0.35">
      <c r="A2044" s="5" t="s">
        <v>625</v>
      </c>
      <c r="B2044" t="s">
        <v>31</v>
      </c>
      <c r="C2044">
        <v>501</v>
      </c>
      <c r="D2044">
        <v>3</v>
      </c>
      <c r="E2044">
        <v>1</v>
      </c>
      <c r="F2044" t="s">
        <v>120</v>
      </c>
      <c r="G2044" t="s">
        <v>33</v>
      </c>
      <c r="H2044" t="s">
        <v>34</v>
      </c>
      <c r="I2044" s="6" t="s">
        <v>35</v>
      </c>
      <c r="O2044" s="7"/>
      <c r="P2044" s="7"/>
      <c r="AB2044" t="s">
        <v>153</v>
      </c>
      <c r="AC2044" t="s">
        <v>37</v>
      </c>
    </row>
    <row r="2045" spans="1:30" ht="15.5" x14ac:dyDescent="0.35">
      <c r="A2045" s="5" t="s">
        <v>625</v>
      </c>
      <c r="B2045" t="s">
        <v>31</v>
      </c>
      <c r="C2045">
        <v>501</v>
      </c>
      <c r="D2045">
        <v>3</v>
      </c>
      <c r="E2045">
        <v>2</v>
      </c>
      <c r="F2045" t="s">
        <v>120</v>
      </c>
      <c r="G2045" t="s">
        <v>33</v>
      </c>
      <c r="H2045" t="s">
        <v>34</v>
      </c>
      <c r="I2045" s="6" t="s">
        <v>35</v>
      </c>
      <c r="O2045" s="7"/>
      <c r="P2045" s="7"/>
      <c r="AB2045" t="s">
        <v>153</v>
      </c>
      <c r="AC2045" t="s">
        <v>37</v>
      </c>
    </row>
    <row r="2046" spans="1:30" ht="15.5" x14ac:dyDescent="0.35">
      <c r="A2046" s="5" t="s">
        <v>625</v>
      </c>
      <c r="B2046" t="s">
        <v>31</v>
      </c>
      <c r="C2046">
        <v>501</v>
      </c>
      <c r="D2046">
        <v>4</v>
      </c>
      <c r="E2046">
        <v>1</v>
      </c>
      <c r="F2046" t="s">
        <v>120</v>
      </c>
      <c r="G2046" t="s">
        <v>33</v>
      </c>
      <c r="H2046" t="s">
        <v>34</v>
      </c>
      <c r="I2046" t="s">
        <v>194</v>
      </c>
      <c r="J2046" s="6" t="s">
        <v>39</v>
      </c>
      <c r="K2046" t="s">
        <v>40</v>
      </c>
      <c r="L2046" t="s">
        <v>49</v>
      </c>
      <c r="M2046">
        <v>0</v>
      </c>
      <c r="N2046">
        <v>0</v>
      </c>
      <c r="O2046" s="7" t="s">
        <v>641</v>
      </c>
      <c r="P2046" s="7"/>
      <c r="Q2046">
        <f>300-145</f>
        <v>155</v>
      </c>
      <c r="R2046" t="s">
        <v>128</v>
      </c>
      <c r="Z2046" t="s">
        <v>108</v>
      </c>
      <c r="AB2046" t="s">
        <v>153</v>
      </c>
      <c r="AC2046" t="s">
        <v>37</v>
      </c>
      <c r="AD2046" t="s">
        <v>642</v>
      </c>
    </row>
    <row r="2047" spans="1:30" ht="15.5" x14ac:dyDescent="0.35">
      <c r="A2047" s="5" t="s">
        <v>625</v>
      </c>
      <c r="B2047" t="s">
        <v>31</v>
      </c>
      <c r="C2047">
        <v>501</v>
      </c>
      <c r="D2047">
        <v>4</v>
      </c>
      <c r="E2047">
        <v>2</v>
      </c>
      <c r="F2047" t="s">
        <v>120</v>
      </c>
      <c r="G2047" t="s">
        <v>33</v>
      </c>
      <c r="H2047" t="s">
        <v>34</v>
      </c>
      <c r="I2047" t="s">
        <v>45</v>
      </c>
      <c r="J2047" s="6" t="s">
        <v>74</v>
      </c>
      <c r="K2047" t="s">
        <v>56</v>
      </c>
      <c r="L2047" t="s">
        <v>41</v>
      </c>
      <c r="M2047">
        <v>0</v>
      </c>
      <c r="N2047">
        <v>1</v>
      </c>
      <c r="O2047" s="7" t="s">
        <v>402</v>
      </c>
      <c r="P2047" s="7" t="s">
        <v>403</v>
      </c>
      <c r="Q2047">
        <f>30.5-14.5</f>
        <v>16</v>
      </c>
      <c r="R2047" t="s">
        <v>43</v>
      </c>
      <c r="S2047" t="s">
        <v>44</v>
      </c>
      <c r="AB2047" t="s">
        <v>153</v>
      </c>
      <c r="AC2047" t="s">
        <v>37</v>
      </c>
    </row>
    <row r="2048" spans="1:30" ht="15.5" x14ac:dyDescent="0.35">
      <c r="A2048" s="5" t="s">
        <v>625</v>
      </c>
      <c r="B2048" t="s">
        <v>31</v>
      </c>
      <c r="C2048">
        <v>501</v>
      </c>
      <c r="D2048">
        <v>5</v>
      </c>
      <c r="E2048">
        <v>1</v>
      </c>
      <c r="F2048" t="s">
        <v>120</v>
      </c>
      <c r="G2048" t="s">
        <v>33</v>
      </c>
      <c r="H2048" t="s">
        <v>34</v>
      </c>
      <c r="I2048" s="6" t="s">
        <v>35</v>
      </c>
      <c r="O2048" s="7"/>
      <c r="P2048" s="7"/>
      <c r="AB2048" t="s">
        <v>153</v>
      </c>
      <c r="AC2048" t="s">
        <v>37</v>
      </c>
    </row>
    <row r="2049" spans="1:30" ht="15.5" x14ac:dyDescent="0.35">
      <c r="A2049" s="5" t="s">
        <v>625</v>
      </c>
      <c r="B2049" t="s">
        <v>31</v>
      </c>
      <c r="C2049">
        <v>501</v>
      </c>
      <c r="D2049">
        <v>6</v>
      </c>
      <c r="E2049">
        <v>1</v>
      </c>
      <c r="F2049" t="s">
        <v>120</v>
      </c>
      <c r="G2049" t="s">
        <v>33</v>
      </c>
      <c r="H2049" t="s">
        <v>34</v>
      </c>
      <c r="I2049" t="s">
        <v>45</v>
      </c>
      <c r="J2049" s="6" t="s">
        <v>39</v>
      </c>
      <c r="K2049" t="s">
        <v>40</v>
      </c>
      <c r="L2049" t="s">
        <v>49</v>
      </c>
      <c r="M2049">
        <v>0</v>
      </c>
      <c r="N2049">
        <v>0</v>
      </c>
      <c r="O2049" s="7" t="s">
        <v>616</v>
      </c>
      <c r="P2049" s="7" t="s">
        <v>617</v>
      </c>
      <c r="Q2049">
        <f>34.5-14.5</f>
        <v>20</v>
      </c>
      <c r="R2049" t="s">
        <v>128</v>
      </c>
      <c r="Z2049" t="s">
        <v>108</v>
      </c>
      <c r="AB2049" t="s">
        <v>153</v>
      </c>
      <c r="AC2049" t="s">
        <v>37</v>
      </c>
      <c r="AD2049" t="s">
        <v>618</v>
      </c>
    </row>
    <row r="2050" spans="1:30" ht="15.5" x14ac:dyDescent="0.35">
      <c r="A2050" s="5" t="s">
        <v>625</v>
      </c>
      <c r="B2050" t="s">
        <v>31</v>
      </c>
      <c r="C2050">
        <v>501</v>
      </c>
      <c r="D2050">
        <v>6</v>
      </c>
      <c r="E2050">
        <v>2</v>
      </c>
      <c r="F2050" t="s">
        <v>120</v>
      </c>
      <c r="G2050" t="s">
        <v>33</v>
      </c>
      <c r="H2050" t="s">
        <v>34</v>
      </c>
      <c r="I2050" s="6" t="s">
        <v>35</v>
      </c>
      <c r="O2050" s="7"/>
      <c r="P2050" s="7"/>
      <c r="AB2050" t="s">
        <v>153</v>
      </c>
      <c r="AC2050" t="s">
        <v>37</v>
      </c>
    </row>
    <row r="2051" spans="1:30" ht="15.5" x14ac:dyDescent="0.35">
      <c r="A2051" s="5" t="s">
        <v>625</v>
      </c>
      <c r="B2051" t="s">
        <v>31</v>
      </c>
      <c r="C2051">
        <v>501</v>
      </c>
      <c r="D2051">
        <v>7</v>
      </c>
      <c r="E2051">
        <v>1</v>
      </c>
      <c r="F2051" t="s">
        <v>120</v>
      </c>
      <c r="G2051" t="s">
        <v>33</v>
      </c>
      <c r="H2051" t="s">
        <v>34</v>
      </c>
      <c r="I2051" s="6" t="s">
        <v>35</v>
      </c>
      <c r="O2051" s="7"/>
      <c r="P2051" s="7"/>
      <c r="AB2051" t="s">
        <v>153</v>
      </c>
      <c r="AC2051" t="s">
        <v>37</v>
      </c>
    </row>
    <row r="2052" spans="1:30" ht="15.5" x14ac:dyDescent="0.35">
      <c r="A2052" s="5" t="s">
        <v>625</v>
      </c>
      <c r="B2052" t="s">
        <v>31</v>
      </c>
      <c r="C2052">
        <v>501</v>
      </c>
      <c r="D2052">
        <v>7</v>
      </c>
      <c r="E2052">
        <v>2</v>
      </c>
      <c r="F2052" t="s">
        <v>120</v>
      </c>
      <c r="G2052" t="s">
        <v>33</v>
      </c>
      <c r="H2052" t="s">
        <v>34</v>
      </c>
      <c r="I2052" s="6" t="s">
        <v>35</v>
      </c>
      <c r="O2052" s="7"/>
      <c r="P2052" s="7"/>
      <c r="AB2052" t="s">
        <v>153</v>
      </c>
      <c r="AC2052" t="s">
        <v>37</v>
      </c>
    </row>
    <row r="2053" spans="1:30" ht="15.5" x14ac:dyDescent="0.35">
      <c r="A2053" s="5" t="s">
        <v>625</v>
      </c>
      <c r="B2053" t="s">
        <v>31</v>
      </c>
      <c r="C2053">
        <v>501</v>
      </c>
      <c r="D2053">
        <v>8</v>
      </c>
      <c r="E2053">
        <v>1</v>
      </c>
      <c r="F2053" t="s">
        <v>120</v>
      </c>
      <c r="G2053" t="s">
        <v>33</v>
      </c>
      <c r="H2053" t="s">
        <v>34</v>
      </c>
      <c r="I2053" s="6" t="s">
        <v>35</v>
      </c>
      <c r="O2053" s="7"/>
      <c r="P2053" s="7"/>
      <c r="AB2053" t="s">
        <v>153</v>
      </c>
      <c r="AC2053" t="s">
        <v>37</v>
      </c>
    </row>
    <row r="2054" spans="1:30" ht="15.5" x14ac:dyDescent="0.35">
      <c r="A2054" s="5" t="s">
        <v>625</v>
      </c>
      <c r="B2054" t="s">
        <v>31</v>
      </c>
      <c r="C2054">
        <v>501</v>
      </c>
      <c r="D2054">
        <v>8</v>
      </c>
      <c r="E2054">
        <v>2</v>
      </c>
      <c r="F2054" t="s">
        <v>120</v>
      </c>
      <c r="G2054" t="s">
        <v>33</v>
      </c>
      <c r="H2054" t="s">
        <v>34</v>
      </c>
      <c r="I2054" s="6" t="s">
        <v>35</v>
      </c>
      <c r="O2054" s="7"/>
      <c r="P2054" s="7"/>
      <c r="AB2054" t="s">
        <v>153</v>
      </c>
      <c r="AC2054" t="s">
        <v>37</v>
      </c>
    </row>
    <row r="2055" spans="1:30" ht="15.5" x14ac:dyDescent="0.35">
      <c r="A2055" s="5" t="s">
        <v>625</v>
      </c>
      <c r="B2055" t="s">
        <v>31</v>
      </c>
      <c r="C2055">
        <v>501</v>
      </c>
      <c r="D2055">
        <v>9</v>
      </c>
      <c r="E2055">
        <v>1</v>
      </c>
      <c r="F2055" t="s">
        <v>120</v>
      </c>
      <c r="G2055" t="s">
        <v>33</v>
      </c>
      <c r="H2055" t="s">
        <v>34</v>
      </c>
      <c r="I2055" s="6" t="s">
        <v>35</v>
      </c>
      <c r="O2055" s="7"/>
      <c r="P2055" s="7"/>
      <c r="AB2055" t="s">
        <v>153</v>
      </c>
      <c r="AC2055" t="s">
        <v>37</v>
      </c>
    </row>
    <row r="2056" spans="1:30" ht="15.5" x14ac:dyDescent="0.35">
      <c r="A2056" s="5" t="s">
        <v>625</v>
      </c>
      <c r="B2056" t="s">
        <v>31</v>
      </c>
      <c r="C2056">
        <v>501</v>
      </c>
      <c r="D2056">
        <v>9</v>
      </c>
      <c r="E2056">
        <v>2</v>
      </c>
      <c r="F2056" t="s">
        <v>120</v>
      </c>
      <c r="G2056" t="s">
        <v>33</v>
      </c>
      <c r="H2056" t="s">
        <v>34</v>
      </c>
      <c r="I2056" s="6" t="s">
        <v>35</v>
      </c>
      <c r="O2056" s="7"/>
      <c r="P2056" s="7"/>
      <c r="AB2056" t="s">
        <v>153</v>
      </c>
      <c r="AC2056" t="s">
        <v>37</v>
      </c>
    </row>
    <row r="2057" spans="1:30" ht="15.5" x14ac:dyDescent="0.35">
      <c r="A2057" s="5" t="s">
        <v>625</v>
      </c>
      <c r="B2057" t="s">
        <v>31</v>
      </c>
      <c r="C2057">
        <v>501</v>
      </c>
      <c r="D2057">
        <v>10</v>
      </c>
      <c r="E2057">
        <v>1</v>
      </c>
      <c r="F2057" t="s">
        <v>120</v>
      </c>
      <c r="G2057" t="s">
        <v>33</v>
      </c>
      <c r="H2057" t="s">
        <v>34</v>
      </c>
      <c r="I2057" s="6" t="s">
        <v>35</v>
      </c>
      <c r="O2057" s="7"/>
      <c r="P2057" s="7"/>
      <c r="AB2057" t="s">
        <v>153</v>
      </c>
      <c r="AC2057" t="s">
        <v>37</v>
      </c>
    </row>
    <row r="2058" spans="1:30" ht="15.5" x14ac:dyDescent="0.35">
      <c r="A2058" s="5" t="s">
        <v>625</v>
      </c>
      <c r="B2058" t="s">
        <v>31</v>
      </c>
      <c r="C2058">
        <v>501</v>
      </c>
      <c r="D2058">
        <v>10</v>
      </c>
      <c r="E2058">
        <v>2</v>
      </c>
      <c r="F2058" t="s">
        <v>120</v>
      </c>
      <c r="G2058" t="s">
        <v>33</v>
      </c>
      <c r="H2058" t="s">
        <v>34</v>
      </c>
      <c r="I2058" t="s">
        <v>69</v>
      </c>
      <c r="J2058" s="6" t="s">
        <v>70</v>
      </c>
      <c r="O2058" s="7"/>
      <c r="P2058" s="7"/>
      <c r="AB2058" t="s">
        <v>153</v>
      </c>
      <c r="AC2058" t="s">
        <v>37</v>
      </c>
    </row>
    <row r="2059" spans="1:30" ht="15.5" x14ac:dyDescent="0.35">
      <c r="A2059" s="5" t="s">
        <v>625</v>
      </c>
      <c r="B2059" t="s">
        <v>31</v>
      </c>
      <c r="C2059">
        <v>503</v>
      </c>
      <c r="D2059">
        <v>1</v>
      </c>
      <c r="E2059">
        <v>1</v>
      </c>
      <c r="F2059" t="s">
        <v>120</v>
      </c>
      <c r="G2059" t="s">
        <v>33</v>
      </c>
      <c r="H2059" t="s">
        <v>34</v>
      </c>
      <c r="I2059" t="s">
        <v>69</v>
      </c>
      <c r="J2059" s="6" t="s">
        <v>142</v>
      </c>
      <c r="O2059" s="7"/>
      <c r="P2059" s="7"/>
      <c r="AB2059" t="s">
        <v>153</v>
      </c>
      <c r="AC2059" t="s">
        <v>37</v>
      </c>
    </row>
    <row r="2060" spans="1:30" ht="15.5" x14ac:dyDescent="0.35">
      <c r="A2060" s="5" t="s">
        <v>625</v>
      </c>
      <c r="B2060" t="s">
        <v>31</v>
      </c>
      <c r="C2060">
        <v>503</v>
      </c>
      <c r="D2060">
        <v>2</v>
      </c>
      <c r="E2060">
        <v>1</v>
      </c>
      <c r="F2060" t="s">
        <v>120</v>
      </c>
      <c r="G2060" t="s">
        <v>33</v>
      </c>
      <c r="H2060" t="s">
        <v>34</v>
      </c>
      <c r="I2060" t="s">
        <v>69</v>
      </c>
      <c r="J2060" s="6" t="s">
        <v>142</v>
      </c>
      <c r="O2060" s="7"/>
      <c r="P2060" s="7"/>
      <c r="AB2060" t="s">
        <v>153</v>
      </c>
      <c r="AC2060" t="s">
        <v>37</v>
      </c>
    </row>
    <row r="2061" spans="1:30" ht="15.5" x14ac:dyDescent="0.35">
      <c r="A2061" s="5" t="s">
        <v>625</v>
      </c>
      <c r="B2061" t="s">
        <v>31</v>
      </c>
      <c r="C2061">
        <v>503</v>
      </c>
      <c r="D2061">
        <v>3</v>
      </c>
      <c r="E2061">
        <v>1</v>
      </c>
      <c r="F2061" t="s">
        <v>120</v>
      </c>
      <c r="G2061" t="s">
        <v>33</v>
      </c>
      <c r="H2061" t="s">
        <v>34</v>
      </c>
      <c r="I2061" t="s">
        <v>69</v>
      </c>
      <c r="J2061" s="6" t="s">
        <v>142</v>
      </c>
      <c r="O2061" s="7"/>
      <c r="P2061" s="7"/>
      <c r="AB2061" t="s">
        <v>153</v>
      </c>
      <c r="AC2061" t="s">
        <v>37</v>
      </c>
    </row>
    <row r="2062" spans="1:30" ht="15.5" x14ac:dyDescent="0.35">
      <c r="A2062" s="5" t="s">
        <v>625</v>
      </c>
      <c r="B2062" t="s">
        <v>31</v>
      </c>
      <c r="C2062">
        <v>503</v>
      </c>
      <c r="D2062">
        <v>3</v>
      </c>
      <c r="E2062">
        <v>2</v>
      </c>
      <c r="F2062" t="s">
        <v>120</v>
      </c>
      <c r="G2062" t="s">
        <v>33</v>
      </c>
      <c r="H2062" t="s">
        <v>34</v>
      </c>
      <c r="I2062" s="6" t="s">
        <v>35</v>
      </c>
      <c r="O2062" s="7"/>
      <c r="P2062" s="7"/>
      <c r="AB2062" t="s">
        <v>153</v>
      </c>
      <c r="AC2062" t="s">
        <v>37</v>
      </c>
    </row>
    <row r="2063" spans="1:30" ht="15.5" x14ac:dyDescent="0.35">
      <c r="A2063" s="5" t="s">
        <v>625</v>
      </c>
      <c r="B2063" t="s">
        <v>31</v>
      </c>
      <c r="C2063">
        <v>503</v>
      </c>
      <c r="D2063">
        <v>4</v>
      </c>
      <c r="E2063">
        <v>1</v>
      </c>
      <c r="F2063" t="s">
        <v>120</v>
      </c>
      <c r="G2063" t="s">
        <v>33</v>
      </c>
      <c r="H2063" t="s">
        <v>34</v>
      </c>
      <c r="I2063" s="6" t="s">
        <v>35</v>
      </c>
      <c r="O2063" s="7"/>
      <c r="P2063" s="7"/>
      <c r="AB2063" t="s">
        <v>153</v>
      </c>
      <c r="AC2063" t="s">
        <v>37</v>
      </c>
    </row>
    <row r="2064" spans="1:30" ht="15.5" x14ac:dyDescent="0.35">
      <c r="A2064" s="5" t="s">
        <v>625</v>
      </c>
      <c r="B2064" t="s">
        <v>31</v>
      </c>
      <c r="C2064">
        <v>503</v>
      </c>
      <c r="D2064">
        <v>4</v>
      </c>
      <c r="E2064">
        <v>2</v>
      </c>
      <c r="F2064" t="s">
        <v>120</v>
      </c>
      <c r="G2064" t="s">
        <v>33</v>
      </c>
      <c r="H2064" t="s">
        <v>34</v>
      </c>
      <c r="I2064" s="6" t="s">
        <v>35</v>
      </c>
      <c r="O2064" s="7"/>
      <c r="P2064" s="7"/>
      <c r="AB2064" t="s">
        <v>153</v>
      </c>
      <c r="AC2064" t="s">
        <v>37</v>
      </c>
    </row>
    <row r="2065" spans="1:29" ht="15.5" x14ac:dyDescent="0.35">
      <c r="A2065" s="5" t="s">
        <v>625</v>
      </c>
      <c r="B2065" t="s">
        <v>31</v>
      </c>
      <c r="C2065">
        <v>503</v>
      </c>
      <c r="D2065">
        <v>5</v>
      </c>
      <c r="E2065">
        <v>1</v>
      </c>
      <c r="F2065" t="s">
        <v>120</v>
      </c>
      <c r="G2065" t="s">
        <v>33</v>
      </c>
      <c r="H2065" t="s">
        <v>34</v>
      </c>
      <c r="I2065" t="s">
        <v>38</v>
      </c>
      <c r="J2065" s="6" t="s">
        <v>74</v>
      </c>
      <c r="K2065" t="s">
        <v>40</v>
      </c>
      <c r="L2065" t="s">
        <v>41</v>
      </c>
      <c r="M2065">
        <v>0</v>
      </c>
      <c r="N2065">
        <v>1</v>
      </c>
      <c r="O2065" s="7" t="s">
        <v>643</v>
      </c>
      <c r="P2065" s="7"/>
      <c r="Q2065">
        <f>235-150</f>
        <v>85</v>
      </c>
      <c r="R2065" t="s">
        <v>43</v>
      </c>
      <c r="S2065" t="s">
        <v>44</v>
      </c>
      <c r="AB2065" t="s">
        <v>153</v>
      </c>
      <c r="AC2065" t="s">
        <v>37</v>
      </c>
    </row>
    <row r="2066" spans="1:29" ht="15.5" x14ac:dyDescent="0.35">
      <c r="A2066" s="5" t="s">
        <v>625</v>
      </c>
      <c r="B2066" t="s">
        <v>31</v>
      </c>
      <c r="C2066">
        <v>503</v>
      </c>
      <c r="D2066">
        <v>5</v>
      </c>
      <c r="E2066">
        <v>2</v>
      </c>
      <c r="F2066" t="s">
        <v>120</v>
      </c>
      <c r="G2066" t="s">
        <v>33</v>
      </c>
      <c r="H2066" t="s">
        <v>34</v>
      </c>
      <c r="I2066" t="s">
        <v>45</v>
      </c>
      <c r="J2066" s="6" t="s">
        <v>39</v>
      </c>
      <c r="K2066" t="s">
        <v>56</v>
      </c>
      <c r="L2066" t="s">
        <v>41</v>
      </c>
      <c r="M2066">
        <v>0</v>
      </c>
      <c r="N2066">
        <v>0</v>
      </c>
      <c r="O2066" s="7" t="s">
        <v>413</v>
      </c>
      <c r="P2066" s="7" t="s">
        <v>442</v>
      </c>
      <c r="Q2066">
        <f>33.5-18</f>
        <v>15.5</v>
      </c>
      <c r="R2066" t="s">
        <v>43</v>
      </c>
      <c r="S2066" t="s">
        <v>44</v>
      </c>
      <c r="AB2066" t="s">
        <v>153</v>
      </c>
      <c r="AC2066" t="s">
        <v>37</v>
      </c>
    </row>
    <row r="2067" spans="1:29" ht="15.5" x14ac:dyDescent="0.35">
      <c r="A2067" s="5" t="s">
        <v>625</v>
      </c>
      <c r="B2067" t="s">
        <v>31</v>
      </c>
      <c r="C2067">
        <v>503</v>
      </c>
      <c r="D2067">
        <v>6</v>
      </c>
      <c r="E2067">
        <v>1</v>
      </c>
      <c r="F2067" t="s">
        <v>120</v>
      </c>
      <c r="G2067" t="s">
        <v>33</v>
      </c>
      <c r="H2067" t="s">
        <v>34</v>
      </c>
      <c r="I2067" s="6" t="s">
        <v>35</v>
      </c>
      <c r="O2067" s="7"/>
      <c r="P2067" s="7"/>
      <c r="AB2067" t="s">
        <v>153</v>
      </c>
      <c r="AC2067" t="s">
        <v>37</v>
      </c>
    </row>
    <row r="2068" spans="1:29" ht="15.5" x14ac:dyDescent="0.35">
      <c r="A2068" s="5" t="s">
        <v>625</v>
      </c>
      <c r="B2068" t="s">
        <v>31</v>
      </c>
      <c r="C2068">
        <v>503</v>
      </c>
      <c r="D2068">
        <v>6</v>
      </c>
      <c r="E2068">
        <v>2</v>
      </c>
      <c r="F2068" t="s">
        <v>120</v>
      </c>
      <c r="G2068" t="s">
        <v>33</v>
      </c>
      <c r="H2068" t="s">
        <v>34</v>
      </c>
      <c r="I2068" s="6" t="s">
        <v>35</v>
      </c>
      <c r="O2068" s="7"/>
      <c r="P2068" s="7"/>
      <c r="AB2068" t="s">
        <v>153</v>
      </c>
      <c r="AC2068" t="s">
        <v>37</v>
      </c>
    </row>
    <row r="2069" spans="1:29" ht="15.5" x14ac:dyDescent="0.35">
      <c r="A2069" s="5" t="s">
        <v>625</v>
      </c>
      <c r="B2069" t="s">
        <v>31</v>
      </c>
      <c r="C2069">
        <v>503</v>
      </c>
      <c r="D2069">
        <v>7</v>
      </c>
      <c r="E2069">
        <v>1</v>
      </c>
      <c r="F2069" t="s">
        <v>120</v>
      </c>
      <c r="G2069" t="s">
        <v>33</v>
      </c>
      <c r="H2069" t="s">
        <v>34</v>
      </c>
      <c r="I2069" s="6" t="s">
        <v>35</v>
      </c>
      <c r="O2069" s="7"/>
      <c r="P2069" s="7"/>
      <c r="AB2069" t="s">
        <v>153</v>
      </c>
      <c r="AC2069" t="s">
        <v>37</v>
      </c>
    </row>
    <row r="2070" spans="1:29" ht="15.5" x14ac:dyDescent="0.35">
      <c r="A2070" s="5" t="s">
        <v>625</v>
      </c>
      <c r="B2070" t="s">
        <v>31</v>
      </c>
      <c r="C2070">
        <v>503</v>
      </c>
      <c r="D2070">
        <v>7</v>
      </c>
      <c r="E2070">
        <v>2</v>
      </c>
      <c r="F2070" t="s">
        <v>120</v>
      </c>
      <c r="G2070" t="s">
        <v>33</v>
      </c>
      <c r="H2070" t="s">
        <v>34</v>
      </c>
      <c r="I2070" s="6" t="s">
        <v>35</v>
      </c>
      <c r="O2070" s="7"/>
      <c r="P2070" s="7"/>
      <c r="AB2070" t="s">
        <v>153</v>
      </c>
      <c r="AC2070" t="s">
        <v>37</v>
      </c>
    </row>
    <row r="2071" spans="1:29" ht="15.5" x14ac:dyDescent="0.35">
      <c r="A2071" s="5" t="s">
        <v>625</v>
      </c>
      <c r="B2071" t="s">
        <v>31</v>
      </c>
      <c r="C2071">
        <v>503</v>
      </c>
      <c r="D2071">
        <v>8</v>
      </c>
      <c r="E2071">
        <v>1</v>
      </c>
      <c r="F2071" t="s">
        <v>120</v>
      </c>
      <c r="G2071" t="s">
        <v>33</v>
      </c>
      <c r="H2071" t="s">
        <v>34</v>
      </c>
      <c r="I2071" s="6" t="s">
        <v>35</v>
      </c>
      <c r="O2071" s="7"/>
      <c r="P2071" s="7"/>
      <c r="AB2071" t="s">
        <v>153</v>
      </c>
      <c r="AC2071" t="s">
        <v>37</v>
      </c>
    </row>
    <row r="2072" spans="1:29" ht="15.5" x14ac:dyDescent="0.35">
      <c r="A2072" s="5" t="s">
        <v>625</v>
      </c>
      <c r="B2072" t="s">
        <v>31</v>
      </c>
      <c r="C2072">
        <v>503</v>
      </c>
      <c r="D2072">
        <v>9</v>
      </c>
      <c r="E2072">
        <v>1</v>
      </c>
      <c r="F2072" t="s">
        <v>120</v>
      </c>
      <c r="G2072" t="s">
        <v>33</v>
      </c>
      <c r="H2072" t="s">
        <v>34</v>
      </c>
      <c r="I2072" s="6" t="s">
        <v>35</v>
      </c>
      <c r="O2072" s="7"/>
      <c r="P2072" s="7"/>
      <c r="AB2072" t="s">
        <v>153</v>
      </c>
      <c r="AC2072" t="s">
        <v>37</v>
      </c>
    </row>
    <row r="2073" spans="1:29" ht="15.5" x14ac:dyDescent="0.35">
      <c r="A2073" s="5" t="s">
        <v>625</v>
      </c>
      <c r="B2073" t="s">
        <v>31</v>
      </c>
      <c r="C2073">
        <v>503</v>
      </c>
      <c r="D2073">
        <v>9</v>
      </c>
      <c r="E2073">
        <v>2</v>
      </c>
      <c r="F2073" t="s">
        <v>120</v>
      </c>
      <c r="G2073" t="s">
        <v>33</v>
      </c>
      <c r="H2073" t="s">
        <v>34</v>
      </c>
      <c r="I2073" t="s">
        <v>69</v>
      </c>
      <c r="J2073" s="6" t="s">
        <v>142</v>
      </c>
      <c r="O2073" s="7"/>
      <c r="P2073" s="7"/>
      <c r="AB2073" t="s">
        <v>153</v>
      </c>
      <c r="AC2073" t="s">
        <v>37</v>
      </c>
    </row>
    <row r="2074" spans="1:29" ht="15.5" x14ac:dyDescent="0.35">
      <c r="A2074" s="5" t="s">
        <v>625</v>
      </c>
      <c r="B2074" t="s">
        <v>31</v>
      </c>
      <c r="C2074">
        <v>503</v>
      </c>
      <c r="D2074">
        <v>10</v>
      </c>
      <c r="E2074">
        <v>1</v>
      </c>
      <c r="F2074" t="s">
        <v>120</v>
      </c>
      <c r="G2074" t="s">
        <v>33</v>
      </c>
      <c r="H2074" t="s">
        <v>34</v>
      </c>
      <c r="I2074" s="6" t="s">
        <v>35</v>
      </c>
      <c r="O2074" s="7"/>
      <c r="P2074" s="7"/>
      <c r="AB2074" t="s">
        <v>153</v>
      </c>
      <c r="AC2074" t="s">
        <v>37</v>
      </c>
    </row>
    <row r="2075" spans="1:29" ht="15.5" x14ac:dyDescent="0.35">
      <c r="A2075" s="5" t="s">
        <v>625</v>
      </c>
      <c r="B2075" t="s">
        <v>31</v>
      </c>
      <c r="C2075">
        <v>503</v>
      </c>
      <c r="D2075">
        <v>10</v>
      </c>
      <c r="E2075">
        <v>2</v>
      </c>
      <c r="F2075" t="s">
        <v>120</v>
      </c>
      <c r="G2075" t="s">
        <v>33</v>
      </c>
      <c r="H2075" t="s">
        <v>34</v>
      </c>
      <c r="I2075" s="6" t="s">
        <v>35</v>
      </c>
      <c r="O2075" s="7"/>
      <c r="P2075" s="7"/>
      <c r="AB2075" t="s">
        <v>153</v>
      </c>
      <c r="AC2075" t="s">
        <v>37</v>
      </c>
    </row>
    <row r="2076" spans="1:29" ht="15.5" x14ac:dyDescent="0.35">
      <c r="A2076" s="5" t="s">
        <v>644</v>
      </c>
      <c r="B2076" t="s">
        <v>31</v>
      </c>
      <c r="C2076">
        <v>701</v>
      </c>
      <c r="D2076">
        <v>1</v>
      </c>
      <c r="E2076">
        <v>1</v>
      </c>
      <c r="F2076" t="s">
        <v>32</v>
      </c>
      <c r="G2076" t="s">
        <v>33</v>
      </c>
      <c r="H2076" t="s">
        <v>34</v>
      </c>
      <c r="I2076" s="6" t="s">
        <v>35</v>
      </c>
      <c r="O2076" s="7"/>
      <c r="P2076" s="7"/>
      <c r="AB2076" t="s">
        <v>153</v>
      </c>
      <c r="AC2076" t="s">
        <v>37</v>
      </c>
    </row>
    <row r="2077" spans="1:29" ht="15.5" x14ac:dyDescent="0.35">
      <c r="A2077" s="5" t="s">
        <v>644</v>
      </c>
      <c r="B2077" t="s">
        <v>31</v>
      </c>
      <c r="C2077">
        <v>701</v>
      </c>
      <c r="D2077">
        <v>2</v>
      </c>
      <c r="E2077">
        <v>1</v>
      </c>
      <c r="F2077" t="s">
        <v>32</v>
      </c>
      <c r="G2077" t="s">
        <v>33</v>
      </c>
      <c r="H2077" t="s">
        <v>34</v>
      </c>
      <c r="I2077" t="s">
        <v>45</v>
      </c>
      <c r="J2077" s="6" t="s">
        <v>39</v>
      </c>
      <c r="K2077" t="s">
        <v>56</v>
      </c>
      <c r="L2077" t="s">
        <v>49</v>
      </c>
      <c r="M2077">
        <v>0</v>
      </c>
      <c r="N2077">
        <v>0</v>
      </c>
      <c r="O2077" s="7" t="s">
        <v>212</v>
      </c>
      <c r="P2077" s="7" t="s">
        <v>213</v>
      </c>
      <c r="Q2077">
        <f>26-11</f>
        <v>15</v>
      </c>
      <c r="R2077" t="s">
        <v>52</v>
      </c>
      <c r="AB2077" t="s">
        <v>153</v>
      </c>
      <c r="AC2077" t="s">
        <v>37</v>
      </c>
    </row>
    <row r="2078" spans="1:29" ht="15.5" x14ac:dyDescent="0.35">
      <c r="A2078" s="5" t="s">
        <v>644</v>
      </c>
      <c r="B2078" t="s">
        <v>31</v>
      </c>
      <c r="C2078">
        <v>701</v>
      </c>
      <c r="D2078">
        <v>3</v>
      </c>
      <c r="E2078">
        <v>1</v>
      </c>
      <c r="F2078" t="s">
        <v>32</v>
      </c>
      <c r="G2078" t="s">
        <v>33</v>
      </c>
      <c r="H2078" t="s">
        <v>34</v>
      </c>
      <c r="I2078" t="s">
        <v>69</v>
      </c>
      <c r="J2078" s="6" t="s">
        <v>142</v>
      </c>
      <c r="O2078" s="7"/>
      <c r="P2078" s="7"/>
      <c r="AB2078" t="s">
        <v>153</v>
      </c>
      <c r="AC2078" t="s">
        <v>37</v>
      </c>
    </row>
    <row r="2079" spans="1:29" ht="15.5" x14ac:dyDescent="0.35">
      <c r="A2079" s="5" t="s">
        <v>644</v>
      </c>
      <c r="B2079" t="s">
        <v>31</v>
      </c>
      <c r="C2079">
        <v>701</v>
      </c>
      <c r="D2079">
        <v>4</v>
      </c>
      <c r="E2079">
        <v>1</v>
      </c>
      <c r="F2079" t="s">
        <v>32</v>
      </c>
      <c r="G2079" t="s">
        <v>33</v>
      </c>
      <c r="H2079" t="s">
        <v>34</v>
      </c>
      <c r="I2079" t="s">
        <v>45</v>
      </c>
      <c r="J2079" s="6" t="s">
        <v>39</v>
      </c>
      <c r="K2079" t="s">
        <v>56</v>
      </c>
      <c r="L2079" t="s">
        <v>49</v>
      </c>
      <c r="M2079">
        <v>0</v>
      </c>
      <c r="N2079">
        <v>0</v>
      </c>
      <c r="O2079" s="7" t="s">
        <v>221</v>
      </c>
      <c r="P2079" s="7" t="s">
        <v>222</v>
      </c>
      <c r="Q2079">
        <f>26.5-11</f>
        <v>15.5</v>
      </c>
      <c r="R2079" t="s">
        <v>52</v>
      </c>
      <c r="AB2079" t="s">
        <v>153</v>
      </c>
      <c r="AC2079" t="s">
        <v>37</v>
      </c>
    </row>
    <row r="2080" spans="1:29" ht="15.5" x14ac:dyDescent="0.35">
      <c r="A2080" s="5" t="s">
        <v>644</v>
      </c>
      <c r="B2080" t="s">
        <v>31</v>
      </c>
      <c r="C2080">
        <v>701</v>
      </c>
      <c r="D2080">
        <v>4</v>
      </c>
      <c r="E2080">
        <v>2</v>
      </c>
      <c r="F2080" t="s">
        <v>32</v>
      </c>
      <c r="G2080" t="s">
        <v>33</v>
      </c>
      <c r="H2080" t="s">
        <v>34</v>
      </c>
      <c r="I2080" s="6" t="s">
        <v>35</v>
      </c>
      <c r="O2080" s="7"/>
      <c r="P2080" s="7"/>
      <c r="AB2080" t="s">
        <v>153</v>
      </c>
      <c r="AC2080" t="s">
        <v>37</v>
      </c>
    </row>
    <row r="2081" spans="1:30" ht="15.5" x14ac:dyDescent="0.35">
      <c r="A2081" s="5" t="s">
        <v>644</v>
      </c>
      <c r="B2081" t="s">
        <v>31</v>
      </c>
      <c r="C2081">
        <v>701</v>
      </c>
      <c r="D2081">
        <v>5</v>
      </c>
      <c r="E2081">
        <v>1</v>
      </c>
      <c r="F2081" t="s">
        <v>32</v>
      </c>
      <c r="G2081" t="s">
        <v>33</v>
      </c>
      <c r="H2081" t="s">
        <v>34</v>
      </c>
      <c r="I2081" t="s">
        <v>136</v>
      </c>
      <c r="J2081" s="6" t="s">
        <v>74</v>
      </c>
      <c r="K2081" t="s">
        <v>40</v>
      </c>
      <c r="L2081" t="s">
        <v>41</v>
      </c>
      <c r="M2081">
        <v>0</v>
      </c>
      <c r="N2081">
        <v>1</v>
      </c>
      <c r="O2081" s="7" t="s">
        <v>229</v>
      </c>
      <c r="P2081" s="7"/>
      <c r="Q2081">
        <f>29-12</f>
        <v>17</v>
      </c>
      <c r="R2081" t="s">
        <v>43</v>
      </c>
      <c r="S2081" t="s">
        <v>44</v>
      </c>
      <c r="Z2081" t="s">
        <v>108</v>
      </c>
      <c r="AB2081" t="s">
        <v>153</v>
      </c>
      <c r="AC2081" t="s">
        <v>37</v>
      </c>
      <c r="AD2081" t="s">
        <v>645</v>
      </c>
    </row>
    <row r="2082" spans="1:30" ht="15.5" x14ac:dyDescent="0.35">
      <c r="A2082" s="5" t="s">
        <v>644</v>
      </c>
      <c r="B2082" t="s">
        <v>31</v>
      </c>
      <c r="C2082">
        <v>701</v>
      </c>
      <c r="D2082">
        <v>6</v>
      </c>
      <c r="E2082">
        <v>1</v>
      </c>
      <c r="F2082" t="s">
        <v>32</v>
      </c>
      <c r="G2082" t="s">
        <v>33</v>
      </c>
      <c r="H2082" t="s">
        <v>34</v>
      </c>
      <c r="I2082" t="s">
        <v>159</v>
      </c>
      <c r="J2082" s="6" t="s">
        <v>39</v>
      </c>
      <c r="K2082" t="s">
        <v>40</v>
      </c>
      <c r="L2082" t="s">
        <v>41</v>
      </c>
      <c r="M2082">
        <v>0</v>
      </c>
      <c r="N2082">
        <v>0</v>
      </c>
      <c r="O2082" s="7" t="s">
        <v>364</v>
      </c>
      <c r="P2082" s="7"/>
      <c r="Q2082">
        <f>34.5-11.5</f>
        <v>23</v>
      </c>
      <c r="R2082" t="s">
        <v>165</v>
      </c>
      <c r="S2082" t="s">
        <v>108</v>
      </c>
      <c r="AB2082" t="s">
        <v>153</v>
      </c>
      <c r="AC2082" t="s">
        <v>37</v>
      </c>
    </row>
    <row r="2083" spans="1:30" ht="15.5" x14ac:dyDescent="0.35">
      <c r="A2083" s="5" t="s">
        <v>644</v>
      </c>
      <c r="B2083" t="s">
        <v>31</v>
      </c>
      <c r="C2083">
        <v>701</v>
      </c>
      <c r="D2083">
        <v>6</v>
      </c>
      <c r="E2083">
        <v>2</v>
      </c>
      <c r="F2083" t="s">
        <v>32</v>
      </c>
      <c r="G2083" t="s">
        <v>33</v>
      </c>
      <c r="H2083" t="s">
        <v>34</v>
      </c>
      <c r="I2083" t="s">
        <v>159</v>
      </c>
      <c r="J2083" s="6" t="s">
        <v>74</v>
      </c>
      <c r="K2083" t="s">
        <v>46</v>
      </c>
      <c r="L2083" t="s">
        <v>41</v>
      </c>
      <c r="M2083">
        <v>0</v>
      </c>
      <c r="N2083">
        <v>1</v>
      </c>
      <c r="O2083" s="7" t="s">
        <v>226</v>
      </c>
      <c r="P2083" s="7"/>
      <c r="Q2083">
        <f>26-11.5</f>
        <v>14.5</v>
      </c>
      <c r="R2083" t="s">
        <v>43</v>
      </c>
      <c r="S2083" t="s">
        <v>44</v>
      </c>
      <c r="AB2083" t="s">
        <v>153</v>
      </c>
      <c r="AC2083" t="s">
        <v>37</v>
      </c>
    </row>
    <row r="2084" spans="1:30" ht="15.5" x14ac:dyDescent="0.35">
      <c r="A2084" s="5" t="s">
        <v>644</v>
      </c>
      <c r="B2084" t="s">
        <v>31</v>
      </c>
      <c r="C2084">
        <v>701</v>
      </c>
      <c r="D2084">
        <v>7</v>
      </c>
      <c r="E2084">
        <v>1</v>
      </c>
      <c r="F2084" t="s">
        <v>32</v>
      </c>
      <c r="G2084" t="s">
        <v>33</v>
      </c>
      <c r="H2084" t="s">
        <v>34</v>
      </c>
      <c r="I2084" s="6" t="s">
        <v>35</v>
      </c>
      <c r="O2084" s="7"/>
      <c r="P2084" s="7"/>
      <c r="AB2084" t="s">
        <v>153</v>
      </c>
      <c r="AC2084" t="s">
        <v>37</v>
      </c>
    </row>
    <row r="2085" spans="1:30" ht="15.5" x14ac:dyDescent="0.35">
      <c r="A2085" s="5" t="s">
        <v>644</v>
      </c>
      <c r="B2085" t="s">
        <v>31</v>
      </c>
      <c r="C2085">
        <v>701</v>
      </c>
      <c r="D2085">
        <v>7</v>
      </c>
      <c r="E2085">
        <v>2</v>
      </c>
      <c r="F2085" t="s">
        <v>32</v>
      </c>
      <c r="G2085" t="s">
        <v>33</v>
      </c>
      <c r="H2085" t="s">
        <v>34</v>
      </c>
      <c r="I2085" s="6" t="s">
        <v>35</v>
      </c>
      <c r="O2085" s="7"/>
      <c r="P2085" s="7"/>
      <c r="AB2085" t="s">
        <v>153</v>
      </c>
      <c r="AC2085" t="s">
        <v>37</v>
      </c>
    </row>
    <row r="2086" spans="1:30" ht="15.5" x14ac:dyDescent="0.35">
      <c r="A2086" s="5" t="s">
        <v>644</v>
      </c>
      <c r="B2086" t="s">
        <v>31</v>
      </c>
      <c r="C2086">
        <v>701</v>
      </c>
      <c r="D2086">
        <v>8</v>
      </c>
      <c r="E2086">
        <v>1</v>
      </c>
      <c r="F2086" t="s">
        <v>32</v>
      </c>
      <c r="G2086" t="s">
        <v>33</v>
      </c>
      <c r="H2086" t="s">
        <v>34</v>
      </c>
      <c r="I2086" s="6" t="s">
        <v>35</v>
      </c>
      <c r="O2086" s="7"/>
      <c r="P2086" s="7"/>
      <c r="AB2086" t="s">
        <v>153</v>
      </c>
      <c r="AC2086" t="s">
        <v>37</v>
      </c>
    </row>
    <row r="2087" spans="1:30" ht="15.5" x14ac:dyDescent="0.35">
      <c r="A2087" s="5" t="s">
        <v>644</v>
      </c>
      <c r="B2087" t="s">
        <v>31</v>
      </c>
      <c r="C2087">
        <v>701</v>
      </c>
      <c r="D2087">
        <v>8</v>
      </c>
      <c r="E2087">
        <v>2</v>
      </c>
      <c r="F2087" t="s">
        <v>32</v>
      </c>
      <c r="G2087" t="s">
        <v>33</v>
      </c>
      <c r="H2087" t="s">
        <v>34</v>
      </c>
      <c r="I2087" t="s">
        <v>159</v>
      </c>
      <c r="J2087" s="6" t="s">
        <v>74</v>
      </c>
      <c r="K2087" t="s">
        <v>40</v>
      </c>
      <c r="L2087" t="s">
        <v>41</v>
      </c>
      <c r="M2087">
        <v>0</v>
      </c>
      <c r="N2087">
        <v>1</v>
      </c>
      <c r="O2087" s="7" t="s">
        <v>646</v>
      </c>
      <c r="P2087" s="7"/>
      <c r="Q2087">
        <f>28.5-11</f>
        <v>17.5</v>
      </c>
      <c r="R2087" t="s">
        <v>185</v>
      </c>
      <c r="S2087" t="s">
        <v>44</v>
      </c>
      <c r="AB2087" t="s">
        <v>153</v>
      </c>
      <c r="AC2087" t="s">
        <v>37</v>
      </c>
    </row>
    <row r="2088" spans="1:30" ht="15.5" x14ac:dyDescent="0.35">
      <c r="A2088" s="5" t="s">
        <v>644</v>
      </c>
      <c r="B2088" t="s">
        <v>31</v>
      </c>
      <c r="C2088">
        <v>701</v>
      </c>
      <c r="D2088">
        <v>9</v>
      </c>
      <c r="E2088">
        <v>1</v>
      </c>
      <c r="F2088" t="s">
        <v>32</v>
      </c>
      <c r="G2088" t="s">
        <v>33</v>
      </c>
      <c r="H2088" t="s">
        <v>34</v>
      </c>
      <c r="I2088" s="6" t="s">
        <v>35</v>
      </c>
      <c r="O2088" s="7"/>
      <c r="P2088" s="7"/>
      <c r="AB2088" t="s">
        <v>153</v>
      </c>
      <c r="AC2088" t="s">
        <v>37</v>
      </c>
    </row>
    <row r="2089" spans="1:30" ht="15.5" x14ac:dyDescent="0.35">
      <c r="A2089" s="5" t="s">
        <v>644</v>
      </c>
      <c r="B2089" t="s">
        <v>31</v>
      </c>
      <c r="C2089">
        <v>701</v>
      </c>
      <c r="D2089">
        <v>9</v>
      </c>
      <c r="E2089">
        <v>2</v>
      </c>
      <c r="F2089" t="s">
        <v>32</v>
      </c>
      <c r="G2089" t="s">
        <v>33</v>
      </c>
      <c r="H2089" t="s">
        <v>34</v>
      </c>
      <c r="I2089" s="6" t="s">
        <v>35</v>
      </c>
      <c r="O2089" s="7"/>
      <c r="P2089" s="7"/>
      <c r="AB2089" t="s">
        <v>153</v>
      </c>
      <c r="AC2089" t="s">
        <v>37</v>
      </c>
    </row>
    <row r="2090" spans="1:30" ht="15.5" x14ac:dyDescent="0.35">
      <c r="A2090" s="5" t="s">
        <v>644</v>
      </c>
      <c r="B2090" t="s">
        <v>31</v>
      </c>
      <c r="C2090">
        <v>701</v>
      </c>
      <c r="D2090">
        <v>10</v>
      </c>
      <c r="E2090">
        <v>1</v>
      </c>
      <c r="F2090" t="s">
        <v>32</v>
      </c>
      <c r="G2090" t="s">
        <v>33</v>
      </c>
      <c r="H2090" t="s">
        <v>34</v>
      </c>
      <c r="I2090" s="6" t="s">
        <v>35</v>
      </c>
      <c r="O2090" s="7"/>
      <c r="P2090" s="7"/>
      <c r="AB2090" t="s">
        <v>153</v>
      </c>
      <c r="AC2090" t="s">
        <v>37</v>
      </c>
    </row>
    <row r="2091" spans="1:30" ht="15.5" x14ac:dyDescent="0.35">
      <c r="A2091" s="5" t="s">
        <v>644</v>
      </c>
      <c r="B2091" t="s">
        <v>31</v>
      </c>
      <c r="C2091">
        <v>701</v>
      </c>
      <c r="D2091">
        <v>10</v>
      </c>
      <c r="E2091">
        <v>2</v>
      </c>
      <c r="F2091" t="s">
        <v>32</v>
      </c>
      <c r="G2091" t="s">
        <v>33</v>
      </c>
      <c r="H2091" t="s">
        <v>34</v>
      </c>
      <c r="I2091" s="6" t="s">
        <v>35</v>
      </c>
      <c r="O2091" s="7"/>
      <c r="P2091" s="7"/>
      <c r="AB2091" t="s">
        <v>153</v>
      </c>
      <c r="AC2091" t="s">
        <v>37</v>
      </c>
    </row>
    <row r="2092" spans="1:30" ht="15.5" x14ac:dyDescent="0.35">
      <c r="A2092" s="5" t="s">
        <v>644</v>
      </c>
      <c r="B2092" t="s">
        <v>31</v>
      </c>
      <c r="C2092">
        <v>703</v>
      </c>
      <c r="D2092">
        <v>1</v>
      </c>
      <c r="E2092">
        <v>1</v>
      </c>
      <c r="F2092" t="s">
        <v>32</v>
      </c>
      <c r="G2092" t="s">
        <v>33</v>
      </c>
      <c r="H2092" t="s">
        <v>34</v>
      </c>
      <c r="I2092" t="s">
        <v>45</v>
      </c>
      <c r="J2092" s="6" t="s">
        <v>39</v>
      </c>
      <c r="K2092" t="s">
        <v>56</v>
      </c>
      <c r="L2092" t="s">
        <v>49</v>
      </c>
      <c r="M2092">
        <v>0</v>
      </c>
      <c r="N2092">
        <v>0</v>
      </c>
      <c r="O2092" s="7" t="s">
        <v>590</v>
      </c>
      <c r="P2092" s="7" t="s">
        <v>591</v>
      </c>
      <c r="Q2092">
        <f>27-10.5</f>
        <v>16.5</v>
      </c>
      <c r="R2092" t="s">
        <v>52</v>
      </c>
      <c r="Z2092" t="s">
        <v>108</v>
      </c>
      <c r="AB2092" t="s">
        <v>153</v>
      </c>
      <c r="AC2092" t="s">
        <v>37</v>
      </c>
      <c r="AD2092" t="s">
        <v>592</v>
      </c>
    </row>
    <row r="2093" spans="1:30" ht="15.5" x14ac:dyDescent="0.35">
      <c r="A2093" s="5" t="s">
        <v>644</v>
      </c>
      <c r="B2093" t="s">
        <v>31</v>
      </c>
      <c r="C2093">
        <v>703</v>
      </c>
      <c r="D2093">
        <v>1</v>
      </c>
      <c r="E2093">
        <v>2</v>
      </c>
      <c r="F2093" t="s">
        <v>32</v>
      </c>
      <c r="G2093" t="s">
        <v>33</v>
      </c>
      <c r="H2093" t="s">
        <v>34</v>
      </c>
      <c r="I2093" s="6" t="s">
        <v>35</v>
      </c>
      <c r="O2093" s="7"/>
      <c r="P2093" s="7"/>
      <c r="AB2093" t="s">
        <v>153</v>
      </c>
      <c r="AC2093" t="s">
        <v>37</v>
      </c>
    </row>
    <row r="2094" spans="1:30" ht="15.5" x14ac:dyDescent="0.35">
      <c r="A2094" s="5" t="s">
        <v>644</v>
      </c>
      <c r="B2094" t="s">
        <v>31</v>
      </c>
      <c r="C2094">
        <v>703</v>
      </c>
      <c r="D2094">
        <v>2</v>
      </c>
      <c r="E2094">
        <v>1</v>
      </c>
      <c r="F2094" t="s">
        <v>32</v>
      </c>
      <c r="G2094" t="s">
        <v>33</v>
      </c>
      <c r="H2094" t="s">
        <v>34</v>
      </c>
      <c r="I2094" s="6" t="s">
        <v>35</v>
      </c>
      <c r="O2094" s="7"/>
      <c r="P2094" s="7"/>
      <c r="AB2094" t="s">
        <v>153</v>
      </c>
      <c r="AC2094" t="s">
        <v>37</v>
      </c>
    </row>
    <row r="2095" spans="1:30" ht="15.5" x14ac:dyDescent="0.35">
      <c r="A2095" s="5" t="s">
        <v>644</v>
      </c>
      <c r="B2095" t="s">
        <v>31</v>
      </c>
      <c r="C2095">
        <v>703</v>
      </c>
      <c r="D2095">
        <v>2</v>
      </c>
      <c r="E2095">
        <v>2</v>
      </c>
      <c r="F2095" t="s">
        <v>32</v>
      </c>
      <c r="G2095" t="s">
        <v>33</v>
      </c>
      <c r="H2095" t="s">
        <v>34</v>
      </c>
      <c r="I2095" t="s">
        <v>45</v>
      </c>
      <c r="J2095" s="6" t="s">
        <v>39</v>
      </c>
      <c r="K2095" t="s">
        <v>56</v>
      </c>
      <c r="L2095" t="s">
        <v>41</v>
      </c>
      <c r="M2095">
        <v>0</v>
      </c>
      <c r="N2095">
        <v>0</v>
      </c>
      <c r="O2095" s="7" t="s">
        <v>254</v>
      </c>
      <c r="P2095" s="7" t="s">
        <v>255</v>
      </c>
      <c r="Q2095">
        <f>27.5-10.5</f>
        <v>17</v>
      </c>
      <c r="R2095" t="s">
        <v>43</v>
      </c>
      <c r="S2095" t="s">
        <v>44</v>
      </c>
      <c r="AB2095" t="s">
        <v>153</v>
      </c>
      <c r="AC2095" t="s">
        <v>37</v>
      </c>
    </row>
    <row r="2096" spans="1:30" ht="15.5" x14ac:dyDescent="0.35">
      <c r="A2096" s="5" t="s">
        <v>644</v>
      </c>
      <c r="B2096" t="s">
        <v>31</v>
      </c>
      <c r="C2096">
        <v>703</v>
      </c>
      <c r="D2096">
        <v>3</v>
      </c>
      <c r="E2096">
        <v>1</v>
      </c>
      <c r="F2096" t="s">
        <v>32</v>
      </c>
      <c r="G2096" t="s">
        <v>33</v>
      </c>
      <c r="H2096" t="s">
        <v>34</v>
      </c>
      <c r="I2096" s="6" t="s">
        <v>35</v>
      </c>
      <c r="O2096" s="7"/>
      <c r="P2096" s="7"/>
      <c r="AB2096" t="s">
        <v>153</v>
      </c>
      <c r="AC2096" t="s">
        <v>37</v>
      </c>
    </row>
    <row r="2097" spans="1:30" ht="15.5" x14ac:dyDescent="0.35">
      <c r="A2097" s="5" t="s">
        <v>644</v>
      </c>
      <c r="B2097" t="s">
        <v>31</v>
      </c>
      <c r="C2097">
        <v>703</v>
      </c>
      <c r="D2097">
        <v>4</v>
      </c>
      <c r="E2097">
        <v>1</v>
      </c>
      <c r="F2097" t="s">
        <v>32</v>
      </c>
      <c r="G2097" t="s">
        <v>33</v>
      </c>
      <c r="H2097" t="s">
        <v>34</v>
      </c>
      <c r="I2097" s="6" t="s">
        <v>35</v>
      </c>
      <c r="O2097" s="7"/>
      <c r="P2097" s="7"/>
      <c r="AB2097" t="s">
        <v>153</v>
      </c>
      <c r="AC2097" t="s">
        <v>37</v>
      </c>
    </row>
    <row r="2098" spans="1:30" ht="15.5" x14ac:dyDescent="0.35">
      <c r="A2098" s="5" t="s">
        <v>644</v>
      </c>
      <c r="B2098" t="s">
        <v>31</v>
      </c>
      <c r="C2098">
        <v>703</v>
      </c>
      <c r="D2098">
        <v>4</v>
      </c>
      <c r="E2098">
        <v>2</v>
      </c>
      <c r="F2098" t="s">
        <v>32</v>
      </c>
      <c r="G2098" t="s">
        <v>33</v>
      </c>
      <c r="H2098" t="s">
        <v>34</v>
      </c>
      <c r="I2098" s="6" t="s">
        <v>35</v>
      </c>
      <c r="O2098" s="7"/>
      <c r="P2098" s="7"/>
      <c r="AB2098" t="s">
        <v>153</v>
      </c>
      <c r="AC2098" t="s">
        <v>37</v>
      </c>
    </row>
    <row r="2099" spans="1:30" ht="15.5" x14ac:dyDescent="0.35">
      <c r="A2099" s="5" t="s">
        <v>644</v>
      </c>
      <c r="B2099" t="s">
        <v>31</v>
      </c>
      <c r="C2099">
        <v>703</v>
      </c>
      <c r="D2099">
        <v>5</v>
      </c>
      <c r="E2099">
        <v>1</v>
      </c>
      <c r="F2099" t="s">
        <v>32</v>
      </c>
      <c r="G2099" t="s">
        <v>33</v>
      </c>
      <c r="H2099" t="s">
        <v>34</v>
      </c>
      <c r="I2099" s="6" t="s">
        <v>35</v>
      </c>
      <c r="O2099" s="7"/>
      <c r="P2099" s="7"/>
      <c r="AB2099" t="s">
        <v>153</v>
      </c>
      <c r="AC2099" t="s">
        <v>37</v>
      </c>
    </row>
    <row r="2100" spans="1:30" ht="15.5" x14ac:dyDescent="0.35">
      <c r="A2100" s="5" t="s">
        <v>644</v>
      </c>
      <c r="B2100" t="s">
        <v>31</v>
      </c>
      <c r="C2100">
        <v>703</v>
      </c>
      <c r="D2100">
        <v>5</v>
      </c>
      <c r="E2100">
        <v>2</v>
      </c>
      <c r="F2100" t="s">
        <v>32</v>
      </c>
      <c r="G2100" t="s">
        <v>33</v>
      </c>
      <c r="H2100" t="s">
        <v>34</v>
      </c>
      <c r="I2100" t="s">
        <v>45</v>
      </c>
      <c r="J2100" s="6" t="s">
        <v>39</v>
      </c>
      <c r="K2100" t="s">
        <v>56</v>
      </c>
      <c r="L2100" t="s">
        <v>41</v>
      </c>
      <c r="M2100">
        <v>0</v>
      </c>
      <c r="N2100">
        <v>0</v>
      </c>
      <c r="O2100" s="7" t="s">
        <v>236</v>
      </c>
      <c r="P2100" s="7" t="s">
        <v>237</v>
      </c>
      <c r="Q2100">
        <f>27.5-11</f>
        <v>16.5</v>
      </c>
      <c r="R2100" t="s">
        <v>43</v>
      </c>
      <c r="S2100" t="s">
        <v>44</v>
      </c>
      <c r="AB2100" t="s">
        <v>153</v>
      </c>
      <c r="AC2100" t="s">
        <v>37</v>
      </c>
    </row>
    <row r="2101" spans="1:30" ht="15.5" x14ac:dyDescent="0.35">
      <c r="A2101" s="5" t="s">
        <v>644</v>
      </c>
      <c r="B2101" t="s">
        <v>31</v>
      </c>
      <c r="C2101">
        <v>703</v>
      </c>
      <c r="D2101">
        <v>6</v>
      </c>
      <c r="E2101">
        <v>1</v>
      </c>
      <c r="F2101" t="s">
        <v>32</v>
      </c>
      <c r="G2101" t="s">
        <v>33</v>
      </c>
      <c r="H2101" t="s">
        <v>34</v>
      </c>
      <c r="I2101" t="s">
        <v>45</v>
      </c>
      <c r="J2101" s="6" t="s">
        <v>74</v>
      </c>
      <c r="K2101" t="s">
        <v>56</v>
      </c>
      <c r="L2101" t="s">
        <v>49</v>
      </c>
      <c r="M2101">
        <v>0</v>
      </c>
      <c r="N2101">
        <v>1</v>
      </c>
      <c r="O2101" s="7" t="s">
        <v>593</v>
      </c>
      <c r="P2101" s="7" t="s">
        <v>594</v>
      </c>
      <c r="Q2101">
        <f>28.5-13</f>
        <v>15.5</v>
      </c>
      <c r="R2101" t="s">
        <v>52</v>
      </c>
      <c r="AB2101" t="s">
        <v>153</v>
      </c>
      <c r="AC2101" t="s">
        <v>37</v>
      </c>
      <c r="AD2101" t="s">
        <v>647</v>
      </c>
    </row>
    <row r="2102" spans="1:30" ht="15.5" x14ac:dyDescent="0.35">
      <c r="A2102" s="5" t="s">
        <v>644</v>
      </c>
      <c r="B2102" t="s">
        <v>31</v>
      </c>
      <c r="C2102">
        <v>703</v>
      </c>
      <c r="D2102">
        <v>7</v>
      </c>
      <c r="E2102">
        <v>1</v>
      </c>
      <c r="F2102" t="s">
        <v>32</v>
      </c>
      <c r="G2102" t="s">
        <v>33</v>
      </c>
      <c r="H2102" t="s">
        <v>34</v>
      </c>
      <c r="I2102" t="s">
        <v>45</v>
      </c>
      <c r="J2102" s="6" t="s">
        <v>39</v>
      </c>
      <c r="K2102" t="s">
        <v>40</v>
      </c>
      <c r="L2102" t="s">
        <v>41</v>
      </c>
      <c r="M2102">
        <v>0</v>
      </c>
      <c r="N2102">
        <v>0</v>
      </c>
      <c r="O2102" s="7" t="s">
        <v>248</v>
      </c>
      <c r="P2102" s="7" t="s">
        <v>249</v>
      </c>
      <c r="Q2102">
        <f>32-11</f>
        <v>21</v>
      </c>
      <c r="R2102" t="s">
        <v>100</v>
      </c>
      <c r="S2102" t="s">
        <v>44</v>
      </c>
      <c r="AB2102" t="s">
        <v>153</v>
      </c>
      <c r="AC2102" t="s">
        <v>37</v>
      </c>
    </row>
    <row r="2103" spans="1:30" ht="15.5" x14ac:dyDescent="0.35">
      <c r="A2103" s="5" t="s">
        <v>644</v>
      </c>
      <c r="B2103" t="s">
        <v>31</v>
      </c>
      <c r="C2103">
        <v>703</v>
      </c>
      <c r="D2103">
        <v>8</v>
      </c>
      <c r="E2103">
        <v>1</v>
      </c>
      <c r="F2103" t="s">
        <v>32</v>
      </c>
      <c r="G2103" t="s">
        <v>33</v>
      </c>
      <c r="H2103" t="s">
        <v>34</v>
      </c>
      <c r="I2103" t="s">
        <v>45</v>
      </c>
      <c r="J2103" s="6" t="s">
        <v>39</v>
      </c>
      <c r="K2103" t="s">
        <v>56</v>
      </c>
      <c r="L2103" t="s">
        <v>41</v>
      </c>
      <c r="M2103">
        <v>0</v>
      </c>
      <c r="N2103">
        <v>0</v>
      </c>
      <c r="O2103" s="7" t="s">
        <v>244</v>
      </c>
      <c r="P2103" s="7" t="s">
        <v>245</v>
      </c>
      <c r="Q2103">
        <f>27.5-11</f>
        <v>16.5</v>
      </c>
      <c r="R2103" t="s">
        <v>43</v>
      </c>
      <c r="S2103" t="s">
        <v>44</v>
      </c>
      <c r="AB2103" t="s">
        <v>153</v>
      </c>
      <c r="AC2103" t="s">
        <v>37</v>
      </c>
    </row>
    <row r="2104" spans="1:30" ht="15.5" x14ac:dyDescent="0.35">
      <c r="A2104" s="5" t="s">
        <v>644</v>
      </c>
      <c r="B2104" t="s">
        <v>31</v>
      </c>
      <c r="C2104">
        <v>703</v>
      </c>
      <c r="D2104">
        <v>9</v>
      </c>
      <c r="E2104">
        <v>1</v>
      </c>
      <c r="F2104" t="s">
        <v>32</v>
      </c>
      <c r="G2104" t="s">
        <v>33</v>
      </c>
      <c r="H2104" t="s">
        <v>34</v>
      </c>
      <c r="I2104" t="s">
        <v>45</v>
      </c>
      <c r="J2104" s="6" t="s">
        <v>39</v>
      </c>
      <c r="K2104" t="s">
        <v>40</v>
      </c>
      <c r="L2104" t="s">
        <v>49</v>
      </c>
      <c r="M2104">
        <v>0</v>
      </c>
      <c r="N2104">
        <v>0</v>
      </c>
      <c r="O2104" s="7" t="s">
        <v>250</v>
      </c>
      <c r="P2104" s="7" t="s">
        <v>251</v>
      </c>
      <c r="Q2104">
        <f>29.5-11</f>
        <v>18.5</v>
      </c>
      <c r="R2104" t="s">
        <v>52</v>
      </c>
      <c r="AB2104" t="s">
        <v>153</v>
      </c>
      <c r="AC2104" t="s">
        <v>37</v>
      </c>
    </row>
    <row r="2105" spans="1:30" ht="15.5" x14ac:dyDescent="0.35">
      <c r="A2105" s="5" t="s">
        <v>644</v>
      </c>
      <c r="B2105" t="s">
        <v>31</v>
      </c>
      <c r="C2105">
        <v>703</v>
      </c>
      <c r="D2105">
        <v>9</v>
      </c>
      <c r="E2105">
        <v>2</v>
      </c>
      <c r="F2105" t="s">
        <v>32</v>
      </c>
      <c r="G2105" t="s">
        <v>33</v>
      </c>
      <c r="H2105" t="s">
        <v>34</v>
      </c>
      <c r="I2105" s="6" t="s">
        <v>35</v>
      </c>
      <c r="O2105" s="7"/>
      <c r="P2105" s="7"/>
      <c r="AB2105" t="s">
        <v>153</v>
      </c>
      <c r="AC2105" t="s">
        <v>37</v>
      </c>
    </row>
    <row r="2106" spans="1:30" ht="15.5" x14ac:dyDescent="0.35">
      <c r="A2106" s="5" t="s">
        <v>644</v>
      </c>
      <c r="B2106" t="s">
        <v>31</v>
      </c>
      <c r="C2106">
        <v>703</v>
      </c>
      <c r="D2106">
        <v>10</v>
      </c>
      <c r="E2106">
        <v>1</v>
      </c>
      <c r="F2106" t="s">
        <v>32</v>
      </c>
      <c r="G2106" t="s">
        <v>33</v>
      </c>
      <c r="H2106" t="s">
        <v>34</v>
      </c>
      <c r="I2106" s="6" t="s">
        <v>35</v>
      </c>
      <c r="O2106" s="7"/>
      <c r="P2106" s="7"/>
      <c r="AB2106" t="s">
        <v>153</v>
      </c>
      <c r="AC2106" t="s">
        <v>37</v>
      </c>
    </row>
    <row r="2107" spans="1:30" ht="15.5" x14ac:dyDescent="0.35">
      <c r="A2107" s="5" t="s">
        <v>644</v>
      </c>
      <c r="B2107" t="s">
        <v>31</v>
      </c>
      <c r="C2107">
        <v>703</v>
      </c>
      <c r="D2107">
        <v>10</v>
      </c>
      <c r="E2107">
        <v>2</v>
      </c>
      <c r="F2107" t="s">
        <v>32</v>
      </c>
      <c r="G2107" t="s">
        <v>33</v>
      </c>
      <c r="H2107" t="s">
        <v>34</v>
      </c>
      <c r="I2107" s="6" t="s">
        <v>35</v>
      </c>
      <c r="O2107" s="7"/>
      <c r="P2107" s="7"/>
      <c r="AB2107" t="s">
        <v>153</v>
      </c>
      <c r="AC2107" t="s">
        <v>37</v>
      </c>
    </row>
    <row r="2108" spans="1:30" ht="15.5" x14ac:dyDescent="0.35">
      <c r="A2108" s="5" t="s">
        <v>644</v>
      </c>
      <c r="B2108" t="s">
        <v>31</v>
      </c>
      <c r="C2108">
        <v>801</v>
      </c>
      <c r="D2108">
        <v>4</v>
      </c>
      <c r="E2108">
        <v>1</v>
      </c>
      <c r="F2108" t="s">
        <v>32</v>
      </c>
      <c r="G2108" t="s">
        <v>33</v>
      </c>
      <c r="H2108" t="s">
        <v>34</v>
      </c>
      <c r="I2108" t="s">
        <v>69</v>
      </c>
      <c r="J2108" s="6" t="s">
        <v>142</v>
      </c>
      <c r="O2108" s="7"/>
      <c r="P2108" s="7"/>
      <c r="AB2108" t="s">
        <v>153</v>
      </c>
      <c r="AC2108" t="s">
        <v>37</v>
      </c>
    </row>
    <row r="2109" spans="1:30" ht="15.5" x14ac:dyDescent="0.35">
      <c r="A2109" s="5" t="s">
        <v>644</v>
      </c>
      <c r="B2109" t="s">
        <v>31</v>
      </c>
      <c r="C2109">
        <v>801</v>
      </c>
      <c r="D2109">
        <v>5</v>
      </c>
      <c r="E2109">
        <v>1</v>
      </c>
      <c r="F2109" t="s">
        <v>32</v>
      </c>
      <c r="G2109" t="s">
        <v>33</v>
      </c>
      <c r="H2109" t="s">
        <v>34</v>
      </c>
      <c r="I2109" t="s">
        <v>69</v>
      </c>
      <c r="J2109" s="6" t="s">
        <v>142</v>
      </c>
      <c r="O2109" s="7"/>
      <c r="P2109" s="7"/>
      <c r="AB2109" t="s">
        <v>153</v>
      </c>
      <c r="AC2109" t="s">
        <v>37</v>
      </c>
    </row>
    <row r="2110" spans="1:30" ht="15.5" x14ac:dyDescent="0.35">
      <c r="A2110" s="5" t="s">
        <v>644</v>
      </c>
      <c r="B2110" t="s">
        <v>31</v>
      </c>
      <c r="C2110">
        <v>801</v>
      </c>
      <c r="D2110">
        <v>6</v>
      </c>
      <c r="E2110">
        <v>1</v>
      </c>
      <c r="F2110" t="s">
        <v>32</v>
      </c>
      <c r="G2110" t="s">
        <v>33</v>
      </c>
      <c r="H2110" t="s">
        <v>34</v>
      </c>
      <c r="I2110" s="6" t="s">
        <v>35</v>
      </c>
      <c r="O2110" s="7"/>
      <c r="P2110" s="7"/>
      <c r="AB2110" t="s">
        <v>153</v>
      </c>
      <c r="AC2110" t="s">
        <v>37</v>
      </c>
    </row>
    <row r="2111" spans="1:30" ht="15.5" x14ac:dyDescent="0.35">
      <c r="A2111" s="5" t="s">
        <v>644</v>
      </c>
      <c r="B2111" t="s">
        <v>31</v>
      </c>
      <c r="C2111">
        <v>801</v>
      </c>
      <c r="D2111">
        <v>8</v>
      </c>
      <c r="E2111">
        <v>1</v>
      </c>
      <c r="F2111" t="s">
        <v>32</v>
      </c>
      <c r="G2111" t="s">
        <v>33</v>
      </c>
      <c r="H2111" t="s">
        <v>34</v>
      </c>
      <c r="I2111" t="s">
        <v>45</v>
      </c>
      <c r="J2111" s="6" t="s">
        <v>39</v>
      </c>
      <c r="K2111" t="s">
        <v>56</v>
      </c>
      <c r="L2111" t="s">
        <v>41</v>
      </c>
      <c r="M2111">
        <v>0</v>
      </c>
      <c r="N2111">
        <v>0</v>
      </c>
      <c r="O2111" s="7" t="s">
        <v>602</v>
      </c>
      <c r="P2111" s="7" t="s">
        <v>603</v>
      </c>
      <c r="Q2111">
        <f>26.5-12</f>
        <v>14.5</v>
      </c>
      <c r="R2111" t="s">
        <v>43</v>
      </c>
      <c r="S2111" t="s">
        <v>44</v>
      </c>
      <c r="AB2111" t="s">
        <v>153</v>
      </c>
      <c r="AC2111" t="s">
        <v>37</v>
      </c>
    </row>
    <row r="2112" spans="1:30" ht="15.5" x14ac:dyDescent="0.35">
      <c r="A2112" s="5" t="s">
        <v>644</v>
      </c>
      <c r="B2112" t="s">
        <v>31</v>
      </c>
      <c r="C2112">
        <v>801</v>
      </c>
      <c r="D2112">
        <v>9</v>
      </c>
      <c r="E2112">
        <v>1</v>
      </c>
      <c r="F2112" t="s">
        <v>32</v>
      </c>
      <c r="G2112" t="s">
        <v>33</v>
      </c>
      <c r="H2112" t="s">
        <v>34</v>
      </c>
      <c r="I2112" s="6" t="s">
        <v>35</v>
      </c>
      <c r="O2112" s="7"/>
      <c r="P2112" s="7"/>
      <c r="AB2112" t="s">
        <v>153</v>
      </c>
      <c r="AC2112" t="s">
        <v>37</v>
      </c>
    </row>
    <row r="2113" spans="1:30" ht="15.5" x14ac:dyDescent="0.35">
      <c r="A2113" s="5" t="s">
        <v>644</v>
      </c>
      <c r="B2113" t="s">
        <v>31</v>
      </c>
      <c r="C2113">
        <v>801</v>
      </c>
      <c r="D2113">
        <v>9</v>
      </c>
      <c r="E2113">
        <v>2</v>
      </c>
      <c r="F2113" t="s">
        <v>32</v>
      </c>
      <c r="G2113" t="s">
        <v>33</v>
      </c>
      <c r="H2113" t="s">
        <v>34</v>
      </c>
      <c r="I2113" s="6" t="s">
        <v>35</v>
      </c>
      <c r="O2113" s="7"/>
      <c r="P2113" s="7"/>
      <c r="AB2113" t="s">
        <v>153</v>
      </c>
      <c r="AC2113" t="s">
        <v>37</v>
      </c>
    </row>
    <row r="2114" spans="1:30" ht="15.5" x14ac:dyDescent="0.35">
      <c r="A2114" s="5" t="s">
        <v>644</v>
      </c>
      <c r="B2114" t="s">
        <v>31</v>
      </c>
      <c r="C2114">
        <v>801</v>
      </c>
      <c r="D2114">
        <v>10</v>
      </c>
      <c r="E2114">
        <v>1</v>
      </c>
      <c r="F2114" t="s">
        <v>32</v>
      </c>
      <c r="G2114" t="s">
        <v>33</v>
      </c>
      <c r="H2114" t="s">
        <v>34</v>
      </c>
      <c r="I2114" t="s">
        <v>38</v>
      </c>
      <c r="J2114" s="6" t="s">
        <v>39</v>
      </c>
      <c r="K2114" t="s">
        <v>40</v>
      </c>
      <c r="L2114" t="s">
        <v>49</v>
      </c>
      <c r="M2114">
        <v>0</v>
      </c>
      <c r="N2114">
        <v>0</v>
      </c>
      <c r="O2114" s="7" t="s">
        <v>257</v>
      </c>
      <c r="P2114" s="7"/>
      <c r="Q2114">
        <f>180-95</f>
        <v>85</v>
      </c>
      <c r="R2114" t="s">
        <v>52</v>
      </c>
      <c r="AB2114" t="s">
        <v>153</v>
      </c>
      <c r="AC2114" t="s">
        <v>37</v>
      </c>
    </row>
    <row r="2115" spans="1:30" ht="15.5" x14ac:dyDescent="0.35">
      <c r="A2115" s="5" t="s">
        <v>644</v>
      </c>
      <c r="B2115" t="s">
        <v>31</v>
      </c>
      <c r="C2115">
        <v>801</v>
      </c>
      <c r="D2115">
        <v>10</v>
      </c>
      <c r="E2115">
        <v>2</v>
      </c>
      <c r="F2115" t="s">
        <v>32</v>
      </c>
      <c r="G2115" t="s">
        <v>33</v>
      </c>
      <c r="H2115" t="s">
        <v>34</v>
      </c>
      <c r="I2115" t="s">
        <v>45</v>
      </c>
      <c r="J2115" s="6" t="s">
        <v>39</v>
      </c>
      <c r="K2115" t="s">
        <v>56</v>
      </c>
      <c r="L2115" t="s">
        <v>41</v>
      </c>
      <c r="M2115">
        <v>0</v>
      </c>
      <c r="N2115">
        <v>0</v>
      </c>
      <c r="O2115" s="7" t="s">
        <v>263</v>
      </c>
      <c r="P2115" s="7" t="s">
        <v>264</v>
      </c>
      <c r="Q2115">
        <f>28-12.5</f>
        <v>15.5</v>
      </c>
      <c r="R2115" t="s">
        <v>43</v>
      </c>
      <c r="S2115" t="s">
        <v>44</v>
      </c>
      <c r="AB2115" t="s">
        <v>153</v>
      </c>
      <c r="AC2115" t="s">
        <v>37</v>
      </c>
    </row>
    <row r="2116" spans="1:30" ht="15.5" x14ac:dyDescent="0.35">
      <c r="A2116" s="5" t="s">
        <v>644</v>
      </c>
      <c r="B2116" t="s">
        <v>31</v>
      </c>
      <c r="C2116">
        <v>803</v>
      </c>
      <c r="D2116">
        <v>1</v>
      </c>
      <c r="E2116">
        <v>1</v>
      </c>
      <c r="F2116" t="s">
        <v>32</v>
      </c>
      <c r="G2116" t="s">
        <v>33</v>
      </c>
      <c r="H2116" t="s">
        <v>34</v>
      </c>
      <c r="I2116" s="6" t="s">
        <v>35</v>
      </c>
      <c r="O2116" s="7"/>
      <c r="P2116" s="7"/>
      <c r="AB2116" t="s">
        <v>153</v>
      </c>
      <c r="AC2116" t="s">
        <v>37</v>
      </c>
    </row>
    <row r="2117" spans="1:30" ht="15.5" x14ac:dyDescent="0.35">
      <c r="A2117" s="5" t="s">
        <v>644</v>
      </c>
      <c r="B2117" t="s">
        <v>31</v>
      </c>
      <c r="C2117">
        <v>803</v>
      </c>
      <c r="D2117">
        <v>3</v>
      </c>
      <c r="E2117">
        <v>1</v>
      </c>
      <c r="F2117" t="s">
        <v>32</v>
      </c>
      <c r="G2117" t="s">
        <v>33</v>
      </c>
      <c r="H2117" t="s">
        <v>34</v>
      </c>
      <c r="I2117" t="s">
        <v>38</v>
      </c>
      <c r="J2117" s="6" t="s">
        <v>142</v>
      </c>
      <c r="O2117" s="7"/>
      <c r="P2117" s="7" t="s">
        <v>280</v>
      </c>
      <c r="AB2117" t="s">
        <v>153</v>
      </c>
      <c r="AC2117" t="s">
        <v>37</v>
      </c>
      <c r="AD2117" t="s">
        <v>189</v>
      </c>
    </row>
    <row r="2118" spans="1:30" ht="15.5" x14ac:dyDescent="0.35">
      <c r="A2118" s="5" t="s">
        <v>644</v>
      </c>
      <c r="B2118" t="s">
        <v>31</v>
      </c>
      <c r="C2118">
        <v>803</v>
      </c>
      <c r="D2118">
        <v>4</v>
      </c>
      <c r="E2118">
        <v>1</v>
      </c>
      <c r="F2118" t="s">
        <v>32</v>
      </c>
      <c r="G2118" t="s">
        <v>33</v>
      </c>
      <c r="H2118" t="s">
        <v>34</v>
      </c>
      <c r="I2118" t="s">
        <v>69</v>
      </c>
      <c r="J2118" s="6" t="s">
        <v>70</v>
      </c>
      <c r="O2118" s="7"/>
      <c r="P2118" s="7"/>
      <c r="AB2118" t="s">
        <v>153</v>
      </c>
      <c r="AC2118" t="s">
        <v>37</v>
      </c>
    </row>
    <row r="2119" spans="1:30" ht="15.5" x14ac:dyDescent="0.35">
      <c r="A2119" s="5" t="s">
        <v>644</v>
      </c>
      <c r="B2119" t="s">
        <v>31</v>
      </c>
      <c r="C2119">
        <v>803</v>
      </c>
      <c r="D2119">
        <v>5</v>
      </c>
      <c r="E2119">
        <v>1</v>
      </c>
      <c r="F2119" t="s">
        <v>32</v>
      </c>
      <c r="G2119" t="s">
        <v>33</v>
      </c>
      <c r="H2119" t="s">
        <v>34</v>
      </c>
      <c r="I2119" t="s">
        <v>38</v>
      </c>
      <c r="J2119" s="6" t="s">
        <v>142</v>
      </c>
      <c r="O2119" s="7"/>
      <c r="P2119" s="7" t="s">
        <v>280</v>
      </c>
      <c r="AB2119" t="s">
        <v>153</v>
      </c>
      <c r="AC2119" t="s">
        <v>37</v>
      </c>
      <c r="AD2119" s="6" t="s">
        <v>189</v>
      </c>
    </row>
    <row r="2120" spans="1:30" ht="15.5" x14ac:dyDescent="0.35">
      <c r="A2120" s="5" t="s">
        <v>644</v>
      </c>
      <c r="B2120" t="s">
        <v>31</v>
      </c>
      <c r="C2120">
        <v>803</v>
      </c>
      <c r="D2120">
        <v>7</v>
      </c>
      <c r="E2120">
        <v>1</v>
      </c>
      <c r="F2120" t="s">
        <v>32</v>
      </c>
      <c r="G2120" t="s">
        <v>33</v>
      </c>
      <c r="H2120" t="s">
        <v>34</v>
      </c>
      <c r="I2120" t="s">
        <v>38</v>
      </c>
      <c r="J2120" s="6" t="s">
        <v>142</v>
      </c>
      <c r="O2120" s="7"/>
      <c r="P2120" s="7" t="s">
        <v>280</v>
      </c>
      <c r="AB2120" t="s">
        <v>153</v>
      </c>
      <c r="AC2120" t="s">
        <v>37</v>
      </c>
      <c r="AD2120" t="s">
        <v>189</v>
      </c>
    </row>
    <row r="2121" spans="1:30" ht="15.5" x14ac:dyDescent="0.35">
      <c r="A2121" s="5" t="s">
        <v>644</v>
      </c>
      <c r="B2121" t="s">
        <v>31</v>
      </c>
      <c r="C2121">
        <v>803</v>
      </c>
      <c r="D2121">
        <v>9</v>
      </c>
      <c r="E2121">
        <v>1</v>
      </c>
      <c r="F2121" t="s">
        <v>32</v>
      </c>
      <c r="G2121" t="s">
        <v>33</v>
      </c>
      <c r="H2121" t="s">
        <v>34</v>
      </c>
      <c r="I2121" s="6" t="s">
        <v>130</v>
      </c>
      <c r="O2121" s="7"/>
      <c r="P2121" s="7"/>
      <c r="AB2121" t="s">
        <v>153</v>
      </c>
      <c r="AC2121" t="s">
        <v>37</v>
      </c>
      <c r="AD2121" t="s">
        <v>648</v>
      </c>
    </row>
    <row r="2122" spans="1:30" ht="15.5" x14ac:dyDescent="0.35">
      <c r="A2122" s="5" t="s">
        <v>644</v>
      </c>
      <c r="B2122" t="s">
        <v>31</v>
      </c>
      <c r="C2122">
        <v>803</v>
      </c>
      <c r="D2122">
        <v>9</v>
      </c>
      <c r="E2122">
        <v>2</v>
      </c>
      <c r="F2122" t="s">
        <v>32</v>
      </c>
      <c r="G2122" t="s">
        <v>33</v>
      </c>
      <c r="H2122" t="s">
        <v>34</v>
      </c>
      <c r="I2122" t="s">
        <v>159</v>
      </c>
      <c r="J2122" s="6" t="s">
        <v>39</v>
      </c>
      <c r="K2122" t="s">
        <v>40</v>
      </c>
      <c r="L2122" t="s">
        <v>41</v>
      </c>
      <c r="M2122">
        <v>0</v>
      </c>
      <c r="N2122">
        <v>0</v>
      </c>
      <c r="O2122" s="7" t="s">
        <v>277</v>
      </c>
      <c r="P2122" s="7"/>
      <c r="Q2122">
        <f>36-13</f>
        <v>23</v>
      </c>
      <c r="R2122" t="s">
        <v>165</v>
      </c>
      <c r="S2122" t="s">
        <v>108</v>
      </c>
      <c r="AB2122" t="s">
        <v>153</v>
      </c>
      <c r="AC2122" t="s">
        <v>37</v>
      </c>
      <c r="AD2122" t="s">
        <v>649</v>
      </c>
    </row>
    <row r="2123" spans="1:30" ht="15.5" x14ac:dyDescent="0.35">
      <c r="A2123" s="5" t="s">
        <v>644</v>
      </c>
      <c r="B2123" t="s">
        <v>31</v>
      </c>
      <c r="C2123">
        <v>803</v>
      </c>
      <c r="D2123">
        <v>10</v>
      </c>
      <c r="E2123">
        <v>1</v>
      </c>
      <c r="F2123" t="s">
        <v>32</v>
      </c>
      <c r="G2123" t="s">
        <v>33</v>
      </c>
      <c r="H2123" t="s">
        <v>34</v>
      </c>
      <c r="I2123" t="s">
        <v>38</v>
      </c>
      <c r="J2123" s="6" t="s">
        <v>74</v>
      </c>
      <c r="K2123" t="s">
        <v>40</v>
      </c>
      <c r="L2123" t="s">
        <v>41</v>
      </c>
      <c r="M2123">
        <v>0</v>
      </c>
      <c r="N2123">
        <v>1</v>
      </c>
      <c r="O2123" s="7"/>
      <c r="P2123" s="7" t="s">
        <v>280</v>
      </c>
      <c r="Q2123">
        <f>190-100</f>
        <v>90</v>
      </c>
      <c r="R2123" t="s">
        <v>43</v>
      </c>
      <c r="S2123" t="s">
        <v>44</v>
      </c>
      <c r="AB2123" t="s">
        <v>153</v>
      </c>
      <c r="AC2123" t="s">
        <v>37</v>
      </c>
      <c r="AD2123" t="s">
        <v>203</v>
      </c>
    </row>
    <row r="2124" spans="1:30" ht="15.5" x14ac:dyDescent="0.35">
      <c r="A2124" s="5" t="s">
        <v>644</v>
      </c>
      <c r="B2124" t="s">
        <v>31</v>
      </c>
      <c r="C2124">
        <v>303</v>
      </c>
      <c r="D2124">
        <v>1</v>
      </c>
      <c r="E2124">
        <v>1</v>
      </c>
      <c r="F2124" t="s">
        <v>120</v>
      </c>
      <c r="G2124" t="s">
        <v>33</v>
      </c>
      <c r="H2124" t="s">
        <v>34</v>
      </c>
      <c r="I2124" s="6" t="s">
        <v>35</v>
      </c>
      <c r="O2124" s="7"/>
      <c r="P2124" s="7"/>
      <c r="AB2124" t="s">
        <v>153</v>
      </c>
      <c r="AC2124" t="s">
        <v>37</v>
      </c>
    </row>
    <row r="2125" spans="1:30" ht="15.5" x14ac:dyDescent="0.35">
      <c r="A2125" s="5" t="s">
        <v>644</v>
      </c>
      <c r="B2125" t="s">
        <v>31</v>
      </c>
      <c r="C2125">
        <v>303</v>
      </c>
      <c r="D2125">
        <v>1</v>
      </c>
      <c r="E2125">
        <v>2</v>
      </c>
      <c r="F2125" t="s">
        <v>120</v>
      </c>
      <c r="G2125" t="s">
        <v>33</v>
      </c>
      <c r="H2125" t="s">
        <v>34</v>
      </c>
      <c r="I2125" s="6" t="s">
        <v>35</v>
      </c>
      <c r="O2125" s="7"/>
      <c r="P2125" s="7"/>
      <c r="AB2125" t="s">
        <v>153</v>
      </c>
      <c r="AC2125" t="s">
        <v>37</v>
      </c>
    </row>
    <row r="2126" spans="1:30" ht="15.5" x14ac:dyDescent="0.35">
      <c r="A2126" s="5" t="s">
        <v>644</v>
      </c>
      <c r="B2126" t="s">
        <v>31</v>
      </c>
      <c r="C2126">
        <v>303</v>
      </c>
      <c r="D2126">
        <v>2</v>
      </c>
      <c r="E2126">
        <v>1</v>
      </c>
      <c r="F2126" t="s">
        <v>120</v>
      </c>
      <c r="G2126" t="s">
        <v>33</v>
      </c>
      <c r="H2126" t="s">
        <v>34</v>
      </c>
      <c r="I2126" s="6" t="s">
        <v>35</v>
      </c>
      <c r="O2126" s="7"/>
      <c r="P2126" s="7"/>
      <c r="AB2126" t="s">
        <v>153</v>
      </c>
      <c r="AC2126" t="s">
        <v>37</v>
      </c>
    </row>
    <row r="2127" spans="1:30" ht="15.5" x14ac:dyDescent="0.35">
      <c r="A2127" s="5" t="s">
        <v>644</v>
      </c>
      <c r="B2127" t="s">
        <v>31</v>
      </c>
      <c r="C2127">
        <v>303</v>
      </c>
      <c r="D2127">
        <v>3</v>
      </c>
      <c r="E2127">
        <v>1</v>
      </c>
      <c r="F2127" t="s">
        <v>120</v>
      </c>
      <c r="G2127" t="s">
        <v>33</v>
      </c>
      <c r="H2127" t="s">
        <v>34</v>
      </c>
      <c r="I2127" s="6" t="s">
        <v>35</v>
      </c>
      <c r="O2127" s="7"/>
      <c r="P2127" s="7"/>
      <c r="AB2127" t="s">
        <v>153</v>
      </c>
      <c r="AC2127" t="s">
        <v>37</v>
      </c>
    </row>
    <row r="2128" spans="1:30" ht="15.5" x14ac:dyDescent="0.35">
      <c r="A2128" s="5" t="s">
        <v>644</v>
      </c>
      <c r="B2128" t="s">
        <v>31</v>
      </c>
      <c r="C2128">
        <v>303</v>
      </c>
      <c r="D2128">
        <v>3</v>
      </c>
      <c r="E2128">
        <v>2</v>
      </c>
      <c r="F2128" t="s">
        <v>120</v>
      </c>
      <c r="G2128" t="s">
        <v>33</v>
      </c>
      <c r="H2128" t="s">
        <v>34</v>
      </c>
      <c r="I2128" s="6" t="s">
        <v>35</v>
      </c>
      <c r="O2128" s="7"/>
      <c r="P2128" s="7"/>
      <c r="AB2128" t="s">
        <v>153</v>
      </c>
      <c r="AC2128" t="s">
        <v>37</v>
      </c>
    </row>
    <row r="2129" spans="1:30" ht="15.5" x14ac:dyDescent="0.35">
      <c r="A2129" s="5" t="s">
        <v>644</v>
      </c>
      <c r="B2129" t="s">
        <v>31</v>
      </c>
      <c r="C2129">
        <v>303</v>
      </c>
      <c r="D2129">
        <v>4</v>
      </c>
      <c r="E2129">
        <v>1</v>
      </c>
      <c r="F2129" t="s">
        <v>120</v>
      </c>
      <c r="G2129" t="s">
        <v>33</v>
      </c>
      <c r="H2129" t="s">
        <v>34</v>
      </c>
      <c r="I2129" s="6" t="s">
        <v>650</v>
      </c>
      <c r="O2129" s="7"/>
      <c r="P2129" s="7"/>
      <c r="AB2129" t="s">
        <v>153</v>
      </c>
      <c r="AC2129" t="s">
        <v>37</v>
      </c>
    </row>
    <row r="2130" spans="1:30" ht="15.5" x14ac:dyDescent="0.35">
      <c r="A2130" s="5" t="s">
        <v>644</v>
      </c>
      <c r="B2130" t="s">
        <v>31</v>
      </c>
      <c r="C2130">
        <v>303</v>
      </c>
      <c r="D2130">
        <v>4</v>
      </c>
      <c r="E2130">
        <v>2</v>
      </c>
      <c r="F2130" t="s">
        <v>120</v>
      </c>
      <c r="G2130" t="s">
        <v>33</v>
      </c>
      <c r="H2130" t="s">
        <v>34</v>
      </c>
      <c r="I2130" s="6" t="s">
        <v>650</v>
      </c>
      <c r="O2130" s="7"/>
      <c r="P2130" s="7"/>
      <c r="AB2130" t="s">
        <v>153</v>
      </c>
      <c r="AC2130" t="s">
        <v>37</v>
      </c>
    </row>
    <row r="2131" spans="1:30" ht="15.5" x14ac:dyDescent="0.35">
      <c r="A2131" s="5" t="s">
        <v>644</v>
      </c>
      <c r="B2131" t="s">
        <v>31</v>
      </c>
      <c r="C2131">
        <v>303</v>
      </c>
      <c r="D2131">
        <v>5</v>
      </c>
      <c r="E2131">
        <v>1</v>
      </c>
      <c r="F2131" t="s">
        <v>120</v>
      </c>
      <c r="G2131" t="s">
        <v>33</v>
      </c>
      <c r="H2131" t="s">
        <v>34</v>
      </c>
      <c r="I2131" t="s">
        <v>69</v>
      </c>
      <c r="J2131" s="6" t="s">
        <v>142</v>
      </c>
      <c r="O2131" s="7"/>
      <c r="P2131" s="7"/>
      <c r="AB2131" t="s">
        <v>153</v>
      </c>
      <c r="AC2131" t="s">
        <v>37</v>
      </c>
      <c r="AD2131" t="s">
        <v>651</v>
      </c>
    </row>
    <row r="2132" spans="1:30" ht="15.5" x14ac:dyDescent="0.35">
      <c r="A2132" s="5" t="s">
        <v>644</v>
      </c>
      <c r="B2132" t="s">
        <v>31</v>
      </c>
      <c r="C2132">
        <v>303</v>
      </c>
      <c r="D2132">
        <v>6</v>
      </c>
      <c r="E2132">
        <v>1</v>
      </c>
      <c r="F2132" t="s">
        <v>120</v>
      </c>
      <c r="G2132" t="s">
        <v>33</v>
      </c>
      <c r="H2132" t="s">
        <v>34</v>
      </c>
      <c r="I2132" s="6" t="s">
        <v>35</v>
      </c>
      <c r="O2132" s="7"/>
      <c r="P2132" s="7"/>
      <c r="AB2132" t="s">
        <v>153</v>
      </c>
      <c r="AC2132" t="s">
        <v>37</v>
      </c>
    </row>
    <row r="2133" spans="1:30" ht="15.5" x14ac:dyDescent="0.35">
      <c r="A2133" s="5" t="s">
        <v>644</v>
      </c>
      <c r="B2133" t="s">
        <v>31</v>
      </c>
      <c r="C2133">
        <v>303</v>
      </c>
      <c r="D2133">
        <v>6</v>
      </c>
      <c r="E2133">
        <v>2</v>
      </c>
      <c r="F2133" t="s">
        <v>120</v>
      </c>
      <c r="G2133" t="s">
        <v>33</v>
      </c>
      <c r="H2133" t="s">
        <v>34</v>
      </c>
      <c r="I2133" s="6" t="s">
        <v>35</v>
      </c>
      <c r="O2133" s="7"/>
      <c r="P2133" s="7"/>
      <c r="AB2133" t="s">
        <v>153</v>
      </c>
      <c r="AC2133" t="s">
        <v>37</v>
      </c>
    </row>
    <row r="2134" spans="1:30" ht="15.5" x14ac:dyDescent="0.35">
      <c r="A2134" s="5" t="s">
        <v>644</v>
      </c>
      <c r="B2134" t="s">
        <v>31</v>
      </c>
      <c r="C2134">
        <v>303</v>
      </c>
      <c r="D2134">
        <v>7</v>
      </c>
      <c r="E2134">
        <v>1</v>
      </c>
      <c r="F2134" t="s">
        <v>120</v>
      </c>
      <c r="G2134" t="s">
        <v>33</v>
      </c>
      <c r="H2134" t="s">
        <v>34</v>
      </c>
      <c r="I2134" t="s">
        <v>45</v>
      </c>
      <c r="J2134" s="6" t="s">
        <v>74</v>
      </c>
      <c r="K2134" t="s">
        <v>40</v>
      </c>
      <c r="L2134" t="s">
        <v>49</v>
      </c>
      <c r="M2134">
        <v>0</v>
      </c>
      <c r="N2134">
        <v>1</v>
      </c>
      <c r="O2134" s="7" t="s">
        <v>635</v>
      </c>
      <c r="P2134" s="7" t="s">
        <v>636</v>
      </c>
      <c r="Q2134">
        <f>41.5-16</f>
        <v>25.5</v>
      </c>
      <c r="R2134" t="s">
        <v>128</v>
      </c>
      <c r="AB2134" t="s">
        <v>153</v>
      </c>
      <c r="AC2134" t="s">
        <v>37</v>
      </c>
    </row>
    <row r="2135" spans="1:30" ht="15.5" x14ac:dyDescent="0.35">
      <c r="A2135" s="5" t="s">
        <v>644</v>
      </c>
      <c r="B2135" t="s">
        <v>31</v>
      </c>
      <c r="C2135">
        <v>303</v>
      </c>
      <c r="D2135">
        <v>8</v>
      </c>
      <c r="E2135">
        <v>1</v>
      </c>
      <c r="F2135" t="s">
        <v>120</v>
      </c>
      <c r="G2135" t="s">
        <v>33</v>
      </c>
      <c r="H2135" t="s">
        <v>34</v>
      </c>
      <c r="I2135" t="s">
        <v>69</v>
      </c>
      <c r="J2135" s="6" t="s">
        <v>70</v>
      </c>
      <c r="O2135" s="7"/>
      <c r="P2135" s="7"/>
      <c r="AB2135" t="s">
        <v>153</v>
      </c>
      <c r="AC2135" t="s">
        <v>37</v>
      </c>
    </row>
    <row r="2136" spans="1:30" ht="15.5" x14ac:dyDescent="0.35">
      <c r="A2136" s="5" t="s">
        <v>644</v>
      </c>
      <c r="B2136" t="s">
        <v>31</v>
      </c>
      <c r="C2136">
        <v>303</v>
      </c>
      <c r="D2136">
        <v>9</v>
      </c>
      <c r="E2136">
        <v>1</v>
      </c>
      <c r="F2136" t="s">
        <v>120</v>
      </c>
      <c r="G2136" t="s">
        <v>33</v>
      </c>
      <c r="H2136" t="s">
        <v>34</v>
      </c>
      <c r="I2136" s="6" t="s">
        <v>35</v>
      </c>
      <c r="O2136" s="7"/>
      <c r="P2136" s="7"/>
      <c r="AB2136" t="s">
        <v>153</v>
      </c>
      <c r="AC2136" t="s">
        <v>37</v>
      </c>
    </row>
    <row r="2137" spans="1:30" ht="15.5" x14ac:dyDescent="0.35">
      <c r="A2137" s="5" t="s">
        <v>644</v>
      </c>
      <c r="B2137" t="s">
        <v>31</v>
      </c>
      <c r="C2137">
        <v>303</v>
      </c>
      <c r="D2137">
        <v>9</v>
      </c>
      <c r="E2137">
        <v>2</v>
      </c>
      <c r="F2137" t="s">
        <v>120</v>
      </c>
      <c r="G2137" t="s">
        <v>33</v>
      </c>
      <c r="H2137" t="s">
        <v>34</v>
      </c>
      <c r="I2137" t="s">
        <v>45</v>
      </c>
      <c r="J2137" s="6" t="s">
        <v>142</v>
      </c>
      <c r="K2137" t="s">
        <v>40</v>
      </c>
      <c r="O2137" s="7"/>
      <c r="P2137" s="7"/>
      <c r="Q2137">
        <f>38-15</f>
        <v>23</v>
      </c>
      <c r="AB2137" t="s">
        <v>153</v>
      </c>
      <c r="AC2137" t="s">
        <v>37</v>
      </c>
      <c r="AD2137" t="s">
        <v>652</v>
      </c>
    </row>
    <row r="2138" spans="1:30" ht="15.5" x14ac:dyDescent="0.35">
      <c r="A2138" s="5" t="s">
        <v>644</v>
      </c>
      <c r="B2138" t="s">
        <v>31</v>
      </c>
      <c r="C2138">
        <v>303</v>
      </c>
      <c r="D2138">
        <v>10</v>
      </c>
      <c r="E2138">
        <v>1</v>
      </c>
      <c r="F2138" t="s">
        <v>120</v>
      </c>
      <c r="G2138" t="s">
        <v>33</v>
      </c>
      <c r="H2138" t="s">
        <v>34</v>
      </c>
      <c r="I2138" s="6" t="s">
        <v>35</v>
      </c>
      <c r="O2138" s="7"/>
      <c r="P2138" s="7"/>
      <c r="AB2138" t="s">
        <v>153</v>
      </c>
      <c r="AC2138" t="s">
        <v>37</v>
      </c>
    </row>
    <row r="2139" spans="1:30" ht="15.5" x14ac:dyDescent="0.35">
      <c r="A2139" s="5" t="s">
        <v>644</v>
      </c>
      <c r="B2139" t="s">
        <v>31</v>
      </c>
      <c r="C2139">
        <v>401</v>
      </c>
      <c r="D2139">
        <v>1</v>
      </c>
      <c r="E2139">
        <v>1</v>
      </c>
      <c r="F2139" t="s">
        <v>120</v>
      </c>
      <c r="G2139" t="s">
        <v>33</v>
      </c>
      <c r="H2139" t="s">
        <v>34</v>
      </c>
      <c r="I2139" t="s">
        <v>45</v>
      </c>
      <c r="J2139" s="6" t="s">
        <v>39</v>
      </c>
      <c r="K2139" t="s">
        <v>56</v>
      </c>
      <c r="L2139" t="s">
        <v>41</v>
      </c>
      <c r="M2139">
        <v>0</v>
      </c>
      <c r="N2139">
        <v>0</v>
      </c>
      <c r="O2139" s="7" t="s">
        <v>309</v>
      </c>
      <c r="P2139" s="7" t="s">
        <v>310</v>
      </c>
      <c r="Q2139">
        <f>31-17.5</f>
        <v>13.5</v>
      </c>
      <c r="R2139" t="s">
        <v>43</v>
      </c>
      <c r="S2139" t="s">
        <v>44</v>
      </c>
      <c r="AB2139" t="s">
        <v>153</v>
      </c>
      <c r="AC2139" t="s">
        <v>37</v>
      </c>
    </row>
    <row r="2140" spans="1:30" ht="15.5" x14ac:dyDescent="0.35">
      <c r="A2140" s="5" t="s">
        <v>644</v>
      </c>
      <c r="B2140" t="s">
        <v>31</v>
      </c>
      <c r="C2140">
        <v>401</v>
      </c>
      <c r="D2140">
        <v>3</v>
      </c>
      <c r="E2140">
        <v>1</v>
      </c>
      <c r="F2140" t="s">
        <v>120</v>
      </c>
      <c r="G2140" t="s">
        <v>33</v>
      </c>
      <c r="H2140" t="s">
        <v>34</v>
      </c>
      <c r="I2140" s="6" t="s">
        <v>35</v>
      </c>
      <c r="O2140" s="7"/>
      <c r="P2140" s="7"/>
      <c r="AB2140" t="s">
        <v>153</v>
      </c>
      <c r="AC2140" t="s">
        <v>37</v>
      </c>
    </row>
    <row r="2141" spans="1:30" ht="15.5" x14ac:dyDescent="0.35">
      <c r="A2141" s="5" t="s">
        <v>644</v>
      </c>
      <c r="B2141" t="s">
        <v>31</v>
      </c>
      <c r="C2141">
        <v>401</v>
      </c>
      <c r="D2141">
        <v>3</v>
      </c>
      <c r="E2141">
        <v>2</v>
      </c>
      <c r="F2141" t="s">
        <v>120</v>
      </c>
      <c r="G2141" t="s">
        <v>33</v>
      </c>
      <c r="H2141" t="s">
        <v>34</v>
      </c>
      <c r="I2141" s="6" t="s">
        <v>35</v>
      </c>
      <c r="O2141" s="7"/>
      <c r="P2141" s="7"/>
      <c r="AB2141" t="s">
        <v>153</v>
      </c>
      <c r="AC2141" t="s">
        <v>37</v>
      </c>
    </row>
    <row r="2142" spans="1:30" ht="15.5" x14ac:dyDescent="0.35">
      <c r="A2142" s="5" t="s">
        <v>644</v>
      </c>
      <c r="B2142" t="s">
        <v>31</v>
      </c>
      <c r="C2142">
        <v>401</v>
      </c>
      <c r="D2142">
        <v>4</v>
      </c>
      <c r="E2142">
        <v>1</v>
      </c>
      <c r="F2142" t="s">
        <v>120</v>
      </c>
      <c r="G2142" t="s">
        <v>33</v>
      </c>
      <c r="H2142" t="s">
        <v>34</v>
      </c>
      <c r="I2142" s="6" t="s">
        <v>35</v>
      </c>
      <c r="O2142" s="7"/>
      <c r="P2142" s="7"/>
      <c r="AB2142" t="s">
        <v>153</v>
      </c>
      <c r="AC2142" t="s">
        <v>37</v>
      </c>
    </row>
    <row r="2143" spans="1:30" ht="15.5" x14ac:dyDescent="0.35">
      <c r="A2143" s="5" t="s">
        <v>644</v>
      </c>
      <c r="B2143" t="s">
        <v>31</v>
      </c>
      <c r="C2143">
        <v>401</v>
      </c>
      <c r="D2143">
        <v>5</v>
      </c>
      <c r="E2143">
        <v>1</v>
      </c>
      <c r="F2143" t="s">
        <v>120</v>
      </c>
      <c r="G2143" t="s">
        <v>33</v>
      </c>
      <c r="H2143" t="s">
        <v>34</v>
      </c>
      <c r="I2143" s="6" t="s">
        <v>35</v>
      </c>
      <c r="O2143" s="7"/>
      <c r="P2143" s="7"/>
      <c r="AB2143" t="s">
        <v>153</v>
      </c>
      <c r="AC2143" t="s">
        <v>37</v>
      </c>
    </row>
    <row r="2144" spans="1:30" ht="15.5" x14ac:dyDescent="0.35">
      <c r="A2144" s="5" t="s">
        <v>644</v>
      </c>
      <c r="B2144" t="s">
        <v>31</v>
      </c>
      <c r="C2144">
        <v>401</v>
      </c>
      <c r="D2144">
        <v>5</v>
      </c>
      <c r="E2144">
        <v>2</v>
      </c>
      <c r="F2144" t="s">
        <v>120</v>
      </c>
      <c r="G2144" t="s">
        <v>33</v>
      </c>
      <c r="H2144" t="s">
        <v>34</v>
      </c>
      <c r="I2144" s="6" t="s">
        <v>35</v>
      </c>
      <c r="O2144" s="7"/>
      <c r="P2144" s="7"/>
      <c r="AB2144" t="s">
        <v>153</v>
      </c>
      <c r="AC2144" t="s">
        <v>37</v>
      </c>
    </row>
    <row r="2145" spans="1:30" ht="15.5" x14ac:dyDescent="0.35">
      <c r="A2145" s="5" t="s">
        <v>644</v>
      </c>
      <c r="B2145" t="s">
        <v>31</v>
      </c>
      <c r="C2145">
        <v>401</v>
      </c>
      <c r="D2145">
        <v>6</v>
      </c>
      <c r="E2145">
        <v>1</v>
      </c>
      <c r="F2145" t="s">
        <v>120</v>
      </c>
      <c r="G2145" t="s">
        <v>33</v>
      </c>
      <c r="H2145" t="s">
        <v>34</v>
      </c>
      <c r="I2145" s="6" t="s">
        <v>35</v>
      </c>
      <c r="O2145" s="7"/>
      <c r="P2145" s="7"/>
      <c r="AB2145" t="s">
        <v>153</v>
      </c>
      <c r="AC2145" t="s">
        <v>37</v>
      </c>
    </row>
    <row r="2146" spans="1:30" ht="15.5" x14ac:dyDescent="0.35">
      <c r="A2146" s="5" t="s">
        <v>644</v>
      </c>
      <c r="B2146" t="s">
        <v>31</v>
      </c>
      <c r="C2146">
        <v>401</v>
      </c>
      <c r="D2146">
        <v>6</v>
      </c>
      <c r="E2146">
        <v>2</v>
      </c>
      <c r="F2146" t="s">
        <v>120</v>
      </c>
      <c r="G2146" t="s">
        <v>33</v>
      </c>
      <c r="H2146" t="s">
        <v>34</v>
      </c>
      <c r="I2146" s="6" t="s">
        <v>35</v>
      </c>
      <c r="O2146" s="7"/>
      <c r="P2146" s="7"/>
      <c r="AB2146" t="s">
        <v>153</v>
      </c>
      <c r="AC2146" t="s">
        <v>37</v>
      </c>
    </row>
    <row r="2147" spans="1:30" ht="15.5" x14ac:dyDescent="0.35">
      <c r="A2147" s="5" t="s">
        <v>644</v>
      </c>
      <c r="B2147" t="s">
        <v>31</v>
      </c>
      <c r="C2147">
        <v>401</v>
      </c>
      <c r="D2147">
        <v>7</v>
      </c>
      <c r="E2147">
        <v>1</v>
      </c>
      <c r="F2147" t="s">
        <v>120</v>
      </c>
      <c r="G2147" t="s">
        <v>33</v>
      </c>
      <c r="H2147" t="s">
        <v>34</v>
      </c>
      <c r="I2147" t="s">
        <v>191</v>
      </c>
      <c r="J2147" s="6" t="s">
        <v>70</v>
      </c>
      <c r="O2147" s="7"/>
      <c r="P2147" s="7"/>
      <c r="AB2147" t="s">
        <v>153</v>
      </c>
      <c r="AC2147" t="s">
        <v>37</v>
      </c>
    </row>
    <row r="2148" spans="1:30" ht="15.5" x14ac:dyDescent="0.35">
      <c r="A2148" s="5" t="s">
        <v>644</v>
      </c>
      <c r="B2148" t="s">
        <v>31</v>
      </c>
      <c r="C2148">
        <v>401</v>
      </c>
      <c r="D2148">
        <v>7</v>
      </c>
      <c r="E2148">
        <v>2</v>
      </c>
      <c r="F2148" t="s">
        <v>120</v>
      </c>
      <c r="G2148" t="s">
        <v>33</v>
      </c>
      <c r="H2148" t="s">
        <v>34</v>
      </c>
      <c r="I2148" s="6" t="s">
        <v>35</v>
      </c>
      <c r="O2148" s="7"/>
      <c r="P2148" s="7"/>
      <c r="AB2148" t="s">
        <v>153</v>
      </c>
      <c r="AC2148" t="s">
        <v>37</v>
      </c>
    </row>
    <row r="2149" spans="1:30" ht="15.5" x14ac:dyDescent="0.35">
      <c r="A2149" s="5" t="s">
        <v>644</v>
      </c>
      <c r="B2149" t="s">
        <v>31</v>
      </c>
      <c r="C2149">
        <v>401</v>
      </c>
      <c r="D2149">
        <v>8</v>
      </c>
      <c r="E2149">
        <v>1</v>
      </c>
      <c r="F2149" t="s">
        <v>120</v>
      </c>
      <c r="G2149" t="s">
        <v>33</v>
      </c>
      <c r="H2149" t="s">
        <v>34</v>
      </c>
      <c r="I2149" s="6" t="s">
        <v>35</v>
      </c>
      <c r="O2149" s="7"/>
      <c r="P2149" s="7"/>
      <c r="AB2149" t="s">
        <v>153</v>
      </c>
      <c r="AC2149" t="s">
        <v>37</v>
      </c>
    </row>
    <row r="2150" spans="1:30" ht="15.5" x14ac:dyDescent="0.35">
      <c r="A2150" s="5" t="s">
        <v>644</v>
      </c>
      <c r="B2150" t="s">
        <v>31</v>
      </c>
      <c r="C2150">
        <v>401</v>
      </c>
      <c r="D2150">
        <v>8</v>
      </c>
      <c r="E2150">
        <v>2</v>
      </c>
      <c r="F2150" t="s">
        <v>120</v>
      </c>
      <c r="G2150" t="s">
        <v>33</v>
      </c>
      <c r="H2150" t="s">
        <v>34</v>
      </c>
      <c r="I2150" t="s">
        <v>45</v>
      </c>
      <c r="J2150" s="6" t="s">
        <v>39</v>
      </c>
      <c r="K2150" t="s">
        <v>40</v>
      </c>
      <c r="L2150" t="s">
        <v>49</v>
      </c>
      <c r="M2150">
        <v>0</v>
      </c>
      <c r="N2150">
        <v>0</v>
      </c>
      <c r="O2150" s="7" t="s">
        <v>313</v>
      </c>
      <c r="P2150" s="7" t="s">
        <v>314</v>
      </c>
      <c r="Q2150">
        <f>35-17.5</f>
        <v>17.5</v>
      </c>
      <c r="R2150" t="s">
        <v>52</v>
      </c>
      <c r="Z2150" t="s">
        <v>108</v>
      </c>
      <c r="AB2150" t="s">
        <v>153</v>
      </c>
      <c r="AC2150" t="s">
        <v>37</v>
      </c>
      <c r="AD2150" t="s">
        <v>610</v>
      </c>
    </row>
    <row r="2151" spans="1:30" ht="15.5" x14ac:dyDescent="0.35">
      <c r="A2151" s="5" t="s">
        <v>644</v>
      </c>
      <c r="B2151" t="s">
        <v>31</v>
      </c>
      <c r="C2151">
        <v>401</v>
      </c>
      <c r="D2151">
        <v>10</v>
      </c>
      <c r="E2151">
        <v>1</v>
      </c>
      <c r="F2151" t="s">
        <v>120</v>
      </c>
      <c r="G2151" t="s">
        <v>33</v>
      </c>
      <c r="H2151" t="s">
        <v>34</v>
      </c>
      <c r="I2151" s="6" t="s">
        <v>35</v>
      </c>
      <c r="O2151" s="7"/>
      <c r="P2151" s="7"/>
      <c r="AB2151" t="s">
        <v>153</v>
      </c>
      <c r="AC2151" t="s">
        <v>37</v>
      </c>
    </row>
    <row r="2152" spans="1:30" ht="15.5" x14ac:dyDescent="0.35">
      <c r="A2152" s="5" t="s">
        <v>644</v>
      </c>
      <c r="B2152" t="s">
        <v>31</v>
      </c>
      <c r="C2152">
        <v>501</v>
      </c>
      <c r="D2152">
        <v>1</v>
      </c>
      <c r="E2152">
        <v>1</v>
      </c>
      <c r="F2152" t="s">
        <v>120</v>
      </c>
      <c r="G2152" t="s">
        <v>33</v>
      </c>
      <c r="H2152" t="s">
        <v>34</v>
      </c>
      <c r="I2152" t="s">
        <v>45</v>
      </c>
      <c r="J2152" s="6" t="s">
        <v>39</v>
      </c>
      <c r="K2152" t="s">
        <v>56</v>
      </c>
      <c r="L2152" t="s">
        <v>41</v>
      </c>
      <c r="M2152">
        <v>0</v>
      </c>
      <c r="N2152">
        <v>1</v>
      </c>
      <c r="O2152" s="7" t="s">
        <v>449</v>
      </c>
      <c r="P2152" s="7" t="s">
        <v>450</v>
      </c>
      <c r="Q2152">
        <f>34-16</f>
        <v>18</v>
      </c>
      <c r="R2152" t="s">
        <v>43</v>
      </c>
      <c r="S2152" t="s">
        <v>44</v>
      </c>
      <c r="AB2152" t="s">
        <v>153</v>
      </c>
      <c r="AC2152" t="s">
        <v>37</v>
      </c>
      <c r="AD2152" t="s">
        <v>653</v>
      </c>
    </row>
    <row r="2153" spans="1:30" ht="15.5" x14ac:dyDescent="0.35">
      <c r="A2153" s="5" t="s">
        <v>644</v>
      </c>
      <c r="B2153" t="s">
        <v>31</v>
      </c>
      <c r="C2153">
        <v>501</v>
      </c>
      <c r="D2153">
        <v>2</v>
      </c>
      <c r="E2153">
        <v>1</v>
      </c>
      <c r="F2153" t="s">
        <v>120</v>
      </c>
      <c r="G2153" t="s">
        <v>33</v>
      </c>
      <c r="H2153" t="s">
        <v>34</v>
      </c>
      <c r="I2153" s="6" t="s">
        <v>35</v>
      </c>
      <c r="O2153" s="7"/>
      <c r="P2153" s="7"/>
      <c r="AB2153" t="s">
        <v>153</v>
      </c>
      <c r="AC2153" t="s">
        <v>37</v>
      </c>
    </row>
    <row r="2154" spans="1:30" ht="15.5" x14ac:dyDescent="0.35">
      <c r="A2154" s="5" t="s">
        <v>644</v>
      </c>
      <c r="B2154" t="s">
        <v>31</v>
      </c>
      <c r="C2154">
        <v>501</v>
      </c>
      <c r="D2154">
        <v>2</v>
      </c>
      <c r="E2154">
        <v>2</v>
      </c>
      <c r="F2154" t="s">
        <v>120</v>
      </c>
      <c r="G2154" t="s">
        <v>33</v>
      </c>
      <c r="H2154" t="s">
        <v>34</v>
      </c>
      <c r="I2154" s="6" t="s">
        <v>35</v>
      </c>
      <c r="O2154" s="7"/>
      <c r="P2154" s="7"/>
      <c r="AB2154" t="s">
        <v>153</v>
      </c>
      <c r="AC2154" t="s">
        <v>37</v>
      </c>
    </row>
    <row r="2155" spans="1:30" ht="15.5" x14ac:dyDescent="0.35">
      <c r="A2155" s="5" t="s">
        <v>644</v>
      </c>
      <c r="B2155" t="s">
        <v>31</v>
      </c>
      <c r="C2155">
        <v>501</v>
      </c>
      <c r="D2155">
        <v>3</v>
      </c>
      <c r="E2155">
        <v>1</v>
      </c>
      <c r="F2155" t="s">
        <v>120</v>
      </c>
      <c r="G2155" t="s">
        <v>33</v>
      </c>
      <c r="H2155" t="s">
        <v>34</v>
      </c>
      <c r="I2155" s="6" t="s">
        <v>35</v>
      </c>
      <c r="O2155" s="7"/>
      <c r="P2155" s="7"/>
      <c r="AB2155" t="s">
        <v>153</v>
      </c>
      <c r="AC2155" t="s">
        <v>37</v>
      </c>
    </row>
    <row r="2156" spans="1:30" ht="15.5" x14ac:dyDescent="0.35">
      <c r="A2156" s="5" t="s">
        <v>644</v>
      </c>
      <c r="B2156" t="s">
        <v>31</v>
      </c>
      <c r="C2156">
        <v>501</v>
      </c>
      <c r="D2156">
        <v>3</v>
      </c>
      <c r="E2156">
        <v>2</v>
      </c>
      <c r="F2156" t="s">
        <v>120</v>
      </c>
      <c r="G2156" t="s">
        <v>33</v>
      </c>
      <c r="H2156" t="s">
        <v>34</v>
      </c>
      <c r="I2156" s="6" t="s">
        <v>35</v>
      </c>
      <c r="O2156" s="7"/>
      <c r="P2156" s="7"/>
      <c r="AB2156" t="s">
        <v>153</v>
      </c>
      <c r="AC2156" t="s">
        <v>37</v>
      </c>
    </row>
    <row r="2157" spans="1:30" ht="15.5" x14ac:dyDescent="0.35">
      <c r="A2157" s="5" t="s">
        <v>644</v>
      </c>
      <c r="B2157" t="s">
        <v>31</v>
      </c>
      <c r="C2157">
        <v>501</v>
      </c>
      <c r="D2157">
        <v>4</v>
      </c>
      <c r="E2157">
        <v>1</v>
      </c>
      <c r="F2157" t="s">
        <v>120</v>
      </c>
      <c r="G2157" t="s">
        <v>33</v>
      </c>
      <c r="H2157" t="s">
        <v>34</v>
      </c>
      <c r="I2157" t="s">
        <v>45</v>
      </c>
      <c r="J2157" s="6" t="s">
        <v>74</v>
      </c>
      <c r="K2157" t="s">
        <v>56</v>
      </c>
      <c r="L2157" t="s">
        <v>49</v>
      </c>
      <c r="M2157">
        <v>0</v>
      </c>
      <c r="N2157">
        <v>1</v>
      </c>
      <c r="O2157" s="7" t="s">
        <v>393</v>
      </c>
      <c r="P2157" s="7" t="s">
        <v>394</v>
      </c>
      <c r="Q2157">
        <f>35.5-16</f>
        <v>19.5</v>
      </c>
      <c r="R2157" t="s">
        <v>128</v>
      </c>
      <c r="AB2157" t="s">
        <v>153</v>
      </c>
      <c r="AC2157" t="s">
        <v>37</v>
      </c>
    </row>
    <row r="2158" spans="1:30" ht="15.5" x14ac:dyDescent="0.35">
      <c r="A2158" s="5" t="s">
        <v>644</v>
      </c>
      <c r="B2158" t="s">
        <v>31</v>
      </c>
      <c r="C2158">
        <v>501</v>
      </c>
      <c r="D2158">
        <v>4</v>
      </c>
      <c r="E2158">
        <v>2</v>
      </c>
      <c r="F2158" t="s">
        <v>120</v>
      </c>
      <c r="G2158" t="s">
        <v>33</v>
      </c>
      <c r="H2158" t="s">
        <v>34</v>
      </c>
      <c r="I2158" t="s">
        <v>136</v>
      </c>
      <c r="J2158" s="6" t="s">
        <v>74</v>
      </c>
      <c r="K2158" t="s">
        <v>40</v>
      </c>
      <c r="L2158" t="s">
        <v>41</v>
      </c>
      <c r="M2158">
        <v>0</v>
      </c>
      <c r="N2158">
        <v>1</v>
      </c>
      <c r="O2158" s="7" t="s">
        <v>654</v>
      </c>
      <c r="P2158" s="7"/>
      <c r="Q2158">
        <f>40-17</f>
        <v>23</v>
      </c>
      <c r="R2158" t="s">
        <v>43</v>
      </c>
      <c r="S2158" t="s">
        <v>44</v>
      </c>
      <c r="Z2158" t="s">
        <v>108</v>
      </c>
      <c r="AB2158" t="s">
        <v>153</v>
      </c>
      <c r="AC2158" t="s">
        <v>37</v>
      </c>
      <c r="AD2158" t="s">
        <v>655</v>
      </c>
    </row>
    <row r="2159" spans="1:30" ht="15.5" x14ac:dyDescent="0.35">
      <c r="A2159" s="5" t="s">
        <v>644</v>
      </c>
      <c r="B2159" t="s">
        <v>31</v>
      </c>
      <c r="C2159">
        <v>501</v>
      </c>
      <c r="D2159">
        <v>5</v>
      </c>
      <c r="E2159">
        <v>1</v>
      </c>
      <c r="F2159" t="s">
        <v>120</v>
      </c>
      <c r="G2159" t="s">
        <v>33</v>
      </c>
      <c r="H2159" t="s">
        <v>34</v>
      </c>
      <c r="I2159" s="6" t="s">
        <v>35</v>
      </c>
      <c r="O2159" s="7"/>
      <c r="P2159" s="7"/>
      <c r="AB2159" t="s">
        <v>153</v>
      </c>
      <c r="AC2159" t="s">
        <v>37</v>
      </c>
    </row>
    <row r="2160" spans="1:30" ht="15.5" x14ac:dyDescent="0.35">
      <c r="A2160" s="5" t="s">
        <v>644</v>
      </c>
      <c r="B2160" t="s">
        <v>31</v>
      </c>
      <c r="C2160">
        <v>501</v>
      </c>
      <c r="D2160">
        <v>5</v>
      </c>
      <c r="E2160">
        <v>2</v>
      </c>
      <c r="F2160" t="s">
        <v>120</v>
      </c>
      <c r="G2160" t="s">
        <v>33</v>
      </c>
      <c r="H2160" t="s">
        <v>34</v>
      </c>
      <c r="I2160" s="6" t="s">
        <v>35</v>
      </c>
      <c r="O2160" s="7"/>
      <c r="P2160" s="7"/>
      <c r="AB2160" t="s">
        <v>153</v>
      </c>
      <c r="AC2160" t="s">
        <v>37</v>
      </c>
    </row>
    <row r="2161" spans="1:30" ht="15.5" x14ac:dyDescent="0.35">
      <c r="A2161" s="5" t="s">
        <v>644</v>
      </c>
      <c r="B2161" t="s">
        <v>31</v>
      </c>
      <c r="C2161">
        <v>501</v>
      </c>
      <c r="D2161">
        <v>6</v>
      </c>
      <c r="E2161">
        <v>1</v>
      </c>
      <c r="F2161" t="s">
        <v>120</v>
      </c>
      <c r="G2161" t="s">
        <v>33</v>
      </c>
      <c r="H2161" t="s">
        <v>34</v>
      </c>
      <c r="I2161" s="6" t="s">
        <v>35</v>
      </c>
      <c r="O2161" s="7"/>
      <c r="P2161" s="7"/>
      <c r="AB2161" t="s">
        <v>153</v>
      </c>
      <c r="AC2161" t="s">
        <v>37</v>
      </c>
    </row>
    <row r="2162" spans="1:30" ht="15.5" x14ac:dyDescent="0.35">
      <c r="A2162" s="5" t="s">
        <v>644</v>
      </c>
      <c r="B2162" t="s">
        <v>31</v>
      </c>
      <c r="C2162">
        <v>501</v>
      </c>
      <c r="D2162">
        <v>6</v>
      </c>
      <c r="E2162">
        <v>2</v>
      </c>
      <c r="F2162" t="s">
        <v>120</v>
      </c>
      <c r="G2162" t="s">
        <v>33</v>
      </c>
      <c r="H2162" t="s">
        <v>34</v>
      </c>
      <c r="I2162" t="s">
        <v>45</v>
      </c>
      <c r="J2162" s="6" t="s">
        <v>74</v>
      </c>
      <c r="K2162" t="s">
        <v>40</v>
      </c>
      <c r="L2162" t="s">
        <v>49</v>
      </c>
      <c r="M2162">
        <v>0</v>
      </c>
      <c r="N2162">
        <v>1</v>
      </c>
      <c r="O2162" s="7" t="s">
        <v>616</v>
      </c>
      <c r="P2162" s="7" t="s">
        <v>617</v>
      </c>
      <c r="Q2162">
        <f>37.5-15.5</f>
        <v>22</v>
      </c>
      <c r="R2162" t="s">
        <v>128</v>
      </c>
      <c r="Z2162" t="s">
        <v>108</v>
      </c>
      <c r="AB2162" t="s">
        <v>153</v>
      </c>
      <c r="AC2162" t="s">
        <v>37</v>
      </c>
      <c r="AD2162" t="s">
        <v>618</v>
      </c>
    </row>
    <row r="2163" spans="1:30" ht="15.5" x14ac:dyDescent="0.35">
      <c r="A2163" s="5" t="s">
        <v>644</v>
      </c>
      <c r="B2163" t="s">
        <v>31</v>
      </c>
      <c r="C2163">
        <v>501</v>
      </c>
      <c r="D2163">
        <v>7</v>
      </c>
      <c r="E2163">
        <v>1</v>
      </c>
      <c r="F2163" t="s">
        <v>120</v>
      </c>
      <c r="G2163" t="s">
        <v>33</v>
      </c>
      <c r="H2163" t="s">
        <v>34</v>
      </c>
      <c r="I2163" s="6" t="s">
        <v>35</v>
      </c>
      <c r="O2163" s="7"/>
      <c r="P2163" s="7"/>
      <c r="AB2163" t="s">
        <v>153</v>
      </c>
      <c r="AC2163" t="s">
        <v>37</v>
      </c>
    </row>
    <row r="2164" spans="1:30" ht="15.5" x14ac:dyDescent="0.35">
      <c r="A2164" s="5" t="s">
        <v>644</v>
      </c>
      <c r="B2164" t="s">
        <v>31</v>
      </c>
      <c r="C2164">
        <v>501</v>
      </c>
      <c r="D2164">
        <v>7</v>
      </c>
      <c r="E2164">
        <v>2</v>
      </c>
      <c r="F2164" t="s">
        <v>120</v>
      </c>
      <c r="G2164" t="s">
        <v>33</v>
      </c>
      <c r="H2164" t="s">
        <v>34</v>
      </c>
      <c r="I2164" t="s">
        <v>69</v>
      </c>
      <c r="J2164" s="6" t="s">
        <v>142</v>
      </c>
      <c r="O2164" s="7"/>
      <c r="P2164" s="7"/>
      <c r="AB2164" t="s">
        <v>153</v>
      </c>
      <c r="AC2164" t="s">
        <v>37</v>
      </c>
    </row>
    <row r="2165" spans="1:30" ht="15.5" x14ac:dyDescent="0.35">
      <c r="A2165" s="5" t="s">
        <v>644</v>
      </c>
      <c r="B2165" t="s">
        <v>31</v>
      </c>
      <c r="C2165">
        <v>501</v>
      </c>
      <c r="D2165">
        <v>8</v>
      </c>
      <c r="E2165">
        <v>1</v>
      </c>
      <c r="F2165" t="s">
        <v>120</v>
      </c>
      <c r="G2165" t="s">
        <v>33</v>
      </c>
      <c r="H2165" t="s">
        <v>34</v>
      </c>
      <c r="I2165" s="6" t="s">
        <v>35</v>
      </c>
      <c r="O2165" s="7"/>
      <c r="P2165" s="7"/>
      <c r="AB2165" t="s">
        <v>153</v>
      </c>
      <c r="AC2165" t="s">
        <v>37</v>
      </c>
    </row>
    <row r="2166" spans="1:30" ht="15.5" x14ac:dyDescent="0.35">
      <c r="A2166" s="5" t="s">
        <v>644</v>
      </c>
      <c r="B2166" t="s">
        <v>31</v>
      </c>
      <c r="C2166">
        <v>501</v>
      </c>
      <c r="D2166">
        <v>8</v>
      </c>
      <c r="E2166">
        <v>2</v>
      </c>
      <c r="F2166" t="s">
        <v>120</v>
      </c>
      <c r="G2166" t="s">
        <v>33</v>
      </c>
      <c r="H2166" t="s">
        <v>34</v>
      </c>
      <c r="I2166" t="s">
        <v>194</v>
      </c>
      <c r="J2166" s="6" t="s">
        <v>39</v>
      </c>
      <c r="K2166" t="s">
        <v>40</v>
      </c>
      <c r="L2166" t="s">
        <v>49</v>
      </c>
      <c r="M2166">
        <v>0</v>
      </c>
      <c r="N2166">
        <v>0</v>
      </c>
      <c r="O2166" s="7" t="s">
        <v>641</v>
      </c>
      <c r="P2166" s="7"/>
      <c r="Q2166">
        <f>305-135</f>
        <v>170</v>
      </c>
      <c r="R2166" t="s">
        <v>128</v>
      </c>
      <c r="Z2166" t="s">
        <v>108</v>
      </c>
      <c r="AB2166" t="s">
        <v>153</v>
      </c>
      <c r="AC2166" t="s">
        <v>37</v>
      </c>
      <c r="AD2166" t="s">
        <v>656</v>
      </c>
    </row>
    <row r="2167" spans="1:30" ht="15.5" x14ac:dyDescent="0.35">
      <c r="A2167" s="5" t="s">
        <v>644</v>
      </c>
      <c r="B2167" t="s">
        <v>31</v>
      </c>
      <c r="C2167">
        <v>501</v>
      </c>
      <c r="D2167">
        <v>9</v>
      </c>
      <c r="E2167">
        <v>1</v>
      </c>
      <c r="F2167" t="s">
        <v>120</v>
      </c>
      <c r="G2167" t="s">
        <v>33</v>
      </c>
      <c r="H2167" t="s">
        <v>34</v>
      </c>
      <c r="I2167" s="6" t="s">
        <v>35</v>
      </c>
      <c r="O2167" s="7"/>
      <c r="P2167" s="7"/>
      <c r="AB2167" t="s">
        <v>153</v>
      </c>
      <c r="AC2167" t="s">
        <v>37</v>
      </c>
    </row>
    <row r="2168" spans="1:30" ht="15.5" x14ac:dyDescent="0.35">
      <c r="A2168" s="5" t="s">
        <v>644</v>
      </c>
      <c r="B2168" t="s">
        <v>31</v>
      </c>
      <c r="C2168">
        <v>501</v>
      </c>
      <c r="D2168">
        <v>9</v>
      </c>
      <c r="E2168">
        <v>2</v>
      </c>
      <c r="F2168" t="s">
        <v>120</v>
      </c>
      <c r="G2168" t="s">
        <v>33</v>
      </c>
      <c r="H2168" t="s">
        <v>34</v>
      </c>
      <c r="I2168" s="6" t="s">
        <v>35</v>
      </c>
      <c r="O2168" s="7"/>
      <c r="P2168" s="7"/>
      <c r="AB2168" t="s">
        <v>153</v>
      </c>
      <c r="AC2168" t="s">
        <v>37</v>
      </c>
    </row>
    <row r="2169" spans="1:30" ht="15.5" x14ac:dyDescent="0.35">
      <c r="A2169" s="5" t="s">
        <v>644</v>
      </c>
      <c r="B2169" t="s">
        <v>31</v>
      </c>
      <c r="C2169">
        <v>501</v>
      </c>
      <c r="D2169">
        <v>10</v>
      </c>
      <c r="E2169">
        <v>1</v>
      </c>
      <c r="F2169" t="s">
        <v>120</v>
      </c>
      <c r="G2169" t="s">
        <v>33</v>
      </c>
      <c r="H2169" t="s">
        <v>34</v>
      </c>
      <c r="I2169" s="6" t="s">
        <v>35</v>
      </c>
      <c r="O2169" s="7"/>
      <c r="P2169" s="7"/>
      <c r="AB2169" t="s">
        <v>153</v>
      </c>
      <c r="AC2169" t="s">
        <v>37</v>
      </c>
    </row>
    <row r="2170" spans="1:30" ht="15.5" x14ac:dyDescent="0.35">
      <c r="A2170" s="5" t="s">
        <v>644</v>
      </c>
      <c r="B2170" t="s">
        <v>31</v>
      </c>
      <c r="C2170">
        <v>503</v>
      </c>
      <c r="D2170">
        <v>1</v>
      </c>
      <c r="E2170">
        <v>1</v>
      </c>
      <c r="F2170" t="s">
        <v>120</v>
      </c>
      <c r="G2170" t="s">
        <v>33</v>
      </c>
      <c r="H2170" t="s">
        <v>34</v>
      </c>
      <c r="I2170" s="6" t="s">
        <v>35</v>
      </c>
      <c r="O2170" s="7"/>
      <c r="P2170" s="7"/>
      <c r="AB2170" t="s">
        <v>153</v>
      </c>
      <c r="AC2170" t="s">
        <v>37</v>
      </c>
    </row>
    <row r="2171" spans="1:30" ht="15.5" x14ac:dyDescent="0.35">
      <c r="A2171" s="5" t="s">
        <v>644</v>
      </c>
      <c r="B2171" t="s">
        <v>31</v>
      </c>
      <c r="C2171">
        <v>503</v>
      </c>
      <c r="D2171">
        <v>1</v>
      </c>
      <c r="E2171">
        <v>2</v>
      </c>
      <c r="F2171" t="s">
        <v>120</v>
      </c>
      <c r="G2171" t="s">
        <v>33</v>
      </c>
      <c r="H2171" t="s">
        <v>34</v>
      </c>
      <c r="I2171" t="s">
        <v>69</v>
      </c>
      <c r="J2171" s="6" t="s">
        <v>142</v>
      </c>
      <c r="O2171" s="7"/>
      <c r="P2171" s="7"/>
      <c r="AB2171" t="s">
        <v>153</v>
      </c>
      <c r="AC2171" t="s">
        <v>37</v>
      </c>
    </row>
    <row r="2172" spans="1:30" ht="15.5" x14ac:dyDescent="0.35">
      <c r="A2172" s="5" t="s">
        <v>644</v>
      </c>
      <c r="B2172" t="s">
        <v>31</v>
      </c>
      <c r="C2172">
        <v>503</v>
      </c>
      <c r="D2172">
        <v>2</v>
      </c>
      <c r="E2172">
        <v>1</v>
      </c>
      <c r="F2172" t="s">
        <v>120</v>
      </c>
      <c r="G2172" t="s">
        <v>33</v>
      </c>
      <c r="H2172" t="s">
        <v>34</v>
      </c>
      <c r="I2172" s="6" t="s">
        <v>35</v>
      </c>
      <c r="O2172" s="7"/>
      <c r="P2172" s="7"/>
      <c r="AB2172" t="s">
        <v>153</v>
      </c>
      <c r="AC2172" t="s">
        <v>37</v>
      </c>
    </row>
    <row r="2173" spans="1:30" ht="15.5" x14ac:dyDescent="0.35">
      <c r="A2173" s="5" t="s">
        <v>644</v>
      </c>
      <c r="B2173" t="s">
        <v>31</v>
      </c>
      <c r="C2173">
        <v>503</v>
      </c>
      <c r="D2173">
        <v>2</v>
      </c>
      <c r="E2173">
        <v>2</v>
      </c>
      <c r="F2173" t="s">
        <v>120</v>
      </c>
      <c r="G2173" t="s">
        <v>33</v>
      </c>
      <c r="H2173" t="s">
        <v>34</v>
      </c>
      <c r="I2173" s="6" t="s">
        <v>35</v>
      </c>
      <c r="O2173" s="7"/>
      <c r="P2173" s="7"/>
      <c r="AB2173" t="s">
        <v>153</v>
      </c>
      <c r="AC2173" t="s">
        <v>37</v>
      </c>
    </row>
    <row r="2174" spans="1:30" ht="15.5" x14ac:dyDescent="0.35">
      <c r="A2174" s="5" t="s">
        <v>644</v>
      </c>
      <c r="B2174" t="s">
        <v>31</v>
      </c>
      <c r="C2174">
        <v>503</v>
      </c>
      <c r="D2174">
        <v>3</v>
      </c>
      <c r="E2174">
        <v>1</v>
      </c>
      <c r="F2174" t="s">
        <v>120</v>
      </c>
      <c r="G2174" t="s">
        <v>33</v>
      </c>
      <c r="H2174" t="s">
        <v>34</v>
      </c>
      <c r="I2174" s="6" t="s">
        <v>35</v>
      </c>
      <c r="O2174" s="7"/>
      <c r="P2174" s="7"/>
      <c r="AB2174" t="s">
        <v>153</v>
      </c>
      <c r="AC2174" t="s">
        <v>37</v>
      </c>
    </row>
    <row r="2175" spans="1:30" ht="15.5" x14ac:dyDescent="0.35">
      <c r="A2175" s="5" t="s">
        <v>644</v>
      </c>
      <c r="B2175" t="s">
        <v>31</v>
      </c>
      <c r="C2175">
        <v>503</v>
      </c>
      <c r="D2175">
        <v>3</v>
      </c>
      <c r="E2175">
        <v>2</v>
      </c>
      <c r="F2175" t="s">
        <v>120</v>
      </c>
      <c r="G2175" t="s">
        <v>33</v>
      </c>
      <c r="H2175" t="s">
        <v>34</v>
      </c>
      <c r="I2175" t="s">
        <v>69</v>
      </c>
      <c r="J2175" s="6" t="s">
        <v>142</v>
      </c>
      <c r="O2175" s="7"/>
      <c r="P2175" s="7"/>
      <c r="AB2175" t="s">
        <v>153</v>
      </c>
      <c r="AC2175" t="s">
        <v>37</v>
      </c>
    </row>
    <row r="2176" spans="1:30" ht="15.5" x14ac:dyDescent="0.35">
      <c r="A2176" s="5" t="s">
        <v>644</v>
      </c>
      <c r="B2176" t="s">
        <v>31</v>
      </c>
      <c r="C2176">
        <v>503</v>
      </c>
      <c r="D2176">
        <v>4</v>
      </c>
      <c r="E2176">
        <v>1</v>
      </c>
      <c r="F2176" t="s">
        <v>120</v>
      </c>
      <c r="G2176" t="s">
        <v>33</v>
      </c>
      <c r="H2176" t="s">
        <v>34</v>
      </c>
      <c r="I2176" s="6" t="s">
        <v>35</v>
      </c>
      <c r="O2176" s="7"/>
      <c r="P2176" s="7"/>
      <c r="AB2176" t="s">
        <v>153</v>
      </c>
      <c r="AC2176" t="s">
        <v>37</v>
      </c>
    </row>
    <row r="2177" spans="1:30" ht="15.5" x14ac:dyDescent="0.35">
      <c r="A2177" s="5" t="s">
        <v>644</v>
      </c>
      <c r="B2177" t="s">
        <v>31</v>
      </c>
      <c r="C2177">
        <v>503</v>
      </c>
      <c r="D2177">
        <v>4</v>
      </c>
      <c r="E2177">
        <v>2</v>
      </c>
      <c r="F2177" t="s">
        <v>120</v>
      </c>
      <c r="G2177" t="s">
        <v>33</v>
      </c>
      <c r="H2177" t="s">
        <v>34</v>
      </c>
      <c r="I2177" s="6" t="s">
        <v>35</v>
      </c>
      <c r="O2177" s="7"/>
      <c r="P2177" s="7"/>
      <c r="AB2177" t="s">
        <v>153</v>
      </c>
      <c r="AC2177" t="s">
        <v>37</v>
      </c>
    </row>
    <row r="2178" spans="1:30" ht="15.5" x14ac:dyDescent="0.35">
      <c r="A2178" s="5" t="s">
        <v>644</v>
      </c>
      <c r="B2178" t="s">
        <v>31</v>
      </c>
      <c r="C2178">
        <v>503</v>
      </c>
      <c r="D2178">
        <v>5</v>
      </c>
      <c r="E2178">
        <v>1</v>
      </c>
      <c r="F2178" t="s">
        <v>120</v>
      </c>
      <c r="G2178" t="s">
        <v>33</v>
      </c>
      <c r="H2178" t="s">
        <v>34</v>
      </c>
      <c r="I2178" t="s">
        <v>45</v>
      </c>
      <c r="J2178" s="6" t="s">
        <v>39</v>
      </c>
      <c r="K2178" t="s">
        <v>56</v>
      </c>
      <c r="L2178" t="s">
        <v>41</v>
      </c>
      <c r="M2178">
        <v>0</v>
      </c>
      <c r="N2178">
        <v>0</v>
      </c>
      <c r="O2178" s="7" t="s">
        <v>413</v>
      </c>
      <c r="P2178" s="7" t="s">
        <v>442</v>
      </c>
      <c r="Q2178">
        <f>35.5-18.5</f>
        <v>17</v>
      </c>
      <c r="R2178" t="s">
        <v>100</v>
      </c>
      <c r="S2178" t="s">
        <v>44</v>
      </c>
      <c r="AB2178" t="s">
        <v>153</v>
      </c>
      <c r="AC2178" t="s">
        <v>37</v>
      </c>
    </row>
    <row r="2179" spans="1:30" ht="15.5" x14ac:dyDescent="0.35">
      <c r="A2179" s="5" t="s">
        <v>644</v>
      </c>
      <c r="B2179" t="s">
        <v>31</v>
      </c>
      <c r="C2179">
        <v>503</v>
      </c>
      <c r="D2179">
        <v>6</v>
      </c>
      <c r="E2179">
        <v>1</v>
      </c>
      <c r="F2179" t="s">
        <v>120</v>
      </c>
      <c r="G2179" t="s">
        <v>33</v>
      </c>
      <c r="H2179" t="s">
        <v>34</v>
      </c>
      <c r="I2179" s="6" t="s">
        <v>35</v>
      </c>
      <c r="O2179" s="7"/>
      <c r="P2179" s="7"/>
      <c r="AB2179" t="s">
        <v>153</v>
      </c>
      <c r="AC2179" t="s">
        <v>37</v>
      </c>
    </row>
    <row r="2180" spans="1:30" ht="15.5" x14ac:dyDescent="0.35">
      <c r="A2180" s="5" t="s">
        <v>644</v>
      </c>
      <c r="B2180" t="s">
        <v>31</v>
      </c>
      <c r="C2180">
        <v>503</v>
      </c>
      <c r="D2180">
        <v>6</v>
      </c>
      <c r="E2180">
        <v>2</v>
      </c>
      <c r="F2180" t="s">
        <v>120</v>
      </c>
      <c r="G2180" t="s">
        <v>33</v>
      </c>
      <c r="H2180" t="s">
        <v>34</v>
      </c>
      <c r="I2180" t="s">
        <v>136</v>
      </c>
      <c r="J2180" s="6" t="s">
        <v>74</v>
      </c>
      <c r="K2180" t="s">
        <v>40</v>
      </c>
      <c r="L2180" t="s">
        <v>49</v>
      </c>
      <c r="M2180">
        <v>0</v>
      </c>
      <c r="N2180">
        <v>1</v>
      </c>
      <c r="O2180" s="7" t="s">
        <v>657</v>
      </c>
      <c r="P2180" s="7"/>
      <c r="Q2180">
        <f>48-18.5</f>
        <v>29.5</v>
      </c>
      <c r="R2180" t="s">
        <v>128</v>
      </c>
      <c r="Z2180" t="s">
        <v>108</v>
      </c>
      <c r="AB2180" t="s">
        <v>153</v>
      </c>
      <c r="AC2180" t="s">
        <v>37</v>
      </c>
      <c r="AD2180" t="s">
        <v>658</v>
      </c>
    </row>
    <row r="2181" spans="1:30" ht="15.5" x14ac:dyDescent="0.35">
      <c r="A2181" s="5" t="s">
        <v>644</v>
      </c>
      <c r="B2181" t="s">
        <v>31</v>
      </c>
      <c r="C2181">
        <v>503</v>
      </c>
      <c r="D2181">
        <v>7</v>
      </c>
      <c r="E2181">
        <v>1</v>
      </c>
      <c r="F2181" t="s">
        <v>120</v>
      </c>
      <c r="G2181" t="s">
        <v>33</v>
      </c>
      <c r="H2181" t="s">
        <v>34</v>
      </c>
      <c r="I2181" s="6" t="s">
        <v>35</v>
      </c>
      <c r="O2181" s="7"/>
      <c r="P2181" s="7"/>
      <c r="AB2181" t="s">
        <v>153</v>
      </c>
      <c r="AC2181" t="s">
        <v>37</v>
      </c>
    </row>
    <row r="2182" spans="1:30" ht="15.5" x14ac:dyDescent="0.35">
      <c r="A2182" s="5" t="s">
        <v>644</v>
      </c>
      <c r="B2182" t="s">
        <v>31</v>
      </c>
      <c r="C2182">
        <v>503</v>
      </c>
      <c r="D2182">
        <v>7</v>
      </c>
      <c r="E2182">
        <v>2</v>
      </c>
      <c r="F2182" t="s">
        <v>120</v>
      </c>
      <c r="G2182" t="s">
        <v>33</v>
      </c>
      <c r="H2182" t="s">
        <v>34</v>
      </c>
      <c r="I2182" s="6" t="s">
        <v>35</v>
      </c>
      <c r="O2182" s="7"/>
      <c r="P2182" s="7"/>
      <c r="AB2182" t="s">
        <v>153</v>
      </c>
      <c r="AC2182" t="s">
        <v>37</v>
      </c>
    </row>
    <row r="2183" spans="1:30" ht="15.5" x14ac:dyDescent="0.35">
      <c r="A2183" s="5" t="s">
        <v>644</v>
      </c>
      <c r="B2183" t="s">
        <v>31</v>
      </c>
      <c r="C2183">
        <v>503</v>
      </c>
      <c r="D2183">
        <v>8</v>
      </c>
      <c r="E2183">
        <v>1</v>
      </c>
      <c r="F2183" t="s">
        <v>120</v>
      </c>
      <c r="G2183" t="s">
        <v>33</v>
      </c>
      <c r="H2183" t="s">
        <v>34</v>
      </c>
      <c r="I2183" t="s">
        <v>45</v>
      </c>
      <c r="J2183" s="6" t="s">
        <v>74</v>
      </c>
      <c r="K2183" t="s">
        <v>56</v>
      </c>
      <c r="L2183" t="s">
        <v>49</v>
      </c>
      <c r="M2183">
        <v>0</v>
      </c>
      <c r="N2183">
        <v>1</v>
      </c>
      <c r="O2183" s="7" t="s">
        <v>659</v>
      </c>
      <c r="P2183" s="7" t="s">
        <v>660</v>
      </c>
      <c r="Q2183">
        <f>32.5-17</f>
        <v>15.5</v>
      </c>
      <c r="R2183" t="s">
        <v>128</v>
      </c>
      <c r="AB2183" t="s">
        <v>153</v>
      </c>
      <c r="AC2183" t="s">
        <v>37</v>
      </c>
    </row>
    <row r="2184" spans="1:30" ht="15.5" x14ac:dyDescent="0.35">
      <c r="A2184" s="5" t="s">
        <v>644</v>
      </c>
      <c r="B2184" t="s">
        <v>31</v>
      </c>
      <c r="C2184">
        <v>503</v>
      </c>
      <c r="D2184">
        <v>8</v>
      </c>
      <c r="E2184">
        <v>2</v>
      </c>
      <c r="F2184" t="s">
        <v>120</v>
      </c>
      <c r="G2184" t="s">
        <v>33</v>
      </c>
      <c r="H2184" t="s">
        <v>34</v>
      </c>
      <c r="I2184" t="s">
        <v>69</v>
      </c>
      <c r="J2184" s="6" t="s">
        <v>142</v>
      </c>
      <c r="O2184" s="7"/>
      <c r="P2184" s="7"/>
      <c r="AB2184" t="s">
        <v>153</v>
      </c>
      <c r="AC2184" t="s">
        <v>37</v>
      </c>
    </row>
    <row r="2185" spans="1:30" ht="15.5" x14ac:dyDescent="0.35">
      <c r="A2185" s="5" t="s">
        <v>644</v>
      </c>
      <c r="B2185" t="s">
        <v>31</v>
      </c>
      <c r="C2185">
        <v>503</v>
      </c>
      <c r="D2185">
        <v>9</v>
      </c>
      <c r="E2185">
        <v>1</v>
      </c>
      <c r="F2185" t="s">
        <v>120</v>
      </c>
      <c r="G2185" t="s">
        <v>33</v>
      </c>
      <c r="H2185" t="s">
        <v>34</v>
      </c>
      <c r="I2185" s="6" t="s">
        <v>35</v>
      </c>
      <c r="O2185" s="7"/>
      <c r="P2185" s="7"/>
      <c r="AB2185" t="s">
        <v>153</v>
      </c>
      <c r="AC2185" t="s">
        <v>37</v>
      </c>
    </row>
    <row r="2186" spans="1:30" ht="15.5" x14ac:dyDescent="0.35">
      <c r="A2186" s="5" t="s">
        <v>644</v>
      </c>
      <c r="B2186" t="s">
        <v>31</v>
      </c>
      <c r="C2186">
        <v>503</v>
      </c>
      <c r="D2186">
        <v>9</v>
      </c>
      <c r="E2186">
        <v>2</v>
      </c>
      <c r="F2186" t="s">
        <v>120</v>
      </c>
      <c r="G2186" t="s">
        <v>33</v>
      </c>
      <c r="H2186" t="s">
        <v>34</v>
      </c>
      <c r="I2186" s="6" t="s">
        <v>35</v>
      </c>
      <c r="O2186" s="7"/>
      <c r="P2186" s="7"/>
      <c r="AB2186" t="s">
        <v>153</v>
      </c>
      <c r="AC2186" t="s">
        <v>37</v>
      </c>
    </row>
    <row r="2187" spans="1:30" ht="15.5" x14ac:dyDescent="0.35">
      <c r="A2187" s="5" t="s">
        <v>644</v>
      </c>
      <c r="B2187" t="s">
        <v>31</v>
      </c>
      <c r="C2187">
        <v>503</v>
      </c>
      <c r="D2187">
        <v>10</v>
      </c>
      <c r="E2187">
        <v>1</v>
      </c>
      <c r="F2187" t="s">
        <v>120</v>
      </c>
      <c r="G2187" t="s">
        <v>33</v>
      </c>
      <c r="H2187" t="s">
        <v>34</v>
      </c>
      <c r="I2187" s="6" t="s">
        <v>35</v>
      </c>
      <c r="O2187" s="7"/>
      <c r="P2187" s="7"/>
      <c r="AB2187" t="s">
        <v>153</v>
      </c>
      <c r="AC2187" t="s">
        <v>37</v>
      </c>
    </row>
    <row r="2188" spans="1:30" ht="15.5" x14ac:dyDescent="0.35">
      <c r="A2188" s="5" t="s">
        <v>644</v>
      </c>
      <c r="B2188" t="s">
        <v>31</v>
      </c>
      <c r="C2188">
        <v>503</v>
      </c>
      <c r="D2188">
        <v>10</v>
      </c>
      <c r="E2188">
        <v>2</v>
      </c>
      <c r="F2188" t="s">
        <v>120</v>
      </c>
      <c r="G2188" t="s">
        <v>33</v>
      </c>
      <c r="H2188" t="s">
        <v>34</v>
      </c>
      <c r="I2188" s="6" t="s">
        <v>35</v>
      </c>
      <c r="O2188" s="7"/>
      <c r="P2188" s="7"/>
      <c r="AB2188" t="s">
        <v>153</v>
      </c>
      <c r="AC218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Schmidt</dc:creator>
  <cp:lastModifiedBy>Elliott Schmidt</cp:lastModifiedBy>
  <dcterms:created xsi:type="dcterms:W3CDTF">2020-12-17T19:41:37Z</dcterms:created>
  <dcterms:modified xsi:type="dcterms:W3CDTF">2020-12-17T19:45:02Z</dcterms:modified>
</cp:coreProperties>
</file>