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F:\Nima\NAFLD and NASH\"/>
    </mc:Choice>
  </mc:AlternateContent>
  <bookViews>
    <workbookView xWindow="0" yWindow="0" windowWidth="20490" windowHeight="7545" firstSheet="30" activeTab="33"/>
  </bookViews>
  <sheets>
    <sheet name="US population 2017" sheetId="7" r:id="rId1"/>
    <sheet name="prevalence calculations" sheetId="2" r:id="rId2"/>
    <sheet name="mortality calculations" sheetId="3" r:id="rId3"/>
    <sheet name="progression calculations" sheetId="1" r:id="rId4"/>
    <sheet name="20-24 transition matrix" sheetId="4" r:id="rId5"/>
    <sheet name="25-29 transition matrix" sheetId="12" r:id="rId6"/>
    <sheet name="30-34 transition matrix" sheetId="13" r:id="rId7"/>
    <sheet name="35-39 transition matrix" sheetId="14" r:id="rId8"/>
    <sheet name="40-44 transition matrix" sheetId="15" r:id="rId9"/>
    <sheet name="45-49 transition matrix" sheetId="16" r:id="rId10"/>
    <sheet name="50-54 transition matrix" sheetId="17" r:id="rId11"/>
    <sheet name="55-59 transition matrix" sheetId="18" r:id="rId12"/>
    <sheet name="60-64 transition matrix" sheetId="19" r:id="rId13"/>
    <sheet name="65-69 transition matrix" sheetId="20" r:id="rId14"/>
    <sheet name="70-74 transition matrix" sheetId="21" r:id="rId15"/>
    <sheet name="75-79 transition matrix" sheetId="22" r:id="rId16"/>
    <sheet name="Y1 surgery transition matrices" sheetId="42" r:id="rId17"/>
    <sheet name="Y2 surgery transition matrices" sheetId="43" r:id="rId18"/>
    <sheet name="Y3 surgery transition matrices" sheetId="44" r:id="rId19"/>
    <sheet name="Y4 surgery transition matrices" sheetId="45" r:id="rId20"/>
    <sheet name="Y5 surgery transition matrices" sheetId="46" r:id="rId21"/>
    <sheet name="cohort 20-24" sheetId="24" r:id="rId22"/>
    <sheet name="cohort 25-29" sheetId="25" r:id="rId23"/>
    <sheet name="cohort 30-34" sheetId="26" r:id="rId24"/>
    <sheet name="cohort 35-39" sheetId="31" r:id="rId25"/>
    <sheet name="cohort 40-44" sheetId="32" r:id="rId26"/>
    <sheet name="cohort 45-49" sheetId="33" r:id="rId27"/>
    <sheet name="cohort 50 - 54" sheetId="34" r:id="rId28"/>
    <sheet name="cohort 55 - 59" sheetId="35" r:id="rId29"/>
    <sheet name="cohort 60-64" sheetId="36" r:id="rId30"/>
    <sheet name="cohort 65-69" sheetId="37" r:id="rId31"/>
    <sheet name="cohort 70-74" sheetId="38" r:id="rId32"/>
    <sheet name="cohort 75-79" sheetId="39" r:id="rId33"/>
    <sheet name="final calculations" sheetId="40" r:id="rId34"/>
  </sheets>
  <externalReferences>
    <externalReference r:id="rId35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2" i="40" l="1"/>
  <c r="E42" i="40"/>
  <c r="B43" i="40"/>
  <c r="N42" i="40"/>
  <c r="C42" i="40"/>
  <c r="D42" i="40"/>
  <c r="F42" i="40"/>
  <c r="G42" i="40"/>
  <c r="H42" i="40"/>
  <c r="I42" i="40"/>
  <c r="J42" i="40"/>
  <c r="K42" i="40"/>
  <c r="L42" i="40"/>
  <c r="M42" i="40"/>
  <c r="M9" i="40"/>
  <c r="L9" i="40"/>
  <c r="K9" i="40"/>
  <c r="J9" i="40"/>
  <c r="I9" i="40"/>
  <c r="H9" i="40"/>
  <c r="G9" i="40"/>
  <c r="F9" i="40"/>
  <c r="E9" i="40"/>
  <c r="D9" i="40"/>
  <c r="C9" i="40"/>
  <c r="B9" i="40"/>
  <c r="C44" i="40"/>
  <c r="D44" i="40"/>
  <c r="E44" i="40"/>
  <c r="F44" i="40"/>
  <c r="G44" i="40"/>
  <c r="H44" i="40"/>
  <c r="I44" i="40"/>
  <c r="J44" i="40"/>
  <c r="K44" i="40"/>
  <c r="L44" i="40"/>
  <c r="M44" i="40"/>
  <c r="N44" i="40"/>
  <c r="B44" i="40"/>
  <c r="D34" i="39" l="1"/>
  <c r="D62" i="38"/>
  <c r="D90" i="37"/>
  <c r="D118" i="36"/>
  <c r="D146" i="35"/>
  <c r="D174" i="34"/>
  <c r="D202" i="33"/>
  <c r="D230" i="32"/>
  <c r="D258" i="31"/>
  <c r="D286" i="26"/>
  <c r="D314" i="25"/>
  <c r="D339" i="24"/>
  <c r="N41" i="40" l="1"/>
  <c r="H41" i="40"/>
  <c r="I41" i="40"/>
  <c r="J41" i="40"/>
  <c r="K41" i="40"/>
  <c r="L41" i="40"/>
  <c r="M41" i="40"/>
  <c r="C41" i="40"/>
  <c r="D41" i="40"/>
  <c r="E41" i="40"/>
  <c r="F41" i="40"/>
  <c r="G41" i="40"/>
  <c r="B41" i="40"/>
  <c r="B37" i="40"/>
  <c r="B38" i="40" s="1"/>
  <c r="N40" i="40"/>
  <c r="C40" i="40"/>
  <c r="D40" i="40"/>
  <c r="E40" i="40"/>
  <c r="F40" i="40"/>
  <c r="G40" i="40"/>
  <c r="H40" i="40"/>
  <c r="I40" i="40"/>
  <c r="J40" i="40"/>
  <c r="K40" i="40"/>
  <c r="L40" i="40"/>
  <c r="M40" i="40"/>
  <c r="B40" i="40"/>
  <c r="N35" i="40"/>
  <c r="B35" i="40"/>
  <c r="C35" i="40"/>
  <c r="D35" i="40"/>
  <c r="E35" i="40"/>
  <c r="F35" i="40"/>
  <c r="G35" i="40"/>
  <c r="K35" i="40"/>
  <c r="H35" i="40"/>
  <c r="I35" i="40"/>
  <c r="I36" i="40"/>
  <c r="J35" i="40"/>
  <c r="L35" i="40"/>
  <c r="M35" i="40"/>
  <c r="C37" i="40"/>
  <c r="C38" i="40" s="1"/>
  <c r="C39" i="40" s="1"/>
  <c r="D37" i="40"/>
  <c r="D38" i="40" s="1"/>
  <c r="D39" i="40" s="1"/>
  <c r="E37" i="40"/>
  <c r="E38" i="40" s="1"/>
  <c r="E39" i="40" s="1"/>
  <c r="F37" i="40"/>
  <c r="F38" i="40" s="1"/>
  <c r="F39" i="40" s="1"/>
  <c r="G37" i="40"/>
  <c r="G38" i="40" s="1"/>
  <c r="G39" i="40" s="1"/>
  <c r="H37" i="40"/>
  <c r="H38" i="40" s="1"/>
  <c r="H39" i="40" s="1"/>
  <c r="I37" i="40"/>
  <c r="I38" i="40" s="1"/>
  <c r="I39" i="40" s="1"/>
  <c r="J37" i="40"/>
  <c r="J38" i="40" s="1"/>
  <c r="J39" i="40" s="1"/>
  <c r="K37" i="40"/>
  <c r="K38" i="40" s="1"/>
  <c r="K39" i="40" s="1"/>
  <c r="L37" i="40"/>
  <c r="L38" i="40" s="1"/>
  <c r="L39" i="40" s="1"/>
  <c r="M37" i="40"/>
  <c r="M38" i="40" s="1"/>
  <c r="M39" i="40" s="1"/>
  <c r="N37" i="40" l="1"/>
  <c r="N38" i="40"/>
  <c r="N39" i="40" s="1"/>
  <c r="B39" i="40"/>
  <c r="N36" i="40"/>
  <c r="B36" i="40"/>
  <c r="C36" i="40"/>
  <c r="D36" i="40"/>
  <c r="E36" i="40"/>
  <c r="F36" i="40"/>
  <c r="U23" i="32"/>
  <c r="G36" i="40"/>
  <c r="H36" i="40"/>
  <c r="J36" i="40"/>
  <c r="K36" i="40"/>
  <c r="L36" i="40"/>
  <c r="M36" i="40"/>
  <c r="B2" i="40"/>
  <c r="C2" i="40"/>
  <c r="D2" i="40"/>
  <c r="E2" i="40"/>
  <c r="F2" i="40"/>
  <c r="G2" i="40"/>
  <c r="H2" i="40"/>
  <c r="I2" i="40"/>
  <c r="J2" i="40"/>
  <c r="K2" i="40"/>
  <c r="Q2" i="37"/>
  <c r="Q2" i="25"/>
  <c r="Q2" i="24"/>
  <c r="Q2" i="39"/>
  <c r="L2" i="40"/>
  <c r="M2" i="40"/>
  <c r="T22" i="39"/>
  <c r="S22" i="39"/>
  <c r="T21" i="39"/>
  <c r="S21" i="39"/>
  <c r="T20" i="39"/>
  <c r="S20" i="39"/>
  <c r="T19" i="39"/>
  <c r="S19" i="39"/>
  <c r="S23" i="39" s="1"/>
  <c r="U23" i="39" s="1"/>
  <c r="T18" i="39"/>
  <c r="T23" i="39" s="1"/>
  <c r="S18" i="39"/>
  <c r="T22" i="38"/>
  <c r="S22" i="38"/>
  <c r="T21" i="38"/>
  <c r="S21" i="38"/>
  <c r="T20" i="38"/>
  <c r="S20" i="38"/>
  <c r="T19" i="38"/>
  <c r="S19" i="38"/>
  <c r="S23" i="38" s="1"/>
  <c r="U23" i="38" s="1"/>
  <c r="T18" i="38"/>
  <c r="T23" i="38" s="1"/>
  <c r="S18" i="38"/>
  <c r="T22" i="36"/>
  <c r="S22" i="36"/>
  <c r="T21" i="36"/>
  <c r="S21" i="36"/>
  <c r="S23" i="36" s="1"/>
  <c r="U23" i="36" s="1"/>
  <c r="T20" i="36"/>
  <c r="S20" i="36"/>
  <c r="T19" i="36"/>
  <c r="S19" i="36"/>
  <c r="T18" i="36"/>
  <c r="T23" i="36" s="1"/>
  <c r="S18" i="36"/>
  <c r="T22" i="37"/>
  <c r="S22" i="37"/>
  <c r="T21" i="37"/>
  <c r="S21" i="37"/>
  <c r="T20" i="37"/>
  <c r="S20" i="37"/>
  <c r="T19" i="37"/>
  <c r="S19" i="37"/>
  <c r="S23" i="37" s="1"/>
  <c r="U23" i="37" s="1"/>
  <c r="T18" i="37"/>
  <c r="T23" i="37" s="1"/>
  <c r="S18" i="37"/>
  <c r="T22" i="35"/>
  <c r="S22" i="35"/>
  <c r="T21" i="35"/>
  <c r="S21" i="35"/>
  <c r="T20" i="35"/>
  <c r="S20" i="35"/>
  <c r="T19" i="35"/>
  <c r="S19" i="35"/>
  <c r="S23" i="35" s="1"/>
  <c r="U23" i="35" s="1"/>
  <c r="T18" i="35"/>
  <c r="T23" i="35" s="1"/>
  <c r="S18" i="35"/>
  <c r="T22" i="34"/>
  <c r="S22" i="34"/>
  <c r="T21" i="34"/>
  <c r="S21" i="34"/>
  <c r="T20" i="34"/>
  <c r="S20" i="34"/>
  <c r="T19" i="34"/>
  <c r="S19" i="34"/>
  <c r="S23" i="34" s="1"/>
  <c r="U23" i="34" s="1"/>
  <c r="T18" i="34"/>
  <c r="T23" i="34" s="1"/>
  <c r="S18" i="34"/>
  <c r="T22" i="33"/>
  <c r="S22" i="33"/>
  <c r="T21" i="33"/>
  <c r="S21" i="33"/>
  <c r="T20" i="33"/>
  <c r="S20" i="33"/>
  <c r="T19" i="33"/>
  <c r="S19" i="33"/>
  <c r="S23" i="33" s="1"/>
  <c r="U23" i="33" s="1"/>
  <c r="T18" i="33"/>
  <c r="T23" i="33" s="1"/>
  <c r="S18" i="33"/>
  <c r="T22" i="32"/>
  <c r="S22" i="32"/>
  <c r="T21" i="32"/>
  <c r="S21" i="32"/>
  <c r="T20" i="32"/>
  <c r="S20" i="32"/>
  <c r="T19" i="32"/>
  <c r="S19" i="32"/>
  <c r="S23" i="32" s="1"/>
  <c r="T18" i="32"/>
  <c r="T23" i="32" s="1"/>
  <c r="S18" i="32"/>
  <c r="T22" i="31"/>
  <c r="S22" i="31"/>
  <c r="T21" i="31"/>
  <c r="S21" i="31"/>
  <c r="T20" i="31"/>
  <c r="S20" i="31"/>
  <c r="T19" i="31"/>
  <c r="T23" i="31" s="1"/>
  <c r="S19" i="31"/>
  <c r="T18" i="31"/>
  <c r="S18" i="31"/>
  <c r="S23" i="31" s="1"/>
  <c r="S23" i="26"/>
  <c r="T22" i="26"/>
  <c r="S22" i="26"/>
  <c r="T21" i="26"/>
  <c r="S21" i="26"/>
  <c r="T20" i="26"/>
  <c r="S20" i="26"/>
  <c r="T19" i="26"/>
  <c r="S19" i="26"/>
  <c r="T18" i="26"/>
  <c r="T23" i="26" s="1"/>
  <c r="S18" i="26"/>
  <c r="T22" i="25"/>
  <c r="T21" i="25"/>
  <c r="T20" i="25"/>
  <c r="T19" i="25"/>
  <c r="S22" i="25"/>
  <c r="S21" i="25"/>
  <c r="S20" i="25"/>
  <c r="S18" i="25"/>
  <c r="S19" i="25"/>
  <c r="S23" i="25"/>
  <c r="T18" i="25"/>
  <c r="T23" i="25" s="1"/>
  <c r="U23" i="24"/>
  <c r="T23" i="24"/>
  <c r="S23" i="24"/>
  <c r="T22" i="24"/>
  <c r="T21" i="24"/>
  <c r="T20" i="24"/>
  <c r="S22" i="24"/>
  <c r="S21" i="24"/>
  <c r="S20" i="24"/>
  <c r="S19" i="24"/>
  <c r="T19" i="24"/>
  <c r="T18" i="24"/>
  <c r="S18" i="24"/>
  <c r="B29" i="39" a="1"/>
  <c r="B29" i="39" s="1"/>
  <c r="C29" i="39"/>
  <c r="D29" i="39"/>
  <c r="E29" i="39"/>
  <c r="G29" i="39"/>
  <c r="H29" i="39"/>
  <c r="I29" i="39"/>
  <c r="K29" i="39"/>
  <c r="B26" i="39" a="1"/>
  <c r="B26" i="39"/>
  <c r="C26" i="39"/>
  <c r="D26" i="39"/>
  <c r="E26" i="39"/>
  <c r="F26" i="39"/>
  <c r="G26" i="39"/>
  <c r="H26" i="39"/>
  <c r="I26" i="39"/>
  <c r="J26" i="39"/>
  <c r="K26" i="39"/>
  <c r="B23" i="39" a="1"/>
  <c r="B23" i="39" s="1"/>
  <c r="C23" i="39"/>
  <c r="D23" i="39"/>
  <c r="E23" i="39"/>
  <c r="G23" i="39"/>
  <c r="H23" i="39"/>
  <c r="I23" i="39"/>
  <c r="K23" i="39"/>
  <c r="B20" i="39" a="1"/>
  <c r="B20" i="39" s="1"/>
  <c r="C20" i="39"/>
  <c r="D20" i="39"/>
  <c r="E20" i="39"/>
  <c r="G20" i="39"/>
  <c r="H20" i="39"/>
  <c r="I20" i="39"/>
  <c r="K20" i="39"/>
  <c r="BR4" i="39"/>
  <c r="BS4" i="39"/>
  <c r="BT4" i="39"/>
  <c r="BU4" i="39"/>
  <c r="BV4" i="39"/>
  <c r="BW4" i="39"/>
  <c r="BX4" i="39"/>
  <c r="BY4" i="39"/>
  <c r="BZ4" i="39"/>
  <c r="CA4" i="39"/>
  <c r="CB4" i="39"/>
  <c r="BR5" i="39"/>
  <c r="BS5" i="39"/>
  <c r="BT5" i="39"/>
  <c r="BU5" i="39"/>
  <c r="BV5" i="39"/>
  <c r="BW5" i="39"/>
  <c r="BX5" i="39"/>
  <c r="BY5" i="39"/>
  <c r="BZ5" i="39"/>
  <c r="CA5" i="39"/>
  <c r="CB5" i="39"/>
  <c r="BR6" i="39"/>
  <c r="BS6" i="39"/>
  <c r="BT6" i="39"/>
  <c r="BU6" i="39"/>
  <c r="BV6" i="39"/>
  <c r="BW6" i="39"/>
  <c r="BX6" i="39"/>
  <c r="BY6" i="39"/>
  <c r="BZ6" i="39"/>
  <c r="CA6" i="39"/>
  <c r="CB6" i="39"/>
  <c r="BR7" i="39"/>
  <c r="BS7" i="39"/>
  <c r="BT7" i="39"/>
  <c r="BU7" i="39"/>
  <c r="BV7" i="39"/>
  <c r="BW7" i="39"/>
  <c r="BX7" i="39"/>
  <c r="BY7" i="39"/>
  <c r="BZ7" i="39"/>
  <c r="CA7" i="39"/>
  <c r="CB7" i="39"/>
  <c r="BR8" i="39"/>
  <c r="BS8" i="39"/>
  <c r="BT8" i="39"/>
  <c r="BU8" i="39"/>
  <c r="BV8" i="39"/>
  <c r="BW8" i="39"/>
  <c r="BX8" i="39"/>
  <c r="BY8" i="39"/>
  <c r="BZ8" i="39"/>
  <c r="CA8" i="39"/>
  <c r="CB8" i="39"/>
  <c r="BR9" i="39"/>
  <c r="BS9" i="39"/>
  <c r="BT9" i="39"/>
  <c r="BU9" i="39"/>
  <c r="BV9" i="39"/>
  <c r="BW9" i="39"/>
  <c r="BX9" i="39"/>
  <c r="BY9" i="39"/>
  <c r="BZ9" i="39"/>
  <c r="CA9" i="39"/>
  <c r="CB9" i="39"/>
  <c r="BR10" i="39"/>
  <c r="BS10" i="39"/>
  <c r="BT10" i="39"/>
  <c r="BU10" i="39"/>
  <c r="BV10" i="39"/>
  <c r="BW10" i="39"/>
  <c r="BX10" i="39"/>
  <c r="BY10" i="39"/>
  <c r="BZ10" i="39"/>
  <c r="CA10" i="39"/>
  <c r="CB10" i="39"/>
  <c r="BR11" i="39"/>
  <c r="BS11" i="39"/>
  <c r="BT11" i="39"/>
  <c r="BU11" i="39"/>
  <c r="BV11" i="39"/>
  <c r="BW11" i="39"/>
  <c r="BX11" i="39"/>
  <c r="BY11" i="39"/>
  <c r="BZ11" i="39"/>
  <c r="CA11" i="39"/>
  <c r="CB11" i="39"/>
  <c r="BR12" i="39"/>
  <c r="BS12" i="39"/>
  <c r="BT12" i="39"/>
  <c r="BU12" i="39"/>
  <c r="BV12" i="39"/>
  <c r="BW12" i="39"/>
  <c r="BX12" i="39"/>
  <c r="BY12" i="39"/>
  <c r="BZ12" i="39"/>
  <c r="CA12" i="39"/>
  <c r="CB12" i="39"/>
  <c r="BR13" i="39"/>
  <c r="BS13" i="39"/>
  <c r="BT13" i="39"/>
  <c r="BU13" i="39"/>
  <c r="BV13" i="39"/>
  <c r="BW13" i="39"/>
  <c r="BX13" i="39"/>
  <c r="BY13" i="39"/>
  <c r="BZ13" i="39"/>
  <c r="CA13" i="39"/>
  <c r="CB13" i="39"/>
  <c r="BR14" i="39"/>
  <c r="BS14" i="39"/>
  <c r="BT14" i="39"/>
  <c r="BU14" i="39"/>
  <c r="BV14" i="39"/>
  <c r="BW14" i="39"/>
  <c r="BX14" i="39"/>
  <c r="BY14" i="39"/>
  <c r="BZ14" i="39"/>
  <c r="CA14" i="39"/>
  <c r="CB14" i="39"/>
  <c r="BF4" i="39"/>
  <c r="BG4" i="39"/>
  <c r="BH4" i="39"/>
  <c r="BI4" i="39"/>
  <c r="BJ4" i="39"/>
  <c r="BK4" i="39"/>
  <c r="BL4" i="39"/>
  <c r="BM4" i="39"/>
  <c r="BN4" i="39"/>
  <c r="BO4" i="39"/>
  <c r="BP4" i="39"/>
  <c r="BF5" i="39"/>
  <c r="BG5" i="39"/>
  <c r="BH5" i="39"/>
  <c r="BI5" i="39"/>
  <c r="BJ5" i="39"/>
  <c r="BK5" i="39"/>
  <c r="BL5" i="39"/>
  <c r="BM5" i="39"/>
  <c r="BN5" i="39"/>
  <c r="BO5" i="39"/>
  <c r="BP5" i="39"/>
  <c r="BF6" i="39"/>
  <c r="BG6" i="39"/>
  <c r="BH6" i="39"/>
  <c r="BI6" i="39"/>
  <c r="BJ6" i="39"/>
  <c r="BK6" i="39"/>
  <c r="BL6" i="39"/>
  <c r="BM6" i="39"/>
  <c r="BN6" i="39"/>
  <c r="BO6" i="39"/>
  <c r="BP6" i="39"/>
  <c r="BF7" i="39"/>
  <c r="BG7" i="39"/>
  <c r="BH7" i="39"/>
  <c r="BI7" i="39"/>
  <c r="BJ7" i="39"/>
  <c r="BK7" i="39"/>
  <c r="BL7" i="39"/>
  <c r="BM7" i="39"/>
  <c r="BN7" i="39"/>
  <c r="BO7" i="39"/>
  <c r="BP7" i="39"/>
  <c r="BF8" i="39"/>
  <c r="BG8" i="39"/>
  <c r="BH8" i="39"/>
  <c r="BI8" i="39"/>
  <c r="BJ8" i="39"/>
  <c r="BK8" i="39"/>
  <c r="BL8" i="39"/>
  <c r="BM8" i="39"/>
  <c r="BN8" i="39"/>
  <c r="BO8" i="39"/>
  <c r="BP8" i="39"/>
  <c r="BF9" i="39"/>
  <c r="BG9" i="39"/>
  <c r="BH9" i="39"/>
  <c r="BI9" i="39"/>
  <c r="BJ9" i="39"/>
  <c r="BK9" i="39"/>
  <c r="BL9" i="39"/>
  <c r="BM9" i="39"/>
  <c r="BN9" i="39"/>
  <c r="BO9" i="39"/>
  <c r="BP9" i="39"/>
  <c r="BF10" i="39"/>
  <c r="BG10" i="39"/>
  <c r="BH10" i="39"/>
  <c r="BI10" i="39"/>
  <c r="BJ10" i="39"/>
  <c r="BK10" i="39"/>
  <c r="BL10" i="39"/>
  <c r="BM10" i="39"/>
  <c r="BN10" i="39"/>
  <c r="BO10" i="39"/>
  <c r="BP10" i="39"/>
  <c r="BF11" i="39"/>
  <c r="BG11" i="39"/>
  <c r="BH11" i="39"/>
  <c r="BI11" i="39"/>
  <c r="BJ11" i="39"/>
  <c r="BK11" i="39"/>
  <c r="BL11" i="39"/>
  <c r="BM11" i="39"/>
  <c r="BN11" i="39"/>
  <c r="BO11" i="39"/>
  <c r="BP11" i="39"/>
  <c r="BF12" i="39"/>
  <c r="BG12" i="39"/>
  <c r="BH12" i="39"/>
  <c r="BI12" i="39"/>
  <c r="BJ12" i="39"/>
  <c r="BK12" i="39"/>
  <c r="BL12" i="39"/>
  <c r="BM12" i="39"/>
  <c r="BN12" i="39"/>
  <c r="BO12" i="39"/>
  <c r="BP12" i="39"/>
  <c r="BF13" i="39"/>
  <c r="BG13" i="39"/>
  <c r="BH13" i="39"/>
  <c r="BI13" i="39"/>
  <c r="BJ13" i="39"/>
  <c r="BK13" i="39"/>
  <c r="BL13" i="39"/>
  <c r="BM13" i="39"/>
  <c r="BN13" i="39"/>
  <c r="BO13" i="39"/>
  <c r="BP13" i="39"/>
  <c r="BF14" i="39"/>
  <c r="BG14" i="39"/>
  <c r="BH14" i="39"/>
  <c r="BI14" i="39"/>
  <c r="BJ14" i="39"/>
  <c r="BK14" i="39"/>
  <c r="BL14" i="39"/>
  <c r="BM14" i="39"/>
  <c r="BN14" i="39"/>
  <c r="BO14" i="39"/>
  <c r="BP14" i="39"/>
  <c r="AT4" i="39"/>
  <c r="AU4" i="39"/>
  <c r="AV4" i="39"/>
  <c r="AW4" i="39"/>
  <c r="AX4" i="39"/>
  <c r="AY4" i="39"/>
  <c r="AZ4" i="39"/>
  <c r="BA4" i="39"/>
  <c r="BB4" i="39"/>
  <c r="BC4" i="39"/>
  <c r="BD4" i="39"/>
  <c r="AT5" i="39"/>
  <c r="AU5" i="39"/>
  <c r="AV5" i="39"/>
  <c r="AW5" i="39"/>
  <c r="AX5" i="39"/>
  <c r="AY5" i="39"/>
  <c r="AZ5" i="39"/>
  <c r="BA5" i="39"/>
  <c r="BB5" i="39"/>
  <c r="BC5" i="39"/>
  <c r="BD5" i="39"/>
  <c r="AT6" i="39"/>
  <c r="AU6" i="39"/>
  <c r="AV6" i="39"/>
  <c r="AW6" i="39"/>
  <c r="AX6" i="39"/>
  <c r="AY6" i="39"/>
  <c r="AZ6" i="39"/>
  <c r="BA6" i="39"/>
  <c r="BB6" i="39"/>
  <c r="BC6" i="39"/>
  <c r="BD6" i="39"/>
  <c r="AT7" i="39"/>
  <c r="AU7" i="39"/>
  <c r="AV7" i="39"/>
  <c r="AW7" i="39"/>
  <c r="AX7" i="39"/>
  <c r="AY7" i="39"/>
  <c r="AZ7" i="39"/>
  <c r="BA7" i="39"/>
  <c r="BB7" i="39"/>
  <c r="BC7" i="39"/>
  <c r="BD7" i="39"/>
  <c r="AT8" i="39"/>
  <c r="AU8" i="39"/>
  <c r="AV8" i="39"/>
  <c r="AW8" i="39"/>
  <c r="AX8" i="39"/>
  <c r="AY8" i="39"/>
  <c r="AZ8" i="39"/>
  <c r="BA8" i="39"/>
  <c r="BB8" i="39"/>
  <c r="BC8" i="39"/>
  <c r="BD8" i="39"/>
  <c r="AT9" i="39"/>
  <c r="AU9" i="39"/>
  <c r="AV9" i="39"/>
  <c r="AW9" i="39"/>
  <c r="AX9" i="39"/>
  <c r="AY9" i="39"/>
  <c r="AZ9" i="39"/>
  <c r="BA9" i="39"/>
  <c r="BB9" i="39"/>
  <c r="BC9" i="39"/>
  <c r="BD9" i="39"/>
  <c r="AT10" i="39"/>
  <c r="AU10" i="39"/>
  <c r="AV10" i="39"/>
  <c r="AW10" i="39"/>
  <c r="AX10" i="39"/>
  <c r="AY10" i="39"/>
  <c r="AZ10" i="39"/>
  <c r="BA10" i="39"/>
  <c r="BB10" i="39"/>
  <c r="BC10" i="39"/>
  <c r="BD10" i="39"/>
  <c r="AT11" i="39"/>
  <c r="AU11" i="39"/>
  <c r="AV11" i="39"/>
  <c r="AW11" i="39"/>
  <c r="AX11" i="39"/>
  <c r="AY11" i="39"/>
  <c r="AZ11" i="39"/>
  <c r="BA11" i="39"/>
  <c r="BB11" i="39"/>
  <c r="BC11" i="39"/>
  <c r="BD11" i="39"/>
  <c r="AT12" i="39"/>
  <c r="AU12" i="39"/>
  <c r="AV12" i="39"/>
  <c r="AW12" i="39"/>
  <c r="AX12" i="39"/>
  <c r="AY12" i="39"/>
  <c r="AZ12" i="39"/>
  <c r="BA12" i="39"/>
  <c r="BB12" i="39"/>
  <c r="BC12" i="39"/>
  <c r="BD12" i="39"/>
  <c r="AT13" i="39"/>
  <c r="AU13" i="39"/>
  <c r="AV13" i="39"/>
  <c r="AW13" i="39"/>
  <c r="AX13" i="39"/>
  <c r="AY13" i="39"/>
  <c r="AZ13" i="39"/>
  <c r="BA13" i="39"/>
  <c r="BB13" i="39"/>
  <c r="BC13" i="39"/>
  <c r="BD13" i="39"/>
  <c r="AT14" i="39"/>
  <c r="AU14" i="39"/>
  <c r="AV14" i="39"/>
  <c r="AW14" i="39"/>
  <c r="AX14" i="39"/>
  <c r="AY14" i="39"/>
  <c r="AZ14" i="39"/>
  <c r="BA14" i="39"/>
  <c r="BB14" i="39"/>
  <c r="BC14" i="39"/>
  <c r="BD14" i="39"/>
  <c r="AH4" i="39"/>
  <c r="AI4" i="39"/>
  <c r="AJ4" i="39"/>
  <c r="AK4" i="39"/>
  <c r="AL4" i="39"/>
  <c r="AM4" i="39"/>
  <c r="AN4" i="39"/>
  <c r="AO4" i="39"/>
  <c r="AP4" i="39"/>
  <c r="AQ4" i="39"/>
  <c r="AR4" i="39"/>
  <c r="AH5" i="39"/>
  <c r="AI5" i="39"/>
  <c r="AJ5" i="39"/>
  <c r="AK5" i="39"/>
  <c r="AL5" i="39"/>
  <c r="AM5" i="39"/>
  <c r="AN5" i="39"/>
  <c r="AO5" i="39"/>
  <c r="AP5" i="39"/>
  <c r="AQ5" i="39"/>
  <c r="AR5" i="39"/>
  <c r="AH6" i="39"/>
  <c r="AI6" i="39"/>
  <c r="AJ6" i="39"/>
  <c r="AK6" i="39"/>
  <c r="AL6" i="39"/>
  <c r="AM6" i="39"/>
  <c r="AN6" i="39"/>
  <c r="AO6" i="39"/>
  <c r="AP6" i="39"/>
  <c r="AQ6" i="39"/>
  <c r="AR6" i="39"/>
  <c r="AH7" i="39"/>
  <c r="AI7" i="39"/>
  <c r="AJ7" i="39"/>
  <c r="AK7" i="39"/>
  <c r="AL7" i="39"/>
  <c r="AM7" i="39"/>
  <c r="AN7" i="39"/>
  <c r="AO7" i="39"/>
  <c r="AP7" i="39"/>
  <c r="AQ7" i="39"/>
  <c r="AR7" i="39"/>
  <c r="AH8" i="39"/>
  <c r="AI8" i="39"/>
  <c r="AJ8" i="39"/>
  <c r="AK8" i="39"/>
  <c r="AL8" i="39"/>
  <c r="AM8" i="39"/>
  <c r="AN8" i="39"/>
  <c r="AO8" i="39"/>
  <c r="AP8" i="39"/>
  <c r="AQ8" i="39"/>
  <c r="AR8" i="39"/>
  <c r="AH9" i="39"/>
  <c r="AI9" i="39"/>
  <c r="AJ9" i="39"/>
  <c r="AK9" i="39"/>
  <c r="AL9" i="39"/>
  <c r="AM9" i="39"/>
  <c r="AN9" i="39"/>
  <c r="AO9" i="39"/>
  <c r="AP9" i="39"/>
  <c r="AQ9" i="39"/>
  <c r="AR9" i="39"/>
  <c r="AH10" i="39"/>
  <c r="AI10" i="39"/>
  <c r="AJ10" i="39"/>
  <c r="AK10" i="39"/>
  <c r="AL10" i="39"/>
  <c r="AM10" i="39"/>
  <c r="AN10" i="39"/>
  <c r="AO10" i="39"/>
  <c r="AP10" i="39"/>
  <c r="AQ10" i="39"/>
  <c r="AR10" i="39"/>
  <c r="AH11" i="39"/>
  <c r="AI11" i="39"/>
  <c r="AJ11" i="39"/>
  <c r="AK11" i="39"/>
  <c r="AL11" i="39"/>
  <c r="AM11" i="39"/>
  <c r="AN11" i="39"/>
  <c r="AO11" i="39"/>
  <c r="AP11" i="39"/>
  <c r="AQ11" i="39"/>
  <c r="AR11" i="39"/>
  <c r="AH12" i="39"/>
  <c r="AI12" i="39"/>
  <c r="AJ12" i="39"/>
  <c r="AK12" i="39"/>
  <c r="AL12" i="39"/>
  <c r="AM12" i="39"/>
  <c r="AN12" i="39"/>
  <c r="AO12" i="39"/>
  <c r="AP12" i="39"/>
  <c r="AQ12" i="39"/>
  <c r="AR12" i="39"/>
  <c r="AH13" i="39"/>
  <c r="AI13" i="39"/>
  <c r="AJ13" i="39"/>
  <c r="AK13" i="39"/>
  <c r="AL13" i="39"/>
  <c r="AM13" i="39"/>
  <c r="AN13" i="39"/>
  <c r="AO13" i="39"/>
  <c r="AP13" i="39"/>
  <c r="AQ13" i="39"/>
  <c r="AR13" i="39"/>
  <c r="AH14" i="39"/>
  <c r="AI14" i="39"/>
  <c r="AJ14" i="39"/>
  <c r="AK14" i="39"/>
  <c r="AL14" i="39"/>
  <c r="AM14" i="39"/>
  <c r="AN14" i="39"/>
  <c r="AO14" i="39"/>
  <c r="AP14" i="39"/>
  <c r="AQ14" i="39"/>
  <c r="AR14" i="39"/>
  <c r="V4" i="39"/>
  <c r="W4" i="39"/>
  <c r="X4" i="39"/>
  <c r="Y4" i="39"/>
  <c r="Z4" i="39"/>
  <c r="AA4" i="39"/>
  <c r="AB4" i="39"/>
  <c r="AC4" i="39"/>
  <c r="AD4" i="39"/>
  <c r="AE4" i="39"/>
  <c r="AF4" i="39"/>
  <c r="V5" i="39"/>
  <c r="W5" i="39"/>
  <c r="X5" i="39"/>
  <c r="Y5" i="39"/>
  <c r="Z5" i="39"/>
  <c r="AA5" i="39"/>
  <c r="AB5" i="39"/>
  <c r="AC5" i="39"/>
  <c r="AD5" i="39"/>
  <c r="AE5" i="39"/>
  <c r="AF5" i="39"/>
  <c r="V6" i="39"/>
  <c r="W6" i="39"/>
  <c r="X6" i="39"/>
  <c r="Y6" i="39"/>
  <c r="Z6" i="39"/>
  <c r="AA6" i="39"/>
  <c r="AB6" i="39"/>
  <c r="AC6" i="39"/>
  <c r="AD6" i="39"/>
  <c r="AE6" i="39"/>
  <c r="AF6" i="39"/>
  <c r="V7" i="39"/>
  <c r="W7" i="39"/>
  <c r="X7" i="39"/>
  <c r="Y7" i="39"/>
  <c r="Z7" i="39"/>
  <c r="AA7" i="39"/>
  <c r="AB7" i="39"/>
  <c r="AC7" i="39"/>
  <c r="AD7" i="39"/>
  <c r="AE7" i="39"/>
  <c r="AF7" i="39"/>
  <c r="V8" i="39"/>
  <c r="W8" i="39"/>
  <c r="X8" i="39"/>
  <c r="Y8" i="39"/>
  <c r="Z8" i="39"/>
  <c r="AA8" i="39"/>
  <c r="AB8" i="39"/>
  <c r="AC8" i="39"/>
  <c r="AD8" i="39"/>
  <c r="AE8" i="39"/>
  <c r="AF8" i="39"/>
  <c r="V9" i="39"/>
  <c r="W9" i="39"/>
  <c r="X9" i="39"/>
  <c r="Y9" i="39"/>
  <c r="Z9" i="39"/>
  <c r="AA9" i="39"/>
  <c r="AB9" i="39"/>
  <c r="AC9" i="39"/>
  <c r="AD9" i="39"/>
  <c r="AE9" i="39"/>
  <c r="AF9" i="39"/>
  <c r="V10" i="39"/>
  <c r="W10" i="39"/>
  <c r="X10" i="39"/>
  <c r="Y10" i="39"/>
  <c r="Z10" i="39"/>
  <c r="AA10" i="39"/>
  <c r="AB10" i="39"/>
  <c r="AC10" i="39"/>
  <c r="AD10" i="39"/>
  <c r="AE10" i="39"/>
  <c r="AF10" i="39"/>
  <c r="V11" i="39"/>
  <c r="W11" i="39"/>
  <c r="X11" i="39"/>
  <c r="Y11" i="39"/>
  <c r="Z11" i="39"/>
  <c r="AA11" i="39"/>
  <c r="AB11" i="39"/>
  <c r="AC11" i="39"/>
  <c r="AD11" i="39"/>
  <c r="AE11" i="39"/>
  <c r="AF11" i="39"/>
  <c r="V12" i="39"/>
  <c r="W12" i="39"/>
  <c r="X12" i="39"/>
  <c r="Y12" i="39"/>
  <c r="Z12" i="39"/>
  <c r="AA12" i="39"/>
  <c r="AB12" i="39"/>
  <c r="AC12" i="39"/>
  <c r="AD12" i="39"/>
  <c r="AE12" i="39"/>
  <c r="AF12" i="39"/>
  <c r="V13" i="39"/>
  <c r="W13" i="39"/>
  <c r="X13" i="39"/>
  <c r="Y13" i="39"/>
  <c r="Z13" i="39"/>
  <c r="AA13" i="39"/>
  <c r="AB13" i="39"/>
  <c r="AC13" i="39"/>
  <c r="AD13" i="39"/>
  <c r="AE13" i="39"/>
  <c r="AF13" i="39"/>
  <c r="V14" i="39"/>
  <c r="W14" i="39"/>
  <c r="X14" i="39"/>
  <c r="Y14" i="39"/>
  <c r="Z14" i="39"/>
  <c r="AA14" i="39"/>
  <c r="AB14" i="39"/>
  <c r="AC14" i="39"/>
  <c r="AD14" i="39"/>
  <c r="AE14" i="39"/>
  <c r="AF14" i="39"/>
  <c r="B45" i="38" a="1"/>
  <c r="B45" i="38"/>
  <c r="C45" i="38"/>
  <c r="D45" i="38"/>
  <c r="E45" i="38"/>
  <c r="F45" i="38"/>
  <c r="G45" i="38"/>
  <c r="H45" i="38"/>
  <c r="I45" i="38"/>
  <c r="J45" i="38"/>
  <c r="K45" i="38"/>
  <c r="B29" i="38" a="1"/>
  <c r="B29" i="38" s="1"/>
  <c r="C29" i="38"/>
  <c r="D29" i="38"/>
  <c r="E29" i="38"/>
  <c r="G29" i="38"/>
  <c r="H29" i="38"/>
  <c r="I29" i="38"/>
  <c r="K29" i="38"/>
  <c r="B26" i="38" a="1"/>
  <c r="B26" i="38"/>
  <c r="C26" i="38"/>
  <c r="D26" i="38"/>
  <c r="E26" i="38"/>
  <c r="F26" i="38"/>
  <c r="G26" i="38"/>
  <c r="H26" i="38"/>
  <c r="I26" i="38"/>
  <c r="J26" i="38"/>
  <c r="K26" i="38"/>
  <c r="B23" i="38" a="1"/>
  <c r="B23" i="38" s="1"/>
  <c r="C23" i="38"/>
  <c r="D23" i="38"/>
  <c r="E23" i="38"/>
  <c r="G23" i="38"/>
  <c r="H23" i="38"/>
  <c r="I23" i="38"/>
  <c r="K23" i="38"/>
  <c r="B20" i="38" a="1"/>
  <c r="B20" i="38" s="1"/>
  <c r="D20" i="38"/>
  <c r="E20" i="38"/>
  <c r="H20" i="38"/>
  <c r="I20" i="38"/>
  <c r="BR4" i="38"/>
  <c r="BS4" i="38"/>
  <c r="BT4" i="38"/>
  <c r="BU4" i="38"/>
  <c r="BV4" i="38"/>
  <c r="BW4" i="38"/>
  <c r="BX4" i="38"/>
  <c r="BY4" i="38"/>
  <c r="BZ4" i="38"/>
  <c r="CA4" i="38"/>
  <c r="CB4" i="38"/>
  <c r="BR5" i="38"/>
  <c r="BS5" i="38"/>
  <c r="BT5" i="38"/>
  <c r="BU5" i="38"/>
  <c r="BV5" i="38"/>
  <c r="BW5" i="38"/>
  <c r="BX5" i="38"/>
  <c r="BY5" i="38"/>
  <c r="BZ5" i="38"/>
  <c r="CA5" i="38"/>
  <c r="CB5" i="38"/>
  <c r="BR6" i="38"/>
  <c r="BS6" i="38"/>
  <c r="BT6" i="38"/>
  <c r="BU6" i="38"/>
  <c r="BV6" i="38"/>
  <c r="BW6" i="38"/>
  <c r="BX6" i="38"/>
  <c r="BY6" i="38"/>
  <c r="BZ6" i="38"/>
  <c r="CA6" i="38"/>
  <c r="CB6" i="38"/>
  <c r="BR7" i="38"/>
  <c r="BS7" i="38"/>
  <c r="BT7" i="38"/>
  <c r="BU7" i="38"/>
  <c r="BV7" i="38"/>
  <c r="BW7" i="38"/>
  <c r="BX7" i="38"/>
  <c r="BY7" i="38"/>
  <c r="BZ7" i="38"/>
  <c r="CA7" i="38"/>
  <c r="CB7" i="38"/>
  <c r="BR8" i="38"/>
  <c r="BS8" i="38"/>
  <c r="BT8" i="38"/>
  <c r="BU8" i="38"/>
  <c r="BV8" i="38"/>
  <c r="BW8" i="38"/>
  <c r="BX8" i="38"/>
  <c r="BY8" i="38"/>
  <c r="BZ8" i="38"/>
  <c r="CA8" i="38"/>
  <c r="CB8" i="38"/>
  <c r="BR9" i="38"/>
  <c r="BS9" i="38"/>
  <c r="BT9" i="38"/>
  <c r="BU9" i="38"/>
  <c r="BV9" i="38"/>
  <c r="BW9" i="38"/>
  <c r="BX9" i="38"/>
  <c r="BY9" i="38"/>
  <c r="BZ9" i="38"/>
  <c r="CA9" i="38"/>
  <c r="CB9" i="38"/>
  <c r="BR10" i="38"/>
  <c r="BS10" i="38"/>
  <c r="BT10" i="38"/>
  <c r="BU10" i="38"/>
  <c r="BV10" i="38"/>
  <c r="BW10" i="38"/>
  <c r="BX10" i="38"/>
  <c r="BY10" i="38"/>
  <c r="BZ10" i="38"/>
  <c r="CA10" i="38"/>
  <c r="CB10" i="38"/>
  <c r="BR11" i="38"/>
  <c r="BS11" i="38"/>
  <c r="BT11" i="38"/>
  <c r="BU11" i="38"/>
  <c r="BV11" i="38"/>
  <c r="BW11" i="38"/>
  <c r="BX11" i="38"/>
  <c r="BY11" i="38"/>
  <c r="BZ11" i="38"/>
  <c r="CA11" i="38"/>
  <c r="CB11" i="38"/>
  <c r="BR12" i="38"/>
  <c r="BS12" i="38"/>
  <c r="BT12" i="38"/>
  <c r="BU12" i="38"/>
  <c r="BV12" i="38"/>
  <c r="BW12" i="38"/>
  <c r="BX12" i="38"/>
  <c r="BY12" i="38"/>
  <c r="BZ12" i="38"/>
  <c r="CA12" i="38"/>
  <c r="CB12" i="38"/>
  <c r="BR13" i="38"/>
  <c r="BS13" i="38"/>
  <c r="BT13" i="38"/>
  <c r="BU13" i="38"/>
  <c r="BV13" i="38"/>
  <c r="BW13" i="38"/>
  <c r="BX13" i="38"/>
  <c r="BY13" i="38"/>
  <c r="BZ13" i="38"/>
  <c r="CA13" i="38"/>
  <c r="CB13" i="38"/>
  <c r="BR14" i="38"/>
  <c r="BS14" i="38"/>
  <c r="BT14" i="38"/>
  <c r="BU14" i="38"/>
  <c r="BV14" i="38"/>
  <c r="BW14" i="38"/>
  <c r="BX14" i="38"/>
  <c r="BY14" i="38"/>
  <c r="BZ14" i="38"/>
  <c r="CA14" i="38"/>
  <c r="CB14" i="38"/>
  <c r="BF4" i="38"/>
  <c r="BG4" i="38"/>
  <c r="BH4" i="38"/>
  <c r="BI4" i="38"/>
  <c r="BJ4" i="38"/>
  <c r="BK4" i="38"/>
  <c r="BL4" i="38"/>
  <c r="BM4" i="38"/>
  <c r="BN4" i="38"/>
  <c r="BO4" i="38"/>
  <c r="BP4" i="38"/>
  <c r="BF5" i="38"/>
  <c r="BG5" i="38"/>
  <c r="BH5" i="38"/>
  <c r="BI5" i="38"/>
  <c r="BJ5" i="38"/>
  <c r="BK5" i="38"/>
  <c r="BL5" i="38"/>
  <c r="BM5" i="38"/>
  <c r="BN5" i="38"/>
  <c r="BO5" i="38"/>
  <c r="BP5" i="38"/>
  <c r="BF6" i="38"/>
  <c r="BG6" i="38"/>
  <c r="BH6" i="38"/>
  <c r="BI6" i="38"/>
  <c r="BJ6" i="38"/>
  <c r="BK6" i="38"/>
  <c r="BL6" i="38"/>
  <c r="BM6" i="38"/>
  <c r="BN6" i="38"/>
  <c r="BO6" i="38"/>
  <c r="BP6" i="38"/>
  <c r="BF7" i="38"/>
  <c r="BG7" i="38"/>
  <c r="BH7" i="38"/>
  <c r="BI7" i="38"/>
  <c r="BJ7" i="38"/>
  <c r="BK7" i="38"/>
  <c r="BL7" i="38"/>
  <c r="BM7" i="38"/>
  <c r="BN7" i="38"/>
  <c r="BO7" i="38"/>
  <c r="BP7" i="38"/>
  <c r="BF8" i="38"/>
  <c r="BG8" i="38"/>
  <c r="BH8" i="38"/>
  <c r="BI8" i="38"/>
  <c r="BJ8" i="38"/>
  <c r="BK8" i="38"/>
  <c r="BL8" i="38"/>
  <c r="BM8" i="38"/>
  <c r="BN8" i="38"/>
  <c r="BO8" i="38"/>
  <c r="BP8" i="38"/>
  <c r="BF9" i="38"/>
  <c r="BG9" i="38"/>
  <c r="BH9" i="38"/>
  <c r="BI9" i="38"/>
  <c r="BJ9" i="38"/>
  <c r="BK9" i="38"/>
  <c r="BL9" i="38"/>
  <c r="BM9" i="38"/>
  <c r="BN9" i="38"/>
  <c r="BO9" i="38"/>
  <c r="BP9" i="38"/>
  <c r="BF10" i="38"/>
  <c r="BG10" i="38"/>
  <c r="BH10" i="38"/>
  <c r="BI10" i="38"/>
  <c r="BJ10" i="38"/>
  <c r="BK10" i="38"/>
  <c r="BL10" i="38"/>
  <c r="BM10" i="38"/>
  <c r="BN10" i="38"/>
  <c r="BO10" i="38"/>
  <c r="BP10" i="38"/>
  <c r="BF11" i="38"/>
  <c r="BG11" i="38"/>
  <c r="BH11" i="38"/>
  <c r="BI11" i="38"/>
  <c r="BJ11" i="38"/>
  <c r="BK11" i="38"/>
  <c r="BL11" i="38"/>
  <c r="BM11" i="38"/>
  <c r="BN11" i="38"/>
  <c r="BO11" i="38"/>
  <c r="BP11" i="38"/>
  <c r="BF12" i="38"/>
  <c r="BG12" i="38"/>
  <c r="BH12" i="38"/>
  <c r="BI12" i="38"/>
  <c r="BJ12" i="38"/>
  <c r="BK12" i="38"/>
  <c r="BL12" i="38"/>
  <c r="BM12" i="38"/>
  <c r="BN12" i="38"/>
  <c r="BO12" i="38"/>
  <c r="BP12" i="38"/>
  <c r="BF13" i="38"/>
  <c r="BG13" i="38"/>
  <c r="BH13" i="38"/>
  <c r="BI13" i="38"/>
  <c r="BJ13" i="38"/>
  <c r="BK13" i="38"/>
  <c r="BL13" i="38"/>
  <c r="BM13" i="38"/>
  <c r="BN13" i="38"/>
  <c r="BO13" i="38"/>
  <c r="BP13" i="38"/>
  <c r="BF14" i="38"/>
  <c r="BG14" i="38"/>
  <c r="BH14" i="38"/>
  <c r="BI14" i="38"/>
  <c r="BJ14" i="38"/>
  <c r="BK14" i="38"/>
  <c r="BL14" i="38"/>
  <c r="BM14" i="38"/>
  <c r="BN14" i="38"/>
  <c r="BO14" i="38"/>
  <c r="BP14" i="38"/>
  <c r="AT4" i="38"/>
  <c r="AU4" i="38"/>
  <c r="AV4" i="38"/>
  <c r="AW4" i="38"/>
  <c r="AX4" i="38"/>
  <c r="AY4" i="38"/>
  <c r="AZ4" i="38"/>
  <c r="BA4" i="38"/>
  <c r="BB4" i="38"/>
  <c r="BC4" i="38"/>
  <c r="BD4" i="38"/>
  <c r="AT5" i="38"/>
  <c r="AU5" i="38"/>
  <c r="AV5" i="38"/>
  <c r="AW5" i="38"/>
  <c r="AX5" i="38"/>
  <c r="AY5" i="38"/>
  <c r="AZ5" i="38"/>
  <c r="BA5" i="38"/>
  <c r="BB5" i="38"/>
  <c r="BC5" i="38"/>
  <c r="BD5" i="38"/>
  <c r="AT6" i="38"/>
  <c r="AU6" i="38"/>
  <c r="AV6" i="38"/>
  <c r="AW6" i="38"/>
  <c r="AX6" i="38"/>
  <c r="AY6" i="38"/>
  <c r="AZ6" i="38"/>
  <c r="BA6" i="38"/>
  <c r="BB6" i="38"/>
  <c r="BC6" i="38"/>
  <c r="BD6" i="38"/>
  <c r="AT7" i="38"/>
  <c r="AU7" i="38"/>
  <c r="AV7" i="38"/>
  <c r="AW7" i="38"/>
  <c r="AX7" i="38"/>
  <c r="AY7" i="38"/>
  <c r="AZ7" i="38"/>
  <c r="BA7" i="38"/>
  <c r="BB7" i="38"/>
  <c r="BC7" i="38"/>
  <c r="BD7" i="38"/>
  <c r="AT8" i="38"/>
  <c r="AU8" i="38"/>
  <c r="AV8" i="38"/>
  <c r="AW8" i="38"/>
  <c r="AX8" i="38"/>
  <c r="AY8" i="38"/>
  <c r="AZ8" i="38"/>
  <c r="BA8" i="38"/>
  <c r="BB8" i="38"/>
  <c r="BC8" i="38"/>
  <c r="BD8" i="38"/>
  <c r="AT9" i="38"/>
  <c r="AU9" i="38"/>
  <c r="AV9" i="38"/>
  <c r="AW9" i="38"/>
  <c r="AX9" i="38"/>
  <c r="AY9" i="38"/>
  <c r="AZ9" i="38"/>
  <c r="BA9" i="38"/>
  <c r="BB9" i="38"/>
  <c r="BC9" i="38"/>
  <c r="BD9" i="38"/>
  <c r="AT10" i="38"/>
  <c r="AU10" i="38"/>
  <c r="AV10" i="38"/>
  <c r="AW10" i="38"/>
  <c r="AX10" i="38"/>
  <c r="AY10" i="38"/>
  <c r="AZ10" i="38"/>
  <c r="BA10" i="38"/>
  <c r="BB10" i="38"/>
  <c r="BC10" i="38"/>
  <c r="BD10" i="38"/>
  <c r="AT11" i="38"/>
  <c r="AU11" i="38"/>
  <c r="AV11" i="38"/>
  <c r="AW11" i="38"/>
  <c r="AX11" i="38"/>
  <c r="AY11" i="38"/>
  <c r="AZ11" i="38"/>
  <c r="BA11" i="38"/>
  <c r="BB11" i="38"/>
  <c r="BC11" i="38"/>
  <c r="BD11" i="38"/>
  <c r="AT12" i="38"/>
  <c r="AU12" i="38"/>
  <c r="AV12" i="38"/>
  <c r="AW12" i="38"/>
  <c r="AX12" i="38"/>
  <c r="AY12" i="38"/>
  <c r="AZ12" i="38"/>
  <c r="BA12" i="38"/>
  <c r="BB12" i="38"/>
  <c r="BC12" i="38"/>
  <c r="BD12" i="38"/>
  <c r="AT13" i="38"/>
  <c r="AU13" i="38"/>
  <c r="AV13" i="38"/>
  <c r="AW13" i="38"/>
  <c r="AX13" i="38"/>
  <c r="AY13" i="38"/>
  <c r="AZ13" i="38"/>
  <c r="BA13" i="38"/>
  <c r="BB13" i="38"/>
  <c r="BC13" i="38"/>
  <c r="BD13" i="38"/>
  <c r="AT14" i="38"/>
  <c r="AU14" i="38"/>
  <c r="AV14" i="38"/>
  <c r="AW14" i="38"/>
  <c r="AX14" i="38"/>
  <c r="AY14" i="38"/>
  <c r="AZ14" i="38"/>
  <c r="BA14" i="38"/>
  <c r="BB14" i="38"/>
  <c r="BC14" i="38"/>
  <c r="BD14" i="38"/>
  <c r="AH4" i="38"/>
  <c r="AI4" i="38"/>
  <c r="AJ4" i="38"/>
  <c r="AK4" i="38"/>
  <c r="AL4" i="38"/>
  <c r="AM4" i="38"/>
  <c r="AN4" i="38"/>
  <c r="AO4" i="38"/>
  <c r="AP4" i="38"/>
  <c r="AQ4" i="38"/>
  <c r="AR4" i="38"/>
  <c r="AH5" i="38"/>
  <c r="AI5" i="38"/>
  <c r="AJ5" i="38"/>
  <c r="AK5" i="38"/>
  <c r="AL5" i="38"/>
  <c r="AM5" i="38"/>
  <c r="AN5" i="38"/>
  <c r="AO5" i="38"/>
  <c r="AP5" i="38"/>
  <c r="AQ5" i="38"/>
  <c r="AR5" i="38"/>
  <c r="AH6" i="38"/>
  <c r="AI6" i="38"/>
  <c r="AJ6" i="38"/>
  <c r="AK6" i="38"/>
  <c r="AL6" i="38"/>
  <c r="AM6" i="38"/>
  <c r="AN6" i="38"/>
  <c r="AO6" i="38"/>
  <c r="AP6" i="38"/>
  <c r="AQ6" i="38"/>
  <c r="AR6" i="38"/>
  <c r="AH7" i="38"/>
  <c r="AI7" i="38"/>
  <c r="AJ7" i="38"/>
  <c r="AK7" i="38"/>
  <c r="AL7" i="38"/>
  <c r="AM7" i="38"/>
  <c r="AN7" i="38"/>
  <c r="AO7" i="38"/>
  <c r="AP7" i="38"/>
  <c r="AQ7" i="38"/>
  <c r="AR7" i="38"/>
  <c r="AH8" i="38"/>
  <c r="AI8" i="38"/>
  <c r="AJ8" i="38"/>
  <c r="AK8" i="38"/>
  <c r="AL8" i="38"/>
  <c r="AM8" i="38"/>
  <c r="AN8" i="38"/>
  <c r="AO8" i="38"/>
  <c r="AP8" i="38"/>
  <c r="AQ8" i="38"/>
  <c r="AR8" i="38"/>
  <c r="AH9" i="38"/>
  <c r="AI9" i="38"/>
  <c r="AJ9" i="38"/>
  <c r="AK9" i="38"/>
  <c r="AL9" i="38"/>
  <c r="AM9" i="38"/>
  <c r="AN9" i="38"/>
  <c r="AO9" i="38"/>
  <c r="AP9" i="38"/>
  <c r="AQ9" i="38"/>
  <c r="AR9" i="38"/>
  <c r="AH10" i="38"/>
  <c r="AI10" i="38"/>
  <c r="AJ10" i="38"/>
  <c r="AK10" i="38"/>
  <c r="AL10" i="38"/>
  <c r="AM10" i="38"/>
  <c r="AN10" i="38"/>
  <c r="AO10" i="38"/>
  <c r="AP10" i="38"/>
  <c r="AQ10" i="38"/>
  <c r="AR10" i="38"/>
  <c r="AH11" i="38"/>
  <c r="AI11" i="38"/>
  <c r="AJ11" i="38"/>
  <c r="AK11" i="38"/>
  <c r="AL11" i="38"/>
  <c r="AM11" i="38"/>
  <c r="AN11" i="38"/>
  <c r="AO11" i="38"/>
  <c r="AP11" i="38"/>
  <c r="AQ11" i="38"/>
  <c r="AR11" i="38"/>
  <c r="AH12" i="38"/>
  <c r="AI12" i="38"/>
  <c r="AJ12" i="38"/>
  <c r="AK12" i="38"/>
  <c r="AL12" i="38"/>
  <c r="AM12" i="38"/>
  <c r="AN12" i="38"/>
  <c r="AO12" i="38"/>
  <c r="AP12" i="38"/>
  <c r="AQ12" i="38"/>
  <c r="AR12" i="38"/>
  <c r="AH13" i="38"/>
  <c r="AI13" i="38"/>
  <c r="AJ13" i="38"/>
  <c r="AK13" i="38"/>
  <c r="AL13" i="38"/>
  <c r="AM13" i="38"/>
  <c r="AN13" i="38"/>
  <c r="AO13" i="38"/>
  <c r="AP13" i="38"/>
  <c r="AQ13" i="38"/>
  <c r="AR13" i="38"/>
  <c r="AH14" i="38"/>
  <c r="AI14" i="38"/>
  <c r="AJ14" i="38"/>
  <c r="AK14" i="38"/>
  <c r="AL14" i="38"/>
  <c r="AM14" i="38"/>
  <c r="AN14" i="38"/>
  <c r="AO14" i="38"/>
  <c r="AP14" i="38"/>
  <c r="AQ14" i="38"/>
  <c r="AR14" i="38"/>
  <c r="V4" i="38"/>
  <c r="W4" i="38"/>
  <c r="X4" i="38"/>
  <c r="Y4" i="38"/>
  <c r="Z4" i="38"/>
  <c r="AA4" i="38"/>
  <c r="AB4" i="38"/>
  <c r="AC4" i="38"/>
  <c r="AD4" i="38"/>
  <c r="AE4" i="38"/>
  <c r="AF4" i="38"/>
  <c r="V5" i="38"/>
  <c r="W5" i="38"/>
  <c r="X5" i="38"/>
  <c r="Y5" i="38"/>
  <c r="Z5" i="38"/>
  <c r="AA5" i="38"/>
  <c r="AB5" i="38"/>
  <c r="AC5" i="38"/>
  <c r="AD5" i="38"/>
  <c r="AE5" i="38"/>
  <c r="AF5" i="38"/>
  <c r="V6" i="38"/>
  <c r="W6" i="38"/>
  <c r="X6" i="38"/>
  <c r="Y6" i="38"/>
  <c r="Z6" i="38"/>
  <c r="AA6" i="38"/>
  <c r="AB6" i="38"/>
  <c r="AC6" i="38"/>
  <c r="AD6" i="38"/>
  <c r="AE6" i="38"/>
  <c r="AF6" i="38"/>
  <c r="V7" i="38"/>
  <c r="W7" i="38"/>
  <c r="X7" i="38"/>
  <c r="Y7" i="38"/>
  <c r="Z7" i="38"/>
  <c r="AA7" i="38"/>
  <c r="AB7" i="38"/>
  <c r="AC7" i="38"/>
  <c r="AD7" i="38"/>
  <c r="AE7" i="38"/>
  <c r="AF7" i="38"/>
  <c r="V8" i="38"/>
  <c r="W8" i="38"/>
  <c r="X8" i="38"/>
  <c r="Y8" i="38"/>
  <c r="Z8" i="38"/>
  <c r="AA8" i="38"/>
  <c r="AB8" i="38"/>
  <c r="AC8" i="38"/>
  <c r="AD8" i="38"/>
  <c r="AE8" i="38"/>
  <c r="AF8" i="38"/>
  <c r="V9" i="38"/>
  <c r="W9" i="38"/>
  <c r="X9" i="38"/>
  <c r="Y9" i="38"/>
  <c r="Z9" i="38"/>
  <c r="AA9" i="38"/>
  <c r="AB9" i="38"/>
  <c r="AC9" i="38"/>
  <c r="AD9" i="38"/>
  <c r="AE9" i="38"/>
  <c r="AF9" i="38"/>
  <c r="V10" i="38"/>
  <c r="W10" i="38"/>
  <c r="X10" i="38"/>
  <c r="Y10" i="38"/>
  <c r="Z10" i="38"/>
  <c r="AA10" i="38"/>
  <c r="AB10" i="38"/>
  <c r="AC10" i="38"/>
  <c r="AD10" i="38"/>
  <c r="AE10" i="38"/>
  <c r="AF10" i="38"/>
  <c r="V11" i="38"/>
  <c r="W11" i="38"/>
  <c r="X11" i="38"/>
  <c r="Y11" i="38"/>
  <c r="Z11" i="38"/>
  <c r="AA11" i="38"/>
  <c r="AB11" i="38"/>
  <c r="AC11" i="38"/>
  <c r="AD11" i="38"/>
  <c r="AE11" i="38"/>
  <c r="AF11" i="38"/>
  <c r="V12" i="38"/>
  <c r="W12" i="38"/>
  <c r="X12" i="38"/>
  <c r="Y12" i="38"/>
  <c r="Z12" i="38"/>
  <c r="AA12" i="38"/>
  <c r="AB12" i="38"/>
  <c r="AC12" i="38"/>
  <c r="AD12" i="38"/>
  <c r="AE12" i="38"/>
  <c r="AF12" i="38"/>
  <c r="V13" i="38"/>
  <c r="W13" i="38"/>
  <c r="X13" i="38"/>
  <c r="Y13" i="38"/>
  <c r="Z13" i="38"/>
  <c r="AA13" i="38"/>
  <c r="AB13" i="38"/>
  <c r="AC13" i="38"/>
  <c r="AD13" i="38"/>
  <c r="AE13" i="38"/>
  <c r="AF13" i="38"/>
  <c r="V14" i="38"/>
  <c r="W14" i="38"/>
  <c r="X14" i="38"/>
  <c r="Y14" i="38"/>
  <c r="Z14" i="38"/>
  <c r="AA14" i="38"/>
  <c r="AB14" i="38"/>
  <c r="AC14" i="38"/>
  <c r="AD14" i="38"/>
  <c r="AE14" i="38"/>
  <c r="AF14" i="38"/>
  <c r="B45" i="37" a="1"/>
  <c r="B45" i="37" s="1"/>
  <c r="D45" i="37"/>
  <c r="E45" i="37"/>
  <c r="H45" i="37"/>
  <c r="I45" i="37"/>
  <c r="B29" i="37" a="1"/>
  <c r="B29" i="37"/>
  <c r="C29" i="37"/>
  <c r="D29" i="37"/>
  <c r="E29" i="37"/>
  <c r="F29" i="37"/>
  <c r="G29" i="37"/>
  <c r="H29" i="37"/>
  <c r="I29" i="37"/>
  <c r="J29" i="37"/>
  <c r="K29" i="37"/>
  <c r="B26" i="37" a="1"/>
  <c r="B26" i="37" s="1"/>
  <c r="D26" i="37"/>
  <c r="E26" i="37"/>
  <c r="H26" i="37"/>
  <c r="I26" i="37"/>
  <c r="B23" i="37" a="1"/>
  <c r="B23" i="37" s="1"/>
  <c r="C23" i="37"/>
  <c r="D23" i="37"/>
  <c r="E23" i="37"/>
  <c r="G23" i="37"/>
  <c r="H23" i="37"/>
  <c r="I23" i="37"/>
  <c r="K23" i="37"/>
  <c r="B20" i="37" a="1"/>
  <c r="C20" i="37" s="1"/>
  <c r="B20" i="37"/>
  <c r="E20" i="37"/>
  <c r="F20" i="37"/>
  <c r="I20" i="37"/>
  <c r="J20" i="37"/>
  <c r="BR4" i="37"/>
  <c r="BS4" i="37"/>
  <c r="BT4" i="37"/>
  <c r="BU4" i="37"/>
  <c r="BV4" i="37"/>
  <c r="BW4" i="37"/>
  <c r="BX4" i="37"/>
  <c r="BY4" i="37"/>
  <c r="BZ4" i="37"/>
  <c r="CA4" i="37"/>
  <c r="CB4" i="37"/>
  <c r="BR5" i="37"/>
  <c r="BS5" i="37"/>
  <c r="BT5" i="37"/>
  <c r="BU5" i="37"/>
  <c r="BV5" i="37"/>
  <c r="BW5" i="37"/>
  <c r="BX5" i="37"/>
  <c r="BY5" i="37"/>
  <c r="BZ5" i="37"/>
  <c r="CA5" i="37"/>
  <c r="CB5" i="37"/>
  <c r="BR6" i="37"/>
  <c r="BS6" i="37"/>
  <c r="BT6" i="37"/>
  <c r="BU6" i="37"/>
  <c r="BV6" i="37"/>
  <c r="BW6" i="37"/>
  <c r="BX6" i="37"/>
  <c r="BY6" i="37"/>
  <c r="BZ6" i="37"/>
  <c r="CA6" i="37"/>
  <c r="CB6" i="37"/>
  <c r="BR7" i="37"/>
  <c r="BS7" i="37"/>
  <c r="BT7" i="37"/>
  <c r="BU7" i="37"/>
  <c r="BV7" i="37"/>
  <c r="BW7" i="37"/>
  <c r="BX7" i="37"/>
  <c r="BY7" i="37"/>
  <c r="BZ7" i="37"/>
  <c r="CA7" i="37"/>
  <c r="CB7" i="37"/>
  <c r="BR8" i="37"/>
  <c r="BS8" i="37"/>
  <c r="BT8" i="37"/>
  <c r="BU8" i="37"/>
  <c r="BV8" i="37"/>
  <c r="BW8" i="37"/>
  <c r="BX8" i="37"/>
  <c r="BY8" i="37"/>
  <c r="BZ8" i="37"/>
  <c r="CA8" i="37"/>
  <c r="CB8" i="37"/>
  <c r="BR9" i="37"/>
  <c r="BS9" i="37"/>
  <c r="BT9" i="37"/>
  <c r="BU9" i="37"/>
  <c r="BV9" i="37"/>
  <c r="BW9" i="37"/>
  <c r="BX9" i="37"/>
  <c r="BY9" i="37"/>
  <c r="BZ9" i="37"/>
  <c r="CA9" i="37"/>
  <c r="CB9" i="37"/>
  <c r="BR10" i="37"/>
  <c r="BS10" i="37"/>
  <c r="BT10" i="37"/>
  <c r="BU10" i="37"/>
  <c r="BV10" i="37"/>
  <c r="BW10" i="37"/>
  <c r="BX10" i="37"/>
  <c r="BY10" i="37"/>
  <c r="BZ10" i="37"/>
  <c r="CA10" i="37"/>
  <c r="CB10" i="37"/>
  <c r="BR11" i="37"/>
  <c r="BS11" i="37"/>
  <c r="BT11" i="37"/>
  <c r="BU11" i="37"/>
  <c r="BV11" i="37"/>
  <c r="BW11" i="37"/>
  <c r="BX11" i="37"/>
  <c r="BY11" i="37"/>
  <c r="BZ11" i="37"/>
  <c r="CA11" i="37"/>
  <c r="CB11" i="37"/>
  <c r="BR12" i="37"/>
  <c r="BS12" i="37"/>
  <c r="BT12" i="37"/>
  <c r="BU12" i="37"/>
  <c r="BV12" i="37"/>
  <c r="BW12" i="37"/>
  <c r="BX12" i="37"/>
  <c r="BY12" i="37"/>
  <c r="BZ12" i="37"/>
  <c r="CA12" i="37"/>
  <c r="CB12" i="37"/>
  <c r="BR13" i="37"/>
  <c r="BS13" i="37"/>
  <c r="BT13" i="37"/>
  <c r="BU13" i="37"/>
  <c r="BV13" i="37"/>
  <c r="BW13" i="37"/>
  <c r="BX13" i="37"/>
  <c r="BY13" i="37"/>
  <c r="BZ13" i="37"/>
  <c r="CA13" i="37"/>
  <c r="CB13" i="37"/>
  <c r="BR14" i="37"/>
  <c r="BS14" i="37"/>
  <c r="BT14" i="37"/>
  <c r="BU14" i="37"/>
  <c r="BV14" i="37"/>
  <c r="BW14" i="37"/>
  <c r="BX14" i="37"/>
  <c r="BY14" i="37"/>
  <c r="BZ14" i="37"/>
  <c r="CA14" i="37"/>
  <c r="CB14" i="37"/>
  <c r="BF4" i="37"/>
  <c r="BG4" i="37"/>
  <c r="BH4" i="37"/>
  <c r="BI4" i="37"/>
  <c r="BJ4" i="37"/>
  <c r="BK4" i="37"/>
  <c r="BL4" i="37"/>
  <c r="BM4" i="37"/>
  <c r="BN4" i="37"/>
  <c r="BO4" i="37"/>
  <c r="BP4" i="37"/>
  <c r="BF5" i="37"/>
  <c r="BG5" i="37"/>
  <c r="BH5" i="37"/>
  <c r="BI5" i="37"/>
  <c r="BJ5" i="37"/>
  <c r="BK5" i="37"/>
  <c r="BL5" i="37"/>
  <c r="BM5" i="37"/>
  <c r="BN5" i="37"/>
  <c r="BO5" i="37"/>
  <c r="BP5" i="37"/>
  <c r="BF6" i="37"/>
  <c r="BG6" i="37"/>
  <c r="BH6" i="37"/>
  <c r="BI6" i="37"/>
  <c r="BJ6" i="37"/>
  <c r="BK6" i="37"/>
  <c r="BL6" i="37"/>
  <c r="BM6" i="37"/>
  <c r="BN6" i="37"/>
  <c r="BO6" i="37"/>
  <c r="BP6" i="37"/>
  <c r="BF7" i="37"/>
  <c r="BG7" i="37"/>
  <c r="BH7" i="37"/>
  <c r="BI7" i="37"/>
  <c r="BJ7" i="37"/>
  <c r="BK7" i="37"/>
  <c r="BL7" i="37"/>
  <c r="BM7" i="37"/>
  <c r="BN7" i="37"/>
  <c r="BO7" i="37"/>
  <c r="BP7" i="37"/>
  <c r="BF8" i="37"/>
  <c r="BG8" i="37"/>
  <c r="BH8" i="37"/>
  <c r="BI8" i="37"/>
  <c r="BJ8" i="37"/>
  <c r="BK8" i="37"/>
  <c r="BL8" i="37"/>
  <c r="BM8" i="37"/>
  <c r="BN8" i="37"/>
  <c r="BO8" i="37"/>
  <c r="BP8" i="37"/>
  <c r="BF9" i="37"/>
  <c r="BG9" i="37"/>
  <c r="BH9" i="37"/>
  <c r="BI9" i="37"/>
  <c r="BJ9" i="37"/>
  <c r="BK9" i="37"/>
  <c r="BL9" i="37"/>
  <c r="BM9" i="37"/>
  <c r="BN9" i="37"/>
  <c r="BO9" i="37"/>
  <c r="BP9" i="37"/>
  <c r="BF10" i="37"/>
  <c r="BG10" i="37"/>
  <c r="BH10" i="37"/>
  <c r="BI10" i="37"/>
  <c r="BJ10" i="37"/>
  <c r="BK10" i="37"/>
  <c r="BL10" i="37"/>
  <c r="BM10" i="37"/>
  <c r="BN10" i="37"/>
  <c r="BO10" i="37"/>
  <c r="BP10" i="37"/>
  <c r="BF11" i="37"/>
  <c r="BG11" i="37"/>
  <c r="BH11" i="37"/>
  <c r="BI11" i="37"/>
  <c r="BJ11" i="37"/>
  <c r="BK11" i="37"/>
  <c r="BL11" i="37"/>
  <c r="BM11" i="37"/>
  <c r="BN11" i="37"/>
  <c r="BO11" i="37"/>
  <c r="BP11" i="37"/>
  <c r="BF12" i="37"/>
  <c r="BG12" i="37"/>
  <c r="BH12" i="37"/>
  <c r="BI12" i="37"/>
  <c r="BJ12" i="37"/>
  <c r="BK12" i="37"/>
  <c r="BL12" i="37"/>
  <c r="BM12" i="37"/>
  <c r="BN12" i="37"/>
  <c r="BO12" i="37"/>
  <c r="BP12" i="37"/>
  <c r="BF13" i="37"/>
  <c r="BG13" i="37"/>
  <c r="BH13" i="37"/>
  <c r="BI13" i="37"/>
  <c r="BJ13" i="37"/>
  <c r="BK13" i="37"/>
  <c r="BL13" i="37"/>
  <c r="BM13" i="37"/>
  <c r="BN13" i="37"/>
  <c r="BO13" i="37"/>
  <c r="BP13" i="37"/>
  <c r="BF14" i="37"/>
  <c r="BG14" i="37"/>
  <c r="BH14" i="37"/>
  <c r="BI14" i="37"/>
  <c r="BJ14" i="37"/>
  <c r="BK14" i="37"/>
  <c r="BL14" i="37"/>
  <c r="BM14" i="37"/>
  <c r="BN14" i="37"/>
  <c r="BO14" i="37"/>
  <c r="BP14" i="37"/>
  <c r="AT4" i="37"/>
  <c r="AU4" i="37"/>
  <c r="AV4" i="37"/>
  <c r="AW4" i="37"/>
  <c r="AX4" i="37"/>
  <c r="AY4" i="37"/>
  <c r="AZ4" i="37"/>
  <c r="BA4" i="37"/>
  <c r="BB4" i="37"/>
  <c r="BC4" i="37"/>
  <c r="BD4" i="37"/>
  <c r="AT5" i="37"/>
  <c r="AU5" i="37"/>
  <c r="AV5" i="37"/>
  <c r="AW5" i="37"/>
  <c r="AX5" i="37"/>
  <c r="AY5" i="37"/>
  <c r="AZ5" i="37"/>
  <c r="BA5" i="37"/>
  <c r="BB5" i="37"/>
  <c r="BC5" i="37"/>
  <c r="BD5" i="37"/>
  <c r="AT6" i="37"/>
  <c r="AU6" i="37"/>
  <c r="AV6" i="37"/>
  <c r="AW6" i="37"/>
  <c r="AX6" i="37"/>
  <c r="AY6" i="37"/>
  <c r="AZ6" i="37"/>
  <c r="BA6" i="37"/>
  <c r="BB6" i="37"/>
  <c r="BC6" i="37"/>
  <c r="BD6" i="37"/>
  <c r="AT7" i="37"/>
  <c r="AU7" i="37"/>
  <c r="AV7" i="37"/>
  <c r="AW7" i="37"/>
  <c r="AX7" i="37"/>
  <c r="AY7" i="37"/>
  <c r="AZ7" i="37"/>
  <c r="BA7" i="37"/>
  <c r="BB7" i="37"/>
  <c r="BC7" i="37"/>
  <c r="BD7" i="37"/>
  <c r="AT8" i="37"/>
  <c r="AU8" i="37"/>
  <c r="AV8" i="37"/>
  <c r="AW8" i="37"/>
  <c r="AX8" i="37"/>
  <c r="AY8" i="37"/>
  <c r="AZ8" i="37"/>
  <c r="BA8" i="37"/>
  <c r="BB8" i="37"/>
  <c r="BC8" i="37"/>
  <c r="BD8" i="37"/>
  <c r="AT9" i="37"/>
  <c r="AU9" i="37"/>
  <c r="AV9" i="37"/>
  <c r="AW9" i="37"/>
  <c r="AX9" i="37"/>
  <c r="AY9" i="37"/>
  <c r="AZ9" i="37"/>
  <c r="BA9" i="37"/>
  <c r="BB9" i="37"/>
  <c r="BC9" i="37"/>
  <c r="BD9" i="37"/>
  <c r="AT10" i="37"/>
  <c r="AU10" i="37"/>
  <c r="AV10" i="37"/>
  <c r="AW10" i="37"/>
  <c r="AX10" i="37"/>
  <c r="AY10" i="37"/>
  <c r="AZ10" i="37"/>
  <c r="BA10" i="37"/>
  <c r="BB10" i="37"/>
  <c r="BC10" i="37"/>
  <c r="BD10" i="37"/>
  <c r="AT11" i="37"/>
  <c r="AU11" i="37"/>
  <c r="AV11" i="37"/>
  <c r="AW11" i="37"/>
  <c r="AX11" i="37"/>
  <c r="AY11" i="37"/>
  <c r="AZ11" i="37"/>
  <c r="BA11" i="37"/>
  <c r="BB11" i="37"/>
  <c r="BC11" i="37"/>
  <c r="BD11" i="37"/>
  <c r="AT12" i="37"/>
  <c r="AU12" i="37"/>
  <c r="AV12" i="37"/>
  <c r="AW12" i="37"/>
  <c r="AX12" i="37"/>
  <c r="AY12" i="37"/>
  <c r="AZ12" i="37"/>
  <c r="BA12" i="37"/>
  <c r="BB12" i="37"/>
  <c r="BC12" i="37"/>
  <c r="BD12" i="37"/>
  <c r="AT13" i="37"/>
  <c r="AU13" i="37"/>
  <c r="AV13" i="37"/>
  <c r="AW13" i="37"/>
  <c r="AX13" i="37"/>
  <c r="AY13" i="37"/>
  <c r="AZ13" i="37"/>
  <c r="BA13" i="37"/>
  <c r="BB13" i="37"/>
  <c r="BC13" i="37"/>
  <c r="BD13" i="37"/>
  <c r="AT14" i="37"/>
  <c r="AU14" i="37"/>
  <c r="AV14" i="37"/>
  <c r="AW14" i="37"/>
  <c r="AX14" i="37"/>
  <c r="AY14" i="37"/>
  <c r="AZ14" i="37"/>
  <c r="BA14" i="37"/>
  <c r="BB14" i="37"/>
  <c r="BC14" i="37"/>
  <c r="BD14" i="37"/>
  <c r="AH4" i="37"/>
  <c r="AI4" i="37"/>
  <c r="AJ4" i="37"/>
  <c r="AK4" i="37"/>
  <c r="AL4" i="37"/>
  <c r="AM4" i="37"/>
  <c r="AN4" i="37"/>
  <c r="AO4" i="37"/>
  <c r="AP4" i="37"/>
  <c r="AQ4" i="37"/>
  <c r="AR4" i="37"/>
  <c r="AH5" i="37"/>
  <c r="AI5" i="37"/>
  <c r="AJ5" i="37"/>
  <c r="AK5" i="37"/>
  <c r="AL5" i="37"/>
  <c r="AM5" i="37"/>
  <c r="AN5" i="37"/>
  <c r="AO5" i="37"/>
  <c r="AP5" i="37"/>
  <c r="AQ5" i="37"/>
  <c r="AR5" i="37"/>
  <c r="AH6" i="37"/>
  <c r="AI6" i="37"/>
  <c r="AJ6" i="37"/>
  <c r="AK6" i="37"/>
  <c r="AL6" i="37"/>
  <c r="AM6" i="37"/>
  <c r="AN6" i="37"/>
  <c r="AO6" i="37"/>
  <c r="AP6" i="37"/>
  <c r="AQ6" i="37"/>
  <c r="AR6" i="37"/>
  <c r="AH7" i="37"/>
  <c r="AI7" i="37"/>
  <c r="AJ7" i="37"/>
  <c r="AK7" i="37"/>
  <c r="AL7" i="37"/>
  <c r="AM7" i="37"/>
  <c r="AN7" i="37"/>
  <c r="AO7" i="37"/>
  <c r="AP7" i="37"/>
  <c r="AQ7" i="37"/>
  <c r="AR7" i="37"/>
  <c r="AH8" i="37"/>
  <c r="AI8" i="37"/>
  <c r="AJ8" i="37"/>
  <c r="AK8" i="37"/>
  <c r="AL8" i="37"/>
  <c r="AM8" i="37"/>
  <c r="AN8" i="37"/>
  <c r="AO8" i="37"/>
  <c r="AP8" i="37"/>
  <c r="AQ8" i="37"/>
  <c r="AR8" i="37"/>
  <c r="AH9" i="37"/>
  <c r="AI9" i="37"/>
  <c r="AJ9" i="37"/>
  <c r="AK9" i="37"/>
  <c r="AL9" i="37"/>
  <c r="AM9" i="37"/>
  <c r="AN9" i="37"/>
  <c r="AO9" i="37"/>
  <c r="AP9" i="37"/>
  <c r="AQ9" i="37"/>
  <c r="AR9" i="37"/>
  <c r="AH10" i="37"/>
  <c r="AI10" i="37"/>
  <c r="AJ10" i="37"/>
  <c r="AK10" i="37"/>
  <c r="AL10" i="37"/>
  <c r="AM10" i="37"/>
  <c r="AN10" i="37"/>
  <c r="AO10" i="37"/>
  <c r="AP10" i="37"/>
  <c r="AQ10" i="37"/>
  <c r="AR10" i="37"/>
  <c r="AH11" i="37"/>
  <c r="AI11" i="37"/>
  <c r="AJ11" i="37"/>
  <c r="AK11" i="37"/>
  <c r="AL11" i="37"/>
  <c r="AM11" i="37"/>
  <c r="AN11" i="37"/>
  <c r="AO11" i="37"/>
  <c r="AP11" i="37"/>
  <c r="AQ11" i="37"/>
  <c r="AR11" i="37"/>
  <c r="AH12" i="37"/>
  <c r="AI12" i="37"/>
  <c r="AJ12" i="37"/>
  <c r="AK12" i="37"/>
  <c r="AL12" i="37"/>
  <c r="AM12" i="37"/>
  <c r="AN12" i="37"/>
  <c r="AO12" i="37"/>
  <c r="AP12" i="37"/>
  <c r="AQ12" i="37"/>
  <c r="AR12" i="37"/>
  <c r="AH13" i="37"/>
  <c r="AI13" i="37"/>
  <c r="AJ13" i="37"/>
  <c r="AK13" i="37"/>
  <c r="AL13" i="37"/>
  <c r="AM13" i="37"/>
  <c r="AN13" i="37"/>
  <c r="AO13" i="37"/>
  <c r="AP13" i="37"/>
  <c r="AQ13" i="37"/>
  <c r="AR13" i="37"/>
  <c r="AH14" i="37"/>
  <c r="AI14" i="37"/>
  <c r="AJ14" i="37"/>
  <c r="AK14" i="37"/>
  <c r="AL14" i="37"/>
  <c r="AM14" i="37"/>
  <c r="AN14" i="37"/>
  <c r="AO14" i="37"/>
  <c r="AP14" i="37"/>
  <c r="AQ14" i="37"/>
  <c r="AR14" i="37"/>
  <c r="V4" i="37"/>
  <c r="W4" i="37"/>
  <c r="X4" i="37"/>
  <c r="Y4" i="37"/>
  <c r="Z4" i="37"/>
  <c r="AA4" i="37"/>
  <c r="AB4" i="37"/>
  <c r="AC4" i="37"/>
  <c r="AD4" i="37"/>
  <c r="AE4" i="37"/>
  <c r="AF4" i="37"/>
  <c r="V5" i="37"/>
  <c r="W5" i="37"/>
  <c r="X5" i="37"/>
  <c r="Y5" i="37"/>
  <c r="Z5" i="37"/>
  <c r="AA5" i="37"/>
  <c r="AB5" i="37"/>
  <c r="AC5" i="37"/>
  <c r="AD5" i="37"/>
  <c r="AE5" i="37"/>
  <c r="AF5" i="37"/>
  <c r="V6" i="37"/>
  <c r="W6" i="37"/>
  <c r="X6" i="37"/>
  <c r="Y6" i="37"/>
  <c r="Z6" i="37"/>
  <c r="AA6" i="37"/>
  <c r="AB6" i="37"/>
  <c r="AC6" i="37"/>
  <c r="AD6" i="37"/>
  <c r="AE6" i="37"/>
  <c r="AF6" i="37"/>
  <c r="V7" i="37"/>
  <c r="W7" i="37"/>
  <c r="X7" i="37"/>
  <c r="Y7" i="37"/>
  <c r="Z7" i="37"/>
  <c r="AA7" i="37"/>
  <c r="AB7" i="37"/>
  <c r="AC7" i="37"/>
  <c r="AD7" i="37"/>
  <c r="AE7" i="37"/>
  <c r="AF7" i="37"/>
  <c r="V8" i="37"/>
  <c r="W8" i="37"/>
  <c r="X8" i="37"/>
  <c r="Y8" i="37"/>
  <c r="Z8" i="37"/>
  <c r="AA8" i="37"/>
  <c r="AB8" i="37"/>
  <c r="AC8" i="37"/>
  <c r="AD8" i="37"/>
  <c r="AE8" i="37"/>
  <c r="AF8" i="37"/>
  <c r="V9" i="37"/>
  <c r="W9" i="37"/>
  <c r="X9" i="37"/>
  <c r="Y9" i="37"/>
  <c r="Z9" i="37"/>
  <c r="AA9" i="37"/>
  <c r="AB9" i="37"/>
  <c r="AC9" i="37"/>
  <c r="AD9" i="37"/>
  <c r="AE9" i="37"/>
  <c r="AF9" i="37"/>
  <c r="V10" i="37"/>
  <c r="W10" i="37"/>
  <c r="X10" i="37"/>
  <c r="Y10" i="37"/>
  <c r="Z10" i="37"/>
  <c r="AA10" i="37"/>
  <c r="AB10" i="37"/>
  <c r="AC10" i="37"/>
  <c r="AD10" i="37"/>
  <c r="AE10" i="37"/>
  <c r="AF10" i="37"/>
  <c r="V11" i="37"/>
  <c r="W11" i="37"/>
  <c r="X11" i="37"/>
  <c r="Y11" i="37"/>
  <c r="Z11" i="37"/>
  <c r="AA11" i="37"/>
  <c r="AB11" i="37"/>
  <c r="AC11" i="37"/>
  <c r="AD11" i="37"/>
  <c r="AE11" i="37"/>
  <c r="AF11" i="37"/>
  <c r="V12" i="37"/>
  <c r="W12" i="37"/>
  <c r="X12" i="37"/>
  <c r="Y12" i="37"/>
  <c r="Z12" i="37"/>
  <c r="AA12" i="37"/>
  <c r="AB12" i="37"/>
  <c r="AC12" i="37"/>
  <c r="AD12" i="37"/>
  <c r="AE12" i="37"/>
  <c r="AF12" i="37"/>
  <c r="V13" i="37"/>
  <c r="W13" i="37"/>
  <c r="X13" i="37"/>
  <c r="Y13" i="37"/>
  <c r="Z13" i="37"/>
  <c r="AA13" i="37"/>
  <c r="AB13" i="37"/>
  <c r="AC13" i="37"/>
  <c r="AD13" i="37"/>
  <c r="AE13" i="37"/>
  <c r="AF13" i="37"/>
  <c r="V14" i="37"/>
  <c r="W14" i="37"/>
  <c r="X14" i="37"/>
  <c r="Y14" i="37"/>
  <c r="Z14" i="37"/>
  <c r="AA14" i="37"/>
  <c r="AB14" i="37"/>
  <c r="AC14" i="37"/>
  <c r="AD14" i="37"/>
  <c r="AE14" i="37"/>
  <c r="AF14" i="37"/>
  <c r="B45" i="36" a="1"/>
  <c r="B45" i="36"/>
  <c r="C45" i="36"/>
  <c r="D45" i="36"/>
  <c r="E45" i="36"/>
  <c r="F45" i="36"/>
  <c r="G45" i="36"/>
  <c r="H45" i="36"/>
  <c r="I45" i="36"/>
  <c r="J45" i="36"/>
  <c r="K45" i="36"/>
  <c r="B29" i="36" a="1"/>
  <c r="B29" i="36"/>
  <c r="C29" i="36"/>
  <c r="D29" i="36"/>
  <c r="E29" i="36"/>
  <c r="F29" i="36"/>
  <c r="G29" i="36"/>
  <c r="H29" i="36"/>
  <c r="I29" i="36"/>
  <c r="J29" i="36"/>
  <c r="K29" i="36"/>
  <c r="B26" i="36" a="1"/>
  <c r="B26" i="36" s="1"/>
  <c r="C26" i="36"/>
  <c r="D26" i="36"/>
  <c r="E26" i="36"/>
  <c r="G26" i="36"/>
  <c r="H26" i="36"/>
  <c r="I26" i="36"/>
  <c r="K26" i="36"/>
  <c r="B23" i="36" a="1"/>
  <c r="B23" i="36" s="1"/>
  <c r="C23" i="36"/>
  <c r="D23" i="36"/>
  <c r="E23" i="36"/>
  <c r="G23" i="36"/>
  <c r="H23" i="36"/>
  <c r="I23" i="36"/>
  <c r="K23" i="36"/>
  <c r="B20" i="36" a="1"/>
  <c r="B20" i="36"/>
  <c r="C20" i="36"/>
  <c r="D20" i="36"/>
  <c r="E20" i="36"/>
  <c r="F20" i="36"/>
  <c r="G20" i="36"/>
  <c r="H20" i="36"/>
  <c r="I20" i="36"/>
  <c r="J20" i="36"/>
  <c r="K20" i="36"/>
  <c r="CB13" i="36"/>
  <c r="CA13" i="36"/>
  <c r="CB12" i="36"/>
  <c r="CA12" i="36"/>
  <c r="BZ12" i="36" s="1"/>
  <c r="CB11" i="36"/>
  <c r="CA11" i="36"/>
  <c r="BZ11" i="36"/>
  <c r="BY11" i="36" s="1"/>
  <c r="CB10" i="36"/>
  <c r="BZ10" i="36"/>
  <c r="BY10" i="36"/>
  <c r="BW10" i="36"/>
  <c r="BX10" i="36" s="1"/>
  <c r="CB9" i="36"/>
  <c r="BZ9" i="36"/>
  <c r="BX9" i="36"/>
  <c r="BV9" i="36"/>
  <c r="BW9" i="36" s="1"/>
  <c r="CB8" i="36"/>
  <c r="BZ8" i="36"/>
  <c r="BW8" i="36"/>
  <c r="BU8" i="36"/>
  <c r="BV8" i="36" s="1"/>
  <c r="CB7" i="36"/>
  <c r="BZ7" i="36"/>
  <c r="BV7" i="36"/>
  <c r="BU7" i="36"/>
  <c r="BT7" i="36"/>
  <c r="CB6" i="36"/>
  <c r="BU6" i="36"/>
  <c r="BT6" i="36"/>
  <c r="BS6" i="36"/>
  <c r="CB5" i="36"/>
  <c r="BT5" i="36"/>
  <c r="BS5" i="36"/>
  <c r="AF13" i="36"/>
  <c r="AE13" i="36"/>
  <c r="AF12" i="36"/>
  <c r="AE12" i="36"/>
  <c r="AD12" i="36" s="1"/>
  <c r="AF11" i="36"/>
  <c r="AE11" i="36"/>
  <c r="AD11" i="36"/>
  <c r="AC11" i="36" s="1"/>
  <c r="AF10" i="36"/>
  <c r="AD10" i="36"/>
  <c r="AC10" i="36"/>
  <c r="AA10" i="36"/>
  <c r="AB10" i="36" s="1"/>
  <c r="AF9" i="36"/>
  <c r="AD9" i="36"/>
  <c r="AB9" i="36"/>
  <c r="Z9" i="36"/>
  <c r="AA9" i="36" s="1"/>
  <c r="AF8" i="36"/>
  <c r="AD8" i="36"/>
  <c r="AA8" i="36"/>
  <c r="Y8" i="36"/>
  <c r="Z8" i="36" s="1"/>
  <c r="AF7" i="36"/>
  <c r="AD7" i="36"/>
  <c r="Z7" i="36"/>
  <c r="Y7" i="36"/>
  <c r="X7" i="36"/>
  <c r="AF6" i="36"/>
  <c r="Y6" i="36"/>
  <c r="X6" i="36"/>
  <c r="W6" i="36"/>
  <c r="AF5" i="36"/>
  <c r="X5" i="36"/>
  <c r="W5" i="36"/>
  <c r="BD13" i="36"/>
  <c r="BC13" i="36" s="1"/>
  <c r="BD12" i="36"/>
  <c r="BC12" i="36"/>
  <c r="BB12" i="36" s="1"/>
  <c r="BD11" i="36"/>
  <c r="BC11" i="36"/>
  <c r="BB11" i="36"/>
  <c r="BA11" i="36" s="1"/>
  <c r="BD10" i="36"/>
  <c r="BB10" i="36"/>
  <c r="BA10" i="36"/>
  <c r="AZ10" i="36" s="1"/>
  <c r="AY10" i="36"/>
  <c r="BD9" i="36"/>
  <c r="BB9" i="36"/>
  <c r="AZ9" i="36"/>
  <c r="AX9" i="36"/>
  <c r="AY9" i="36" s="1"/>
  <c r="BD8" i="36"/>
  <c r="BB8" i="36"/>
  <c r="AY8" i="36"/>
  <c r="AW8" i="36"/>
  <c r="AX8" i="36" s="1"/>
  <c r="BD7" i="36"/>
  <c r="BB7" i="36"/>
  <c r="AX7" i="36"/>
  <c r="AW7" i="36"/>
  <c r="AV7" i="36"/>
  <c r="BD6" i="36"/>
  <c r="AW6" i="36"/>
  <c r="AV6" i="36"/>
  <c r="AU6" i="36"/>
  <c r="BD5" i="36"/>
  <c r="AV5" i="36"/>
  <c r="AU5" i="36"/>
  <c r="BP13" i="36"/>
  <c r="BO13" i="36" s="1"/>
  <c r="BP12" i="36"/>
  <c r="BO12" i="36"/>
  <c r="BN12" i="36" s="1"/>
  <c r="BP11" i="36"/>
  <c r="BO11" i="36"/>
  <c r="BN11" i="36"/>
  <c r="BM11" i="36" s="1"/>
  <c r="BP10" i="36"/>
  <c r="BN10" i="36"/>
  <c r="BM10" i="36"/>
  <c r="BL10" i="36" s="1"/>
  <c r="BK10" i="36"/>
  <c r="BP9" i="36"/>
  <c r="BN9" i="36"/>
  <c r="BL9" i="36"/>
  <c r="BJ9" i="36"/>
  <c r="BK9" i="36" s="1"/>
  <c r="BP8" i="36"/>
  <c r="BN8" i="36"/>
  <c r="BK8" i="36"/>
  <c r="BI8" i="36"/>
  <c r="BJ8" i="36" s="1"/>
  <c r="BP7" i="36"/>
  <c r="BN7" i="36"/>
  <c r="BJ7" i="36"/>
  <c r="BI7" i="36"/>
  <c r="BH7" i="36"/>
  <c r="BP6" i="36"/>
  <c r="BI6" i="36"/>
  <c r="BH6" i="36"/>
  <c r="BG6" i="36"/>
  <c r="BP5" i="36"/>
  <c r="BH5" i="36"/>
  <c r="BG5" i="36"/>
  <c r="AH4" i="36"/>
  <c r="AI4" i="36"/>
  <c r="AJ4" i="36"/>
  <c r="AK4" i="36"/>
  <c r="AL4" i="36"/>
  <c r="AM4" i="36"/>
  <c r="AN4" i="36"/>
  <c r="AO4" i="36"/>
  <c r="AP4" i="36"/>
  <c r="AQ4" i="36"/>
  <c r="AR4" i="36"/>
  <c r="AH5" i="36"/>
  <c r="AI5" i="36"/>
  <c r="AJ5" i="36"/>
  <c r="AK5" i="36"/>
  <c r="AL5" i="36"/>
  <c r="AM5" i="36"/>
  <c r="AN5" i="36"/>
  <c r="AO5" i="36"/>
  <c r="AP5" i="36"/>
  <c r="AQ5" i="36"/>
  <c r="AR5" i="36"/>
  <c r="AH6" i="36"/>
  <c r="AI6" i="36"/>
  <c r="AJ6" i="36"/>
  <c r="AK6" i="36"/>
  <c r="AL6" i="36"/>
  <c r="AM6" i="36"/>
  <c r="AN6" i="36"/>
  <c r="AO6" i="36"/>
  <c r="AP6" i="36"/>
  <c r="AQ6" i="36"/>
  <c r="AR6" i="36"/>
  <c r="AH7" i="36"/>
  <c r="AI7" i="36"/>
  <c r="AJ7" i="36"/>
  <c r="AK7" i="36"/>
  <c r="AL7" i="36"/>
  <c r="AM7" i="36"/>
  <c r="AN7" i="36"/>
  <c r="AO7" i="36"/>
  <c r="AP7" i="36"/>
  <c r="AQ7" i="36"/>
  <c r="AR7" i="36"/>
  <c r="AH8" i="36"/>
  <c r="AI8" i="36"/>
  <c r="AJ8" i="36"/>
  <c r="AK8" i="36"/>
  <c r="AL8" i="36"/>
  <c r="AM8" i="36"/>
  <c r="AN8" i="36"/>
  <c r="AO8" i="36"/>
  <c r="AP8" i="36"/>
  <c r="AQ8" i="36"/>
  <c r="AR8" i="36"/>
  <c r="AH9" i="36"/>
  <c r="AI9" i="36"/>
  <c r="AJ9" i="36"/>
  <c r="AK9" i="36"/>
  <c r="AL9" i="36"/>
  <c r="AM9" i="36"/>
  <c r="AN9" i="36"/>
  <c r="AO9" i="36"/>
  <c r="AP9" i="36"/>
  <c r="AQ9" i="36"/>
  <c r="AR9" i="36"/>
  <c r="AH10" i="36"/>
  <c r="AI10" i="36"/>
  <c r="AJ10" i="36"/>
  <c r="AK10" i="36"/>
  <c r="AL10" i="36"/>
  <c r="AM10" i="36"/>
  <c r="AN10" i="36"/>
  <c r="AO10" i="36"/>
  <c r="AP10" i="36"/>
  <c r="AQ10" i="36"/>
  <c r="AR10" i="36"/>
  <c r="AH11" i="36"/>
  <c r="AI11" i="36"/>
  <c r="AJ11" i="36"/>
  <c r="AK11" i="36"/>
  <c r="AL11" i="36"/>
  <c r="AM11" i="36"/>
  <c r="AN11" i="36"/>
  <c r="AO11" i="36"/>
  <c r="AP11" i="36"/>
  <c r="AQ11" i="36"/>
  <c r="AR11" i="36"/>
  <c r="AH12" i="36"/>
  <c r="AI12" i="36"/>
  <c r="AJ12" i="36"/>
  <c r="AK12" i="36"/>
  <c r="AL12" i="36"/>
  <c r="AM12" i="36"/>
  <c r="AN12" i="36"/>
  <c r="AO12" i="36"/>
  <c r="AP12" i="36"/>
  <c r="AQ12" i="36"/>
  <c r="AR12" i="36"/>
  <c r="AH13" i="36"/>
  <c r="AI13" i="36"/>
  <c r="AJ13" i="36"/>
  <c r="AK13" i="36"/>
  <c r="AL13" i="36"/>
  <c r="AM13" i="36"/>
  <c r="AN13" i="36"/>
  <c r="AO13" i="36"/>
  <c r="AP13" i="36"/>
  <c r="AQ13" i="36"/>
  <c r="AR13" i="36"/>
  <c r="AH14" i="36"/>
  <c r="AI14" i="36"/>
  <c r="AJ14" i="36"/>
  <c r="AK14" i="36"/>
  <c r="AL14" i="36"/>
  <c r="AM14" i="36"/>
  <c r="AN14" i="36"/>
  <c r="AO14" i="36"/>
  <c r="AP14" i="36"/>
  <c r="AQ14" i="36"/>
  <c r="AR14" i="36"/>
  <c r="B45" i="35" a="1"/>
  <c r="B45" i="35" s="1"/>
  <c r="D45" i="35"/>
  <c r="E45" i="35"/>
  <c r="H45" i="35"/>
  <c r="I45" i="35"/>
  <c r="B29" i="35" a="1"/>
  <c r="B29" i="35" s="1"/>
  <c r="D29" i="35"/>
  <c r="E29" i="35"/>
  <c r="H29" i="35"/>
  <c r="I29" i="35"/>
  <c r="B26" i="35" a="1"/>
  <c r="B26" i="35" s="1"/>
  <c r="C26" i="35"/>
  <c r="D26" i="35"/>
  <c r="E26" i="35"/>
  <c r="G26" i="35"/>
  <c r="H26" i="35"/>
  <c r="I26" i="35"/>
  <c r="K26" i="35"/>
  <c r="B23" i="35" a="1"/>
  <c r="B23" i="35" s="1"/>
  <c r="D23" i="35"/>
  <c r="E23" i="35"/>
  <c r="H23" i="35"/>
  <c r="I23" i="35"/>
  <c r="B20" i="35" a="1"/>
  <c r="B20" i="35" s="1"/>
  <c r="D20" i="35"/>
  <c r="E20" i="35"/>
  <c r="H20" i="35"/>
  <c r="I20" i="35"/>
  <c r="AH4" i="35"/>
  <c r="AI4" i="35"/>
  <c r="AJ4" i="35"/>
  <c r="AK4" i="35"/>
  <c r="AL4" i="35"/>
  <c r="AM4" i="35"/>
  <c r="AN4" i="35"/>
  <c r="AO4" i="35"/>
  <c r="AP4" i="35"/>
  <c r="AQ4" i="35"/>
  <c r="AR4" i="35"/>
  <c r="AH5" i="35"/>
  <c r="AI5" i="35"/>
  <c r="AJ5" i="35"/>
  <c r="AK5" i="35"/>
  <c r="AL5" i="35"/>
  <c r="AM5" i="35"/>
  <c r="AN5" i="35"/>
  <c r="AO5" i="35"/>
  <c r="AP5" i="35"/>
  <c r="AQ5" i="35"/>
  <c r="AR5" i="35"/>
  <c r="AH6" i="35"/>
  <c r="AI6" i="35"/>
  <c r="AJ6" i="35"/>
  <c r="AK6" i="35"/>
  <c r="AL6" i="35"/>
  <c r="AM6" i="35"/>
  <c r="AN6" i="35"/>
  <c r="AO6" i="35"/>
  <c r="AP6" i="35"/>
  <c r="AQ6" i="35"/>
  <c r="AR6" i="35"/>
  <c r="AH7" i="35"/>
  <c r="AI7" i="35"/>
  <c r="AJ7" i="35"/>
  <c r="AK7" i="35"/>
  <c r="AL7" i="35"/>
  <c r="AM7" i="35"/>
  <c r="AN7" i="35"/>
  <c r="AO7" i="35"/>
  <c r="AP7" i="35"/>
  <c r="AQ7" i="35"/>
  <c r="AR7" i="35"/>
  <c r="AH8" i="35"/>
  <c r="AI8" i="35"/>
  <c r="AJ8" i="35"/>
  <c r="AK8" i="35"/>
  <c r="AL8" i="35"/>
  <c r="AM8" i="35"/>
  <c r="AN8" i="35"/>
  <c r="AO8" i="35"/>
  <c r="AP8" i="35"/>
  <c r="AQ8" i="35"/>
  <c r="AR8" i="35"/>
  <c r="AH9" i="35"/>
  <c r="AI9" i="35"/>
  <c r="AJ9" i="35"/>
  <c r="AK9" i="35"/>
  <c r="AL9" i="35"/>
  <c r="AM9" i="35"/>
  <c r="AN9" i="35"/>
  <c r="AO9" i="35"/>
  <c r="AP9" i="35"/>
  <c r="AQ9" i="35"/>
  <c r="AR9" i="35"/>
  <c r="AH10" i="35"/>
  <c r="AI10" i="35"/>
  <c r="AJ10" i="35"/>
  <c r="AK10" i="35"/>
  <c r="AL10" i="35"/>
  <c r="AM10" i="35"/>
  <c r="AN10" i="35"/>
  <c r="AO10" i="35"/>
  <c r="AP10" i="35"/>
  <c r="AQ10" i="35"/>
  <c r="AR10" i="35"/>
  <c r="AH11" i="35"/>
  <c r="AI11" i="35"/>
  <c r="AJ11" i="35"/>
  <c r="AK11" i="35"/>
  <c r="AL11" i="35"/>
  <c r="AM11" i="35"/>
  <c r="AN11" i="35"/>
  <c r="AO11" i="35"/>
  <c r="AP11" i="35"/>
  <c r="AQ11" i="35"/>
  <c r="AR11" i="35"/>
  <c r="AH12" i="35"/>
  <c r="AI12" i="35"/>
  <c r="AJ12" i="35"/>
  <c r="AK12" i="35"/>
  <c r="AL12" i="35"/>
  <c r="AM12" i="35"/>
  <c r="AN12" i="35"/>
  <c r="AO12" i="35"/>
  <c r="AP12" i="35"/>
  <c r="AQ12" i="35"/>
  <c r="AR12" i="35"/>
  <c r="AH13" i="35"/>
  <c r="AI13" i="35"/>
  <c r="AJ13" i="35"/>
  <c r="AK13" i="35"/>
  <c r="AL13" i="35"/>
  <c r="AM13" i="35"/>
  <c r="AN13" i="35"/>
  <c r="AO13" i="35"/>
  <c r="AP13" i="35"/>
  <c r="AQ13" i="35"/>
  <c r="AR13" i="35"/>
  <c r="AH14" i="35"/>
  <c r="AI14" i="35"/>
  <c r="AJ14" i="35"/>
  <c r="AK14" i="35"/>
  <c r="AL14" i="35"/>
  <c r="AM14" i="35"/>
  <c r="AN14" i="35"/>
  <c r="AO14" i="35"/>
  <c r="AP14" i="35"/>
  <c r="AQ14" i="35"/>
  <c r="AR14" i="35"/>
  <c r="BR4" i="35"/>
  <c r="BS4" i="35"/>
  <c r="BT4" i="35"/>
  <c r="BU4" i="35"/>
  <c r="BV4" i="35"/>
  <c r="BW4" i="35"/>
  <c r="BX4" i="35"/>
  <c r="BY4" i="35"/>
  <c r="BZ4" i="35"/>
  <c r="CA4" i="35"/>
  <c r="CB4" i="35"/>
  <c r="BR5" i="35"/>
  <c r="BS5" i="35"/>
  <c r="BT5" i="35"/>
  <c r="BU5" i="35"/>
  <c r="BV5" i="35"/>
  <c r="BW5" i="35"/>
  <c r="BX5" i="35"/>
  <c r="BY5" i="35"/>
  <c r="BZ5" i="35"/>
  <c r="CA5" i="35"/>
  <c r="CB5" i="35"/>
  <c r="BR6" i="35"/>
  <c r="BS6" i="35"/>
  <c r="BT6" i="35"/>
  <c r="BU6" i="35"/>
  <c r="BV6" i="35"/>
  <c r="BW6" i="35"/>
  <c r="BX6" i="35"/>
  <c r="BY6" i="35"/>
  <c r="BZ6" i="35"/>
  <c r="CA6" i="35"/>
  <c r="CB6" i="35"/>
  <c r="BR7" i="35"/>
  <c r="BS7" i="35"/>
  <c r="BT7" i="35"/>
  <c r="BU7" i="35"/>
  <c r="BV7" i="35"/>
  <c r="BW7" i="35"/>
  <c r="BX7" i="35"/>
  <c r="BY7" i="35"/>
  <c r="BZ7" i="35"/>
  <c r="CA7" i="35"/>
  <c r="CB7" i="35"/>
  <c r="BR8" i="35"/>
  <c r="BS8" i="35"/>
  <c r="BT8" i="35"/>
  <c r="BU8" i="35"/>
  <c r="BV8" i="35"/>
  <c r="BW8" i="35"/>
  <c r="BX8" i="35"/>
  <c r="BY8" i="35"/>
  <c r="BZ8" i="35"/>
  <c r="CA8" i="35"/>
  <c r="CB8" i="35"/>
  <c r="BR9" i="35"/>
  <c r="BS9" i="35"/>
  <c r="BT9" i="35"/>
  <c r="BU9" i="35"/>
  <c r="BV9" i="35"/>
  <c r="BW9" i="35"/>
  <c r="BX9" i="35"/>
  <c r="BY9" i="35"/>
  <c r="BZ9" i="35"/>
  <c r="CA9" i="35"/>
  <c r="CB9" i="35"/>
  <c r="BR10" i="35"/>
  <c r="BS10" i="35"/>
  <c r="BT10" i="35"/>
  <c r="BU10" i="35"/>
  <c r="BV10" i="35"/>
  <c r="BW10" i="35"/>
  <c r="BX10" i="35"/>
  <c r="BY10" i="35"/>
  <c r="BZ10" i="35"/>
  <c r="CA10" i="35"/>
  <c r="CB10" i="35"/>
  <c r="BR11" i="35"/>
  <c r="BS11" i="35"/>
  <c r="BT11" i="35"/>
  <c r="BU11" i="35"/>
  <c r="BV11" i="35"/>
  <c r="BW11" i="35"/>
  <c r="BX11" i="35"/>
  <c r="BY11" i="35"/>
  <c r="BZ11" i="35"/>
  <c r="CA11" i="35"/>
  <c r="CB11" i="35"/>
  <c r="BR12" i="35"/>
  <c r="BS12" i="35"/>
  <c r="BT12" i="35"/>
  <c r="BU12" i="35"/>
  <c r="BV12" i="35"/>
  <c r="BW12" i="35"/>
  <c r="BX12" i="35"/>
  <c r="BY12" i="35"/>
  <c r="BZ12" i="35"/>
  <c r="CA12" i="35"/>
  <c r="CB12" i="35"/>
  <c r="BR13" i="35"/>
  <c r="BS13" i="35"/>
  <c r="BT13" i="35"/>
  <c r="BU13" i="35"/>
  <c r="BV13" i="35"/>
  <c r="BW13" i="35"/>
  <c r="BX13" i="35"/>
  <c r="BY13" i="35"/>
  <c r="BZ13" i="35"/>
  <c r="CA13" i="35"/>
  <c r="CB13" i="35"/>
  <c r="BR14" i="35"/>
  <c r="BS14" i="35"/>
  <c r="BT14" i="35"/>
  <c r="BU14" i="35"/>
  <c r="BV14" i="35"/>
  <c r="BW14" i="35"/>
  <c r="BX14" i="35"/>
  <c r="BY14" i="35"/>
  <c r="BZ14" i="35"/>
  <c r="CA14" i="35"/>
  <c r="CB14" i="35"/>
  <c r="BF4" i="35"/>
  <c r="BG4" i="35"/>
  <c r="BH4" i="35"/>
  <c r="BI4" i="35"/>
  <c r="BJ4" i="35"/>
  <c r="BK4" i="35"/>
  <c r="BL4" i="35"/>
  <c r="BM4" i="35"/>
  <c r="BN4" i="35"/>
  <c r="BO4" i="35"/>
  <c r="BP4" i="35"/>
  <c r="BF5" i="35"/>
  <c r="BG5" i="35"/>
  <c r="BH5" i="35"/>
  <c r="BI5" i="35"/>
  <c r="BJ5" i="35"/>
  <c r="BK5" i="35"/>
  <c r="BL5" i="35"/>
  <c r="BM5" i="35"/>
  <c r="BN5" i="35"/>
  <c r="BO5" i="35"/>
  <c r="BP5" i="35"/>
  <c r="BF6" i="35"/>
  <c r="BG6" i="35"/>
  <c r="BH6" i="35"/>
  <c r="BI6" i="35"/>
  <c r="BJ6" i="35"/>
  <c r="BK6" i="35"/>
  <c r="BL6" i="35"/>
  <c r="BM6" i="35"/>
  <c r="BN6" i="35"/>
  <c r="BO6" i="35"/>
  <c r="BP6" i="35"/>
  <c r="BF7" i="35"/>
  <c r="BG7" i="35"/>
  <c r="BH7" i="35"/>
  <c r="BI7" i="35"/>
  <c r="BJ7" i="35"/>
  <c r="BK7" i="35"/>
  <c r="BL7" i="35"/>
  <c r="BM7" i="35"/>
  <c r="BN7" i="35"/>
  <c r="BO7" i="35"/>
  <c r="BP7" i="35"/>
  <c r="BF8" i="35"/>
  <c r="BG8" i="35"/>
  <c r="BH8" i="35"/>
  <c r="BI8" i="35"/>
  <c r="BJ8" i="35"/>
  <c r="BK8" i="35"/>
  <c r="BL8" i="35"/>
  <c r="BM8" i="35"/>
  <c r="BN8" i="35"/>
  <c r="BO8" i="35"/>
  <c r="BP8" i="35"/>
  <c r="BF9" i="35"/>
  <c r="BG9" i="35"/>
  <c r="BH9" i="35"/>
  <c r="BI9" i="35"/>
  <c r="BJ9" i="35"/>
  <c r="BK9" i="35"/>
  <c r="BL9" i="35"/>
  <c r="BM9" i="35"/>
  <c r="BN9" i="35"/>
  <c r="BO9" i="35"/>
  <c r="BP9" i="35"/>
  <c r="BF10" i="35"/>
  <c r="BG10" i="35"/>
  <c r="BH10" i="35"/>
  <c r="BI10" i="35"/>
  <c r="BJ10" i="35"/>
  <c r="BK10" i="35"/>
  <c r="BL10" i="35"/>
  <c r="BM10" i="35"/>
  <c r="BN10" i="35"/>
  <c r="BO10" i="35"/>
  <c r="BP10" i="35"/>
  <c r="BF11" i="35"/>
  <c r="BG11" i="35"/>
  <c r="BH11" i="35"/>
  <c r="BI11" i="35"/>
  <c r="BJ11" i="35"/>
  <c r="BK11" i="35"/>
  <c r="BL11" i="35"/>
  <c r="BM11" i="35"/>
  <c r="BN11" i="35"/>
  <c r="BO11" i="35"/>
  <c r="BP11" i="35"/>
  <c r="BF12" i="35"/>
  <c r="BG12" i="35"/>
  <c r="BH12" i="35"/>
  <c r="BI12" i="35"/>
  <c r="BJ12" i="35"/>
  <c r="BK12" i="35"/>
  <c r="BL12" i="35"/>
  <c r="BM12" i="35"/>
  <c r="BN12" i="35"/>
  <c r="BO12" i="35"/>
  <c r="BP12" i="35"/>
  <c r="BF13" i="35"/>
  <c r="BG13" i="35"/>
  <c r="BH13" i="35"/>
  <c r="BI13" i="35"/>
  <c r="BJ13" i="35"/>
  <c r="BK13" i="35"/>
  <c r="BL13" i="35"/>
  <c r="BM13" i="35"/>
  <c r="BN13" i="35"/>
  <c r="BO13" i="35"/>
  <c r="BP13" i="35"/>
  <c r="BF14" i="35"/>
  <c r="BG14" i="35"/>
  <c r="BH14" i="35"/>
  <c r="BI14" i="35"/>
  <c r="BJ14" i="35"/>
  <c r="BK14" i="35"/>
  <c r="BL14" i="35"/>
  <c r="BM14" i="35"/>
  <c r="BN14" i="35"/>
  <c r="BO14" i="35"/>
  <c r="BP14" i="35"/>
  <c r="AT4" i="35"/>
  <c r="AU4" i="35"/>
  <c r="AV4" i="35"/>
  <c r="AW4" i="35"/>
  <c r="AX4" i="35"/>
  <c r="AY4" i="35"/>
  <c r="AZ4" i="35"/>
  <c r="BA4" i="35"/>
  <c r="BB4" i="35"/>
  <c r="BC4" i="35"/>
  <c r="BD4" i="35"/>
  <c r="AT5" i="35"/>
  <c r="AU5" i="35"/>
  <c r="AV5" i="35"/>
  <c r="AW5" i="35"/>
  <c r="AX5" i="35"/>
  <c r="AY5" i="35"/>
  <c r="AZ5" i="35"/>
  <c r="BA5" i="35"/>
  <c r="BB5" i="35"/>
  <c r="BC5" i="35"/>
  <c r="BD5" i="35"/>
  <c r="AT6" i="35"/>
  <c r="AU6" i="35"/>
  <c r="AV6" i="35"/>
  <c r="AW6" i="35"/>
  <c r="AX6" i="35"/>
  <c r="AY6" i="35"/>
  <c r="AZ6" i="35"/>
  <c r="BA6" i="35"/>
  <c r="BB6" i="35"/>
  <c r="BC6" i="35"/>
  <c r="BD6" i="35"/>
  <c r="AT7" i="35"/>
  <c r="AU7" i="35"/>
  <c r="AV7" i="35"/>
  <c r="AW7" i="35"/>
  <c r="AX7" i="35"/>
  <c r="AY7" i="35"/>
  <c r="AZ7" i="35"/>
  <c r="BA7" i="35"/>
  <c r="BB7" i="35"/>
  <c r="BC7" i="35"/>
  <c r="BD7" i="35"/>
  <c r="AT8" i="35"/>
  <c r="AU8" i="35"/>
  <c r="AV8" i="35"/>
  <c r="AW8" i="35"/>
  <c r="AX8" i="35"/>
  <c r="AY8" i="35"/>
  <c r="AZ8" i="35"/>
  <c r="BA8" i="35"/>
  <c r="BB8" i="35"/>
  <c r="BC8" i="35"/>
  <c r="BD8" i="35"/>
  <c r="AT9" i="35"/>
  <c r="AU9" i="35"/>
  <c r="AV9" i="35"/>
  <c r="AW9" i="35"/>
  <c r="AX9" i="35"/>
  <c r="AY9" i="35"/>
  <c r="AZ9" i="35"/>
  <c r="BA9" i="35"/>
  <c r="BB9" i="35"/>
  <c r="BC9" i="35"/>
  <c r="BD9" i="35"/>
  <c r="AT10" i="35"/>
  <c r="AU10" i="35"/>
  <c r="AV10" i="35"/>
  <c r="AW10" i="35"/>
  <c r="AX10" i="35"/>
  <c r="AY10" i="35"/>
  <c r="AZ10" i="35"/>
  <c r="BA10" i="35"/>
  <c r="BB10" i="35"/>
  <c r="BC10" i="35"/>
  <c r="BD10" i="35"/>
  <c r="AT11" i="35"/>
  <c r="AU11" i="35"/>
  <c r="AV11" i="35"/>
  <c r="AW11" i="35"/>
  <c r="AX11" i="35"/>
  <c r="AY11" i="35"/>
  <c r="AZ11" i="35"/>
  <c r="BA11" i="35"/>
  <c r="BB11" i="35"/>
  <c r="BC11" i="35"/>
  <c r="BD11" i="35"/>
  <c r="AT12" i="35"/>
  <c r="AU12" i="35"/>
  <c r="AV12" i="35"/>
  <c r="AW12" i="35"/>
  <c r="AX12" i="35"/>
  <c r="AY12" i="35"/>
  <c r="AZ12" i="35"/>
  <c r="BA12" i="35"/>
  <c r="BB12" i="35"/>
  <c r="BC12" i="35"/>
  <c r="BD12" i="35"/>
  <c r="AT13" i="35"/>
  <c r="AU13" i="35"/>
  <c r="AV13" i="35"/>
  <c r="AW13" i="35"/>
  <c r="AX13" i="35"/>
  <c r="AY13" i="35"/>
  <c r="AZ13" i="35"/>
  <c r="BA13" i="35"/>
  <c r="BB13" i="35"/>
  <c r="BC13" i="35"/>
  <c r="BD13" i="35"/>
  <c r="AT14" i="35"/>
  <c r="AU14" i="35"/>
  <c r="AV14" i="35"/>
  <c r="AW14" i="35"/>
  <c r="AX14" i="35"/>
  <c r="AY14" i="35"/>
  <c r="AZ14" i="35"/>
  <c r="BA14" i="35"/>
  <c r="BB14" i="35"/>
  <c r="BC14" i="35"/>
  <c r="BD14" i="35"/>
  <c r="V4" i="35"/>
  <c r="W4" i="35"/>
  <c r="X4" i="35"/>
  <c r="Y4" i="35"/>
  <c r="Z4" i="35"/>
  <c r="AA4" i="35"/>
  <c r="AB4" i="35"/>
  <c r="AC4" i="35"/>
  <c r="AD4" i="35"/>
  <c r="AE4" i="35"/>
  <c r="AF4" i="35"/>
  <c r="V5" i="35"/>
  <c r="W5" i="35"/>
  <c r="X5" i="35"/>
  <c r="Y5" i="35"/>
  <c r="Z5" i="35"/>
  <c r="AA5" i="35"/>
  <c r="AB5" i="35"/>
  <c r="AC5" i="35"/>
  <c r="AD5" i="35"/>
  <c r="AE5" i="35"/>
  <c r="AF5" i="35"/>
  <c r="V6" i="35"/>
  <c r="W6" i="35"/>
  <c r="X6" i="35"/>
  <c r="Y6" i="35"/>
  <c r="Z6" i="35"/>
  <c r="AA6" i="35"/>
  <c r="AB6" i="35"/>
  <c r="AC6" i="35"/>
  <c r="AD6" i="35"/>
  <c r="AE6" i="35"/>
  <c r="AF6" i="35"/>
  <c r="V7" i="35"/>
  <c r="W7" i="35"/>
  <c r="X7" i="35"/>
  <c r="Y7" i="35"/>
  <c r="Z7" i="35"/>
  <c r="AA7" i="35"/>
  <c r="AB7" i="35"/>
  <c r="AC7" i="35"/>
  <c r="AD7" i="35"/>
  <c r="AE7" i="35"/>
  <c r="AF7" i="35"/>
  <c r="V8" i="35"/>
  <c r="W8" i="35"/>
  <c r="X8" i="35"/>
  <c r="Y8" i="35"/>
  <c r="Z8" i="35"/>
  <c r="AA8" i="35"/>
  <c r="AB8" i="35"/>
  <c r="AC8" i="35"/>
  <c r="AD8" i="35"/>
  <c r="AE8" i="35"/>
  <c r="AF8" i="35"/>
  <c r="V9" i="35"/>
  <c r="W9" i="35"/>
  <c r="X9" i="35"/>
  <c r="Y9" i="35"/>
  <c r="Z9" i="35"/>
  <c r="AA9" i="35"/>
  <c r="AB9" i="35"/>
  <c r="AC9" i="35"/>
  <c r="AD9" i="35"/>
  <c r="AE9" i="35"/>
  <c r="AF9" i="35"/>
  <c r="V10" i="35"/>
  <c r="W10" i="35"/>
  <c r="X10" i="35"/>
  <c r="Y10" i="35"/>
  <c r="Z10" i="35"/>
  <c r="AA10" i="35"/>
  <c r="AB10" i="35"/>
  <c r="AC10" i="35"/>
  <c r="AD10" i="35"/>
  <c r="AE10" i="35"/>
  <c r="AF10" i="35"/>
  <c r="V11" i="35"/>
  <c r="W11" i="35"/>
  <c r="X11" i="35"/>
  <c r="Y11" i="35"/>
  <c r="Z11" i="35"/>
  <c r="AA11" i="35"/>
  <c r="AB11" i="35"/>
  <c r="AC11" i="35"/>
  <c r="AD11" i="35"/>
  <c r="AE11" i="35"/>
  <c r="AF11" i="35"/>
  <c r="V12" i="35"/>
  <c r="W12" i="35"/>
  <c r="X12" i="35"/>
  <c r="Y12" i="35"/>
  <c r="Z12" i="35"/>
  <c r="AA12" i="35"/>
  <c r="AB12" i="35"/>
  <c r="AC12" i="35"/>
  <c r="AD12" i="35"/>
  <c r="AE12" i="35"/>
  <c r="AF12" i="35"/>
  <c r="V13" i="35"/>
  <c r="W13" i="35"/>
  <c r="X13" i="35"/>
  <c r="Y13" i="35"/>
  <c r="Z13" i="35"/>
  <c r="AA13" i="35"/>
  <c r="AB13" i="35"/>
  <c r="AC13" i="35"/>
  <c r="AD13" i="35"/>
  <c r="AE13" i="35"/>
  <c r="AF13" i="35"/>
  <c r="V14" i="35"/>
  <c r="W14" i="35"/>
  <c r="X14" i="35"/>
  <c r="Y14" i="35"/>
  <c r="Z14" i="35"/>
  <c r="AA14" i="35"/>
  <c r="AB14" i="35"/>
  <c r="AC14" i="35"/>
  <c r="AD14" i="35"/>
  <c r="AE14" i="35"/>
  <c r="AF14" i="35"/>
  <c r="B45" i="34" a="1"/>
  <c r="B45" i="34"/>
  <c r="C45" i="34"/>
  <c r="D45" i="34"/>
  <c r="E45" i="34"/>
  <c r="F45" i="34"/>
  <c r="G45" i="34"/>
  <c r="H45" i="34"/>
  <c r="I45" i="34"/>
  <c r="J45" i="34"/>
  <c r="K45" i="34"/>
  <c r="B29" i="34" a="1"/>
  <c r="B29" i="34" s="1"/>
  <c r="C29" i="34"/>
  <c r="D29" i="34"/>
  <c r="E29" i="34"/>
  <c r="G29" i="34"/>
  <c r="H29" i="34"/>
  <c r="I29" i="34"/>
  <c r="K29" i="34"/>
  <c r="B26" i="34" a="1"/>
  <c r="B26" i="34"/>
  <c r="C26" i="34"/>
  <c r="D26" i="34"/>
  <c r="E26" i="34"/>
  <c r="F26" i="34"/>
  <c r="G26" i="34"/>
  <c r="H26" i="34"/>
  <c r="I26" i="34"/>
  <c r="J26" i="34"/>
  <c r="K26" i="34"/>
  <c r="B23" i="34" a="1"/>
  <c r="B23" i="34" s="1"/>
  <c r="C23" i="34"/>
  <c r="D23" i="34"/>
  <c r="E23" i="34"/>
  <c r="G23" i="34"/>
  <c r="H23" i="34"/>
  <c r="I23" i="34"/>
  <c r="K23" i="34"/>
  <c r="B20" i="34" a="1"/>
  <c r="B20" i="34" s="1"/>
  <c r="D20" i="34"/>
  <c r="E20" i="34"/>
  <c r="H20" i="34"/>
  <c r="I20" i="34"/>
  <c r="BR4" i="34"/>
  <c r="BS4" i="34"/>
  <c r="BT4" i="34"/>
  <c r="BU4" i="34"/>
  <c r="BV4" i="34"/>
  <c r="BW4" i="34"/>
  <c r="BX4" i="34"/>
  <c r="BY4" i="34"/>
  <c r="BZ4" i="34"/>
  <c r="CA4" i="34"/>
  <c r="CB4" i="34"/>
  <c r="BR5" i="34"/>
  <c r="BS5" i="34"/>
  <c r="BT5" i="34"/>
  <c r="BU5" i="34"/>
  <c r="BV5" i="34"/>
  <c r="BW5" i="34"/>
  <c r="BX5" i="34"/>
  <c r="BY5" i="34"/>
  <c r="BZ5" i="34"/>
  <c r="CA5" i="34"/>
  <c r="CB5" i="34"/>
  <c r="BR6" i="34"/>
  <c r="BS6" i="34"/>
  <c r="BT6" i="34"/>
  <c r="BU6" i="34"/>
  <c r="BV6" i="34"/>
  <c r="BW6" i="34"/>
  <c r="BX6" i="34"/>
  <c r="BY6" i="34"/>
  <c r="BZ6" i="34"/>
  <c r="CA6" i="34"/>
  <c r="CB6" i="34"/>
  <c r="BR7" i="34"/>
  <c r="BS7" i="34"/>
  <c r="BT7" i="34"/>
  <c r="BU7" i="34"/>
  <c r="BV7" i="34"/>
  <c r="BW7" i="34"/>
  <c r="BX7" i="34"/>
  <c r="BY7" i="34"/>
  <c r="BZ7" i="34"/>
  <c r="CA7" i="34"/>
  <c r="CB7" i="34"/>
  <c r="BR8" i="34"/>
  <c r="BS8" i="34"/>
  <c r="BT8" i="34"/>
  <c r="BU8" i="34"/>
  <c r="BV8" i="34"/>
  <c r="BW8" i="34"/>
  <c r="BX8" i="34"/>
  <c r="BY8" i="34"/>
  <c r="BZ8" i="34"/>
  <c r="CA8" i="34"/>
  <c r="CB8" i="34"/>
  <c r="BR9" i="34"/>
  <c r="BS9" i="34"/>
  <c r="BT9" i="34"/>
  <c r="BU9" i="34"/>
  <c r="BV9" i="34"/>
  <c r="BW9" i="34"/>
  <c r="BX9" i="34"/>
  <c r="BY9" i="34"/>
  <c r="BZ9" i="34"/>
  <c r="CA9" i="34"/>
  <c r="CB9" i="34"/>
  <c r="BR10" i="34"/>
  <c r="BS10" i="34"/>
  <c r="BT10" i="34"/>
  <c r="BU10" i="34"/>
  <c r="BV10" i="34"/>
  <c r="BW10" i="34"/>
  <c r="BX10" i="34"/>
  <c r="BY10" i="34"/>
  <c r="BZ10" i="34"/>
  <c r="CA10" i="34"/>
  <c r="CB10" i="34"/>
  <c r="BR11" i="34"/>
  <c r="BS11" i="34"/>
  <c r="BT11" i="34"/>
  <c r="BU11" i="34"/>
  <c r="BV11" i="34"/>
  <c r="BW11" i="34"/>
  <c r="BX11" i="34"/>
  <c r="BY11" i="34"/>
  <c r="BZ11" i="34"/>
  <c r="CA11" i="34"/>
  <c r="CB11" i="34"/>
  <c r="BR12" i="34"/>
  <c r="BS12" i="34"/>
  <c r="BT12" i="34"/>
  <c r="BU12" i="34"/>
  <c r="BV12" i="34"/>
  <c r="BW12" i="34"/>
  <c r="BX12" i="34"/>
  <c r="BY12" i="34"/>
  <c r="BZ12" i="34"/>
  <c r="CA12" i="34"/>
  <c r="CB12" i="34"/>
  <c r="BR13" i="34"/>
  <c r="BS13" i="34"/>
  <c r="BT13" i="34"/>
  <c r="BU13" i="34"/>
  <c r="BV13" i="34"/>
  <c r="BW13" i="34"/>
  <c r="BX13" i="34"/>
  <c r="BY13" i="34"/>
  <c r="BZ13" i="34"/>
  <c r="CA13" i="34"/>
  <c r="CB13" i="34"/>
  <c r="BR14" i="34"/>
  <c r="BS14" i="34"/>
  <c r="BT14" i="34"/>
  <c r="BU14" i="34"/>
  <c r="BV14" i="34"/>
  <c r="BW14" i="34"/>
  <c r="BX14" i="34"/>
  <c r="BY14" i="34"/>
  <c r="BZ14" i="34"/>
  <c r="CA14" i="34"/>
  <c r="CB14" i="34"/>
  <c r="BF4" i="34"/>
  <c r="BG4" i="34"/>
  <c r="BH4" i="34"/>
  <c r="BI4" i="34"/>
  <c r="BJ4" i="34"/>
  <c r="BK4" i="34"/>
  <c r="BL4" i="34"/>
  <c r="BM4" i="34"/>
  <c r="BN4" i="34"/>
  <c r="BO4" i="34"/>
  <c r="BP4" i="34"/>
  <c r="BF5" i="34"/>
  <c r="BG5" i="34"/>
  <c r="BH5" i="34"/>
  <c r="BI5" i="34"/>
  <c r="BJ5" i="34"/>
  <c r="BK5" i="34"/>
  <c r="BL5" i="34"/>
  <c r="BM5" i="34"/>
  <c r="BN5" i="34"/>
  <c r="BO5" i="34"/>
  <c r="BP5" i="34"/>
  <c r="BF6" i="34"/>
  <c r="BG6" i="34"/>
  <c r="BH6" i="34"/>
  <c r="BI6" i="34"/>
  <c r="BJ6" i="34"/>
  <c r="BK6" i="34"/>
  <c r="BL6" i="34"/>
  <c r="BM6" i="34"/>
  <c r="BN6" i="34"/>
  <c r="BO6" i="34"/>
  <c r="BP6" i="34"/>
  <c r="BF7" i="34"/>
  <c r="BG7" i="34"/>
  <c r="BH7" i="34"/>
  <c r="BI7" i="34"/>
  <c r="BJ7" i="34"/>
  <c r="BK7" i="34"/>
  <c r="BL7" i="34"/>
  <c r="BM7" i="34"/>
  <c r="BN7" i="34"/>
  <c r="BO7" i="34"/>
  <c r="BP7" i="34"/>
  <c r="BF8" i="34"/>
  <c r="BG8" i="34"/>
  <c r="BH8" i="34"/>
  <c r="BI8" i="34"/>
  <c r="BJ8" i="34"/>
  <c r="BK8" i="34"/>
  <c r="BL8" i="34"/>
  <c r="BM8" i="34"/>
  <c r="BN8" i="34"/>
  <c r="BO8" i="34"/>
  <c r="BP8" i="34"/>
  <c r="BF9" i="34"/>
  <c r="BG9" i="34"/>
  <c r="BH9" i="34"/>
  <c r="BI9" i="34"/>
  <c r="BJ9" i="34"/>
  <c r="BK9" i="34"/>
  <c r="BL9" i="34"/>
  <c r="BM9" i="34"/>
  <c r="BN9" i="34"/>
  <c r="BO9" i="34"/>
  <c r="BP9" i="34"/>
  <c r="BF10" i="34"/>
  <c r="BG10" i="34"/>
  <c r="BH10" i="34"/>
  <c r="BI10" i="34"/>
  <c r="BJ10" i="34"/>
  <c r="BK10" i="34"/>
  <c r="BL10" i="34"/>
  <c r="BM10" i="34"/>
  <c r="BN10" i="34"/>
  <c r="BO10" i="34"/>
  <c r="BP10" i="34"/>
  <c r="BF11" i="34"/>
  <c r="BG11" i="34"/>
  <c r="BH11" i="34"/>
  <c r="BI11" i="34"/>
  <c r="BJ11" i="34"/>
  <c r="BK11" i="34"/>
  <c r="BL11" i="34"/>
  <c r="BM11" i="34"/>
  <c r="BN11" i="34"/>
  <c r="BO11" i="34"/>
  <c r="BP11" i="34"/>
  <c r="BF12" i="34"/>
  <c r="BG12" i="34"/>
  <c r="BH12" i="34"/>
  <c r="BI12" i="34"/>
  <c r="BJ12" i="34"/>
  <c r="BK12" i="34"/>
  <c r="BL12" i="34"/>
  <c r="BM12" i="34"/>
  <c r="BN12" i="34"/>
  <c r="BO12" i="34"/>
  <c r="BP12" i="34"/>
  <c r="BF13" i="34"/>
  <c r="BG13" i="34"/>
  <c r="BH13" i="34"/>
  <c r="BI13" i="34"/>
  <c r="BJ13" i="34"/>
  <c r="BK13" i="34"/>
  <c r="BL13" i="34"/>
  <c r="BM13" i="34"/>
  <c r="BN13" i="34"/>
  <c r="BO13" i="34"/>
  <c r="BP13" i="34"/>
  <c r="BF14" i="34"/>
  <c r="BG14" i="34"/>
  <c r="BH14" i="34"/>
  <c r="BI14" i="34"/>
  <c r="BJ14" i="34"/>
  <c r="BK14" i="34"/>
  <c r="BL14" i="34"/>
  <c r="BM14" i="34"/>
  <c r="BN14" i="34"/>
  <c r="BO14" i="34"/>
  <c r="BP14" i="34"/>
  <c r="AT4" i="34"/>
  <c r="AU4" i="34"/>
  <c r="AV4" i="34"/>
  <c r="AW4" i="34"/>
  <c r="AX4" i="34"/>
  <c r="AY4" i="34"/>
  <c r="AZ4" i="34"/>
  <c r="BA4" i="34"/>
  <c r="BB4" i="34"/>
  <c r="BC4" i="34"/>
  <c r="BD4" i="34"/>
  <c r="AT5" i="34"/>
  <c r="AU5" i="34"/>
  <c r="AV5" i="34"/>
  <c r="AW5" i="34"/>
  <c r="AX5" i="34"/>
  <c r="AY5" i="34"/>
  <c r="AZ5" i="34"/>
  <c r="BA5" i="34"/>
  <c r="BB5" i="34"/>
  <c r="BC5" i="34"/>
  <c r="BD5" i="34"/>
  <c r="AT6" i="34"/>
  <c r="AU6" i="34"/>
  <c r="AV6" i="34"/>
  <c r="AW6" i="34"/>
  <c r="AX6" i="34"/>
  <c r="AY6" i="34"/>
  <c r="AZ6" i="34"/>
  <c r="BA6" i="34"/>
  <c r="BB6" i="34"/>
  <c r="BC6" i="34"/>
  <c r="BD6" i="34"/>
  <c r="AT7" i="34"/>
  <c r="AU7" i="34"/>
  <c r="AV7" i="34"/>
  <c r="AW7" i="34"/>
  <c r="AX7" i="34"/>
  <c r="AY7" i="34"/>
  <c r="AZ7" i="34"/>
  <c r="BA7" i="34"/>
  <c r="BB7" i="34"/>
  <c r="BC7" i="34"/>
  <c r="BD7" i="34"/>
  <c r="AT8" i="34"/>
  <c r="AU8" i="34"/>
  <c r="AV8" i="34"/>
  <c r="AW8" i="34"/>
  <c r="AX8" i="34"/>
  <c r="AY8" i="34"/>
  <c r="AZ8" i="34"/>
  <c r="BA8" i="34"/>
  <c r="BB8" i="34"/>
  <c r="BC8" i="34"/>
  <c r="BD8" i="34"/>
  <c r="AT9" i="34"/>
  <c r="AU9" i="34"/>
  <c r="AV9" i="34"/>
  <c r="AW9" i="34"/>
  <c r="AX9" i="34"/>
  <c r="AY9" i="34"/>
  <c r="AZ9" i="34"/>
  <c r="BA9" i="34"/>
  <c r="BB9" i="34"/>
  <c r="BC9" i="34"/>
  <c r="BD9" i="34"/>
  <c r="AT10" i="34"/>
  <c r="AU10" i="34"/>
  <c r="AV10" i="34"/>
  <c r="AW10" i="34"/>
  <c r="AX10" i="34"/>
  <c r="AY10" i="34"/>
  <c r="AZ10" i="34"/>
  <c r="BA10" i="34"/>
  <c r="BB10" i="34"/>
  <c r="BC10" i="34"/>
  <c r="BD10" i="34"/>
  <c r="AT11" i="34"/>
  <c r="AU11" i="34"/>
  <c r="AV11" i="34"/>
  <c r="AW11" i="34"/>
  <c r="AX11" i="34"/>
  <c r="AY11" i="34"/>
  <c r="AZ11" i="34"/>
  <c r="BA11" i="34"/>
  <c r="BB11" i="34"/>
  <c r="BC11" i="34"/>
  <c r="BD11" i="34"/>
  <c r="AT12" i="34"/>
  <c r="AU12" i="34"/>
  <c r="AV12" i="34"/>
  <c r="AW12" i="34"/>
  <c r="AX12" i="34"/>
  <c r="AY12" i="34"/>
  <c r="AZ12" i="34"/>
  <c r="BA12" i="34"/>
  <c r="BB12" i="34"/>
  <c r="BC12" i="34"/>
  <c r="BD12" i="34"/>
  <c r="AT13" i="34"/>
  <c r="AU13" i="34"/>
  <c r="AV13" i="34"/>
  <c r="AW13" i="34"/>
  <c r="AX13" i="34"/>
  <c r="AY13" i="34"/>
  <c r="AZ13" i="34"/>
  <c r="BA13" i="34"/>
  <c r="BB13" i="34"/>
  <c r="BC13" i="34"/>
  <c r="BD13" i="34"/>
  <c r="AT14" i="34"/>
  <c r="AU14" i="34"/>
  <c r="AV14" i="34"/>
  <c r="AW14" i="34"/>
  <c r="AX14" i="34"/>
  <c r="AY14" i="34"/>
  <c r="AZ14" i="34"/>
  <c r="BA14" i="34"/>
  <c r="BB14" i="34"/>
  <c r="BC14" i="34"/>
  <c r="BD14" i="34"/>
  <c r="AH4" i="34"/>
  <c r="AI4" i="34"/>
  <c r="AJ4" i="34"/>
  <c r="AK4" i="34"/>
  <c r="AL4" i="34"/>
  <c r="AM4" i="34"/>
  <c r="AN4" i="34"/>
  <c r="AO4" i="34"/>
  <c r="AP4" i="34"/>
  <c r="AQ4" i="34"/>
  <c r="AR4" i="34"/>
  <c r="AH5" i="34"/>
  <c r="AI5" i="34"/>
  <c r="AJ5" i="34"/>
  <c r="AK5" i="34"/>
  <c r="AL5" i="34"/>
  <c r="AM5" i="34"/>
  <c r="AN5" i="34"/>
  <c r="AO5" i="34"/>
  <c r="AP5" i="34"/>
  <c r="AQ5" i="34"/>
  <c r="AR5" i="34"/>
  <c r="AH6" i="34"/>
  <c r="AI6" i="34"/>
  <c r="AJ6" i="34"/>
  <c r="AK6" i="34"/>
  <c r="AL6" i="34"/>
  <c r="AM6" i="34"/>
  <c r="AN6" i="34"/>
  <c r="AO6" i="34"/>
  <c r="AP6" i="34"/>
  <c r="AQ6" i="34"/>
  <c r="AR6" i="34"/>
  <c r="AH7" i="34"/>
  <c r="AI7" i="34"/>
  <c r="AJ7" i="34"/>
  <c r="AK7" i="34"/>
  <c r="AL7" i="34"/>
  <c r="AM7" i="34"/>
  <c r="AN7" i="34"/>
  <c r="AO7" i="34"/>
  <c r="AP7" i="34"/>
  <c r="AQ7" i="34"/>
  <c r="AR7" i="34"/>
  <c r="AH8" i="34"/>
  <c r="AI8" i="34"/>
  <c r="AJ8" i="34"/>
  <c r="AK8" i="34"/>
  <c r="AL8" i="34"/>
  <c r="AM8" i="34"/>
  <c r="AN8" i="34"/>
  <c r="AO8" i="34"/>
  <c r="AP8" i="34"/>
  <c r="AQ8" i="34"/>
  <c r="AR8" i="34"/>
  <c r="AH9" i="34"/>
  <c r="AI9" i="34"/>
  <c r="AJ9" i="34"/>
  <c r="AK9" i="34"/>
  <c r="AL9" i="34"/>
  <c r="AM9" i="34"/>
  <c r="AN9" i="34"/>
  <c r="AO9" i="34"/>
  <c r="AP9" i="34"/>
  <c r="AQ9" i="34"/>
  <c r="AR9" i="34"/>
  <c r="AH10" i="34"/>
  <c r="AI10" i="34"/>
  <c r="AJ10" i="34"/>
  <c r="AK10" i="34"/>
  <c r="AL10" i="34"/>
  <c r="AM10" i="34"/>
  <c r="AN10" i="34"/>
  <c r="AO10" i="34"/>
  <c r="AP10" i="34"/>
  <c r="AQ10" i="34"/>
  <c r="AR10" i="34"/>
  <c r="AH11" i="34"/>
  <c r="AI11" i="34"/>
  <c r="AJ11" i="34"/>
  <c r="AK11" i="34"/>
  <c r="AL11" i="34"/>
  <c r="AM11" i="34"/>
  <c r="AN11" i="34"/>
  <c r="AO11" i="34"/>
  <c r="AP11" i="34"/>
  <c r="AQ11" i="34"/>
  <c r="AR11" i="34"/>
  <c r="AH12" i="34"/>
  <c r="AI12" i="34"/>
  <c r="AJ12" i="34"/>
  <c r="AK12" i="34"/>
  <c r="AL12" i="34"/>
  <c r="AM12" i="34"/>
  <c r="AN12" i="34"/>
  <c r="AO12" i="34"/>
  <c r="AP12" i="34"/>
  <c r="AQ12" i="34"/>
  <c r="AR12" i="34"/>
  <c r="AH13" i="34"/>
  <c r="AI13" i="34"/>
  <c r="AJ13" i="34"/>
  <c r="AK13" i="34"/>
  <c r="AL13" i="34"/>
  <c r="AM13" i="34"/>
  <c r="AN13" i="34"/>
  <c r="AO13" i="34"/>
  <c r="AP13" i="34"/>
  <c r="AQ13" i="34"/>
  <c r="AR13" i="34"/>
  <c r="AH14" i="34"/>
  <c r="AI14" i="34"/>
  <c r="AJ14" i="34"/>
  <c r="AK14" i="34"/>
  <c r="AL14" i="34"/>
  <c r="AM14" i="34"/>
  <c r="AN14" i="34"/>
  <c r="AO14" i="34"/>
  <c r="AP14" i="34"/>
  <c r="AQ14" i="34"/>
  <c r="AR14" i="34"/>
  <c r="V4" i="34"/>
  <c r="W4" i="34"/>
  <c r="X4" i="34"/>
  <c r="Y4" i="34"/>
  <c r="Z4" i="34"/>
  <c r="AA4" i="34"/>
  <c r="AB4" i="34"/>
  <c r="AC4" i="34"/>
  <c r="AD4" i="34"/>
  <c r="AE4" i="34"/>
  <c r="AF4" i="34"/>
  <c r="V5" i="34"/>
  <c r="W5" i="34"/>
  <c r="X5" i="34"/>
  <c r="Y5" i="34"/>
  <c r="Z5" i="34"/>
  <c r="AA5" i="34"/>
  <c r="AB5" i="34"/>
  <c r="AC5" i="34"/>
  <c r="AD5" i="34"/>
  <c r="AE5" i="34"/>
  <c r="AF5" i="34"/>
  <c r="V6" i="34"/>
  <c r="W6" i="34"/>
  <c r="X6" i="34"/>
  <c r="Y6" i="34"/>
  <c r="Z6" i="34"/>
  <c r="AA6" i="34"/>
  <c r="AB6" i="34"/>
  <c r="AC6" i="34"/>
  <c r="AD6" i="34"/>
  <c r="AE6" i="34"/>
  <c r="AF6" i="34"/>
  <c r="V7" i="34"/>
  <c r="W7" i="34"/>
  <c r="X7" i="34"/>
  <c r="Y7" i="34"/>
  <c r="Z7" i="34"/>
  <c r="AA7" i="34"/>
  <c r="AB7" i="34"/>
  <c r="AC7" i="34"/>
  <c r="AD7" i="34"/>
  <c r="AE7" i="34"/>
  <c r="AF7" i="34"/>
  <c r="V8" i="34"/>
  <c r="W8" i="34"/>
  <c r="X8" i="34"/>
  <c r="Y8" i="34"/>
  <c r="Z8" i="34"/>
  <c r="AA8" i="34"/>
  <c r="AB8" i="34"/>
  <c r="AC8" i="34"/>
  <c r="AD8" i="34"/>
  <c r="AE8" i="34"/>
  <c r="AF8" i="34"/>
  <c r="V9" i="34"/>
  <c r="W9" i="34"/>
  <c r="X9" i="34"/>
  <c r="Y9" i="34"/>
  <c r="Z9" i="34"/>
  <c r="AA9" i="34"/>
  <c r="AB9" i="34"/>
  <c r="AC9" i="34"/>
  <c r="AD9" i="34"/>
  <c r="AE9" i="34"/>
  <c r="AF9" i="34"/>
  <c r="V10" i="34"/>
  <c r="W10" i="34"/>
  <c r="X10" i="34"/>
  <c r="Y10" i="34"/>
  <c r="Z10" i="34"/>
  <c r="AA10" i="34"/>
  <c r="AB10" i="34"/>
  <c r="AC10" i="34"/>
  <c r="AD10" i="34"/>
  <c r="AE10" i="34"/>
  <c r="AF10" i="34"/>
  <c r="V11" i="34"/>
  <c r="W11" i="34"/>
  <c r="X11" i="34"/>
  <c r="Y11" i="34"/>
  <c r="Z11" i="34"/>
  <c r="AA11" i="34"/>
  <c r="AB11" i="34"/>
  <c r="AC11" i="34"/>
  <c r="AD11" i="34"/>
  <c r="AE11" i="34"/>
  <c r="AF11" i="34"/>
  <c r="V12" i="34"/>
  <c r="W12" i="34"/>
  <c r="X12" i="34"/>
  <c r="Y12" i="34"/>
  <c r="Z12" i="34"/>
  <c r="AA12" i="34"/>
  <c r="AB12" i="34"/>
  <c r="AC12" i="34"/>
  <c r="AD12" i="34"/>
  <c r="AE12" i="34"/>
  <c r="AF12" i="34"/>
  <c r="V13" i="34"/>
  <c r="W13" i="34"/>
  <c r="X13" i="34"/>
  <c r="Y13" i="34"/>
  <c r="Z13" i="34"/>
  <c r="AA13" i="34"/>
  <c r="AB13" i="34"/>
  <c r="AC13" i="34"/>
  <c r="AD13" i="34"/>
  <c r="AE13" i="34"/>
  <c r="AF13" i="34"/>
  <c r="V14" i="34"/>
  <c r="W14" i="34"/>
  <c r="X14" i="34"/>
  <c r="Y14" i="34"/>
  <c r="Z14" i="34"/>
  <c r="AA14" i="34"/>
  <c r="AB14" i="34"/>
  <c r="AC14" i="34"/>
  <c r="AD14" i="34"/>
  <c r="AE14" i="34"/>
  <c r="AF14" i="34"/>
  <c r="B45" i="33" a="1"/>
  <c r="B45" i="33" s="1"/>
  <c r="C45" i="33"/>
  <c r="D45" i="33"/>
  <c r="E45" i="33"/>
  <c r="G45" i="33"/>
  <c r="H45" i="33"/>
  <c r="I45" i="33"/>
  <c r="K45" i="33"/>
  <c r="B29" i="33" a="1"/>
  <c r="B29" i="33"/>
  <c r="C29" i="33"/>
  <c r="D29" i="33"/>
  <c r="E29" i="33"/>
  <c r="F29" i="33"/>
  <c r="G29" i="33"/>
  <c r="H29" i="33"/>
  <c r="I29" i="33"/>
  <c r="J29" i="33"/>
  <c r="K29" i="33"/>
  <c r="B26" i="33" a="1"/>
  <c r="B26" i="33" s="1"/>
  <c r="C26" i="33"/>
  <c r="D26" i="33"/>
  <c r="E26" i="33"/>
  <c r="G26" i="33"/>
  <c r="H26" i="33"/>
  <c r="I26" i="33"/>
  <c r="K26" i="33"/>
  <c r="B23" i="33" a="1"/>
  <c r="B23" i="33" s="1"/>
  <c r="C23" i="33"/>
  <c r="D23" i="33"/>
  <c r="E23" i="33"/>
  <c r="G23" i="33"/>
  <c r="H23" i="33"/>
  <c r="I23" i="33"/>
  <c r="K23" i="33"/>
  <c r="B20" i="33" a="1"/>
  <c r="B20" i="33" s="1"/>
  <c r="C20" i="33"/>
  <c r="D20" i="33"/>
  <c r="E20" i="33"/>
  <c r="G20" i="33"/>
  <c r="H20" i="33"/>
  <c r="I20" i="33"/>
  <c r="K20" i="33"/>
  <c r="BR4" i="33"/>
  <c r="BS4" i="33"/>
  <c r="BT4" i="33"/>
  <c r="BU4" i="33"/>
  <c r="BV4" i="33"/>
  <c r="BW4" i="33"/>
  <c r="BX4" i="33"/>
  <c r="BY4" i="33"/>
  <c r="BZ4" i="33"/>
  <c r="CA4" i="33"/>
  <c r="CB4" i="33"/>
  <c r="BR5" i="33"/>
  <c r="BS5" i="33"/>
  <c r="BT5" i="33"/>
  <c r="BU5" i="33"/>
  <c r="BV5" i="33"/>
  <c r="BW5" i="33"/>
  <c r="BX5" i="33"/>
  <c r="BY5" i="33"/>
  <c r="BZ5" i="33"/>
  <c r="CA5" i="33"/>
  <c r="CB5" i="33"/>
  <c r="BR6" i="33"/>
  <c r="BS6" i="33"/>
  <c r="BT6" i="33"/>
  <c r="BU6" i="33"/>
  <c r="BV6" i="33"/>
  <c r="BW6" i="33"/>
  <c r="BX6" i="33"/>
  <c r="BY6" i="33"/>
  <c r="BZ6" i="33"/>
  <c r="CA6" i="33"/>
  <c r="CB6" i="33"/>
  <c r="BR7" i="33"/>
  <c r="BS7" i="33"/>
  <c r="BT7" i="33"/>
  <c r="BU7" i="33"/>
  <c r="BV7" i="33"/>
  <c r="BW7" i="33"/>
  <c r="BX7" i="33"/>
  <c r="BY7" i="33"/>
  <c r="BZ7" i="33"/>
  <c r="CA7" i="33"/>
  <c r="CB7" i="33"/>
  <c r="BR8" i="33"/>
  <c r="BS8" i="33"/>
  <c r="BT8" i="33"/>
  <c r="BU8" i="33"/>
  <c r="BV8" i="33"/>
  <c r="BW8" i="33"/>
  <c r="BX8" i="33"/>
  <c r="BY8" i="33"/>
  <c r="BZ8" i="33"/>
  <c r="CA8" i="33"/>
  <c r="CB8" i="33"/>
  <c r="BR9" i="33"/>
  <c r="BS9" i="33"/>
  <c r="BT9" i="33"/>
  <c r="BU9" i="33"/>
  <c r="BV9" i="33"/>
  <c r="BW9" i="33"/>
  <c r="BX9" i="33"/>
  <c r="BY9" i="33"/>
  <c r="BZ9" i="33"/>
  <c r="CA9" i="33"/>
  <c r="CB9" i="33"/>
  <c r="BR10" i="33"/>
  <c r="BS10" i="33"/>
  <c r="BT10" i="33"/>
  <c r="BU10" i="33"/>
  <c r="BV10" i="33"/>
  <c r="BW10" i="33"/>
  <c r="BX10" i="33"/>
  <c r="BY10" i="33"/>
  <c r="BZ10" i="33"/>
  <c r="CA10" i="33"/>
  <c r="CB10" i="33"/>
  <c r="BR11" i="33"/>
  <c r="BS11" i="33"/>
  <c r="BT11" i="33"/>
  <c r="BU11" i="33"/>
  <c r="BV11" i="33"/>
  <c r="BW11" i="33"/>
  <c r="BX11" i="33"/>
  <c r="BY11" i="33"/>
  <c r="BZ11" i="33"/>
  <c r="CA11" i="33"/>
  <c r="CB11" i="33"/>
  <c r="BR12" i="33"/>
  <c r="BS12" i="33"/>
  <c r="BT12" i="33"/>
  <c r="BU12" i="33"/>
  <c r="BV12" i="33"/>
  <c r="BW12" i="33"/>
  <c r="BX12" i="33"/>
  <c r="BY12" i="33"/>
  <c r="BZ12" i="33"/>
  <c r="CA12" i="33"/>
  <c r="CB12" i="33"/>
  <c r="BR13" i="33"/>
  <c r="BS13" i="33"/>
  <c r="BT13" i="33"/>
  <c r="BU13" i="33"/>
  <c r="BV13" i="33"/>
  <c r="BW13" i="33"/>
  <c r="BX13" i="33"/>
  <c r="BY13" i="33"/>
  <c r="BZ13" i="33"/>
  <c r="CA13" i="33"/>
  <c r="CB13" i="33"/>
  <c r="BR14" i="33"/>
  <c r="BS14" i="33"/>
  <c r="BT14" i="33"/>
  <c r="BU14" i="33"/>
  <c r="BV14" i="33"/>
  <c r="BW14" i="33"/>
  <c r="BX14" i="33"/>
  <c r="BY14" i="33"/>
  <c r="BZ14" i="33"/>
  <c r="CA14" i="33"/>
  <c r="CB14" i="33"/>
  <c r="BF4" i="33"/>
  <c r="BG4" i="33"/>
  <c r="BH4" i="33"/>
  <c r="BI4" i="33"/>
  <c r="BJ4" i="33"/>
  <c r="BK4" i="33"/>
  <c r="BL4" i="33"/>
  <c r="BM4" i="33"/>
  <c r="BN4" i="33"/>
  <c r="BO4" i="33"/>
  <c r="BP4" i="33"/>
  <c r="BF5" i="33"/>
  <c r="BG5" i="33"/>
  <c r="BH5" i="33"/>
  <c r="BI5" i="33"/>
  <c r="BJ5" i="33"/>
  <c r="BK5" i="33"/>
  <c r="BL5" i="33"/>
  <c r="BM5" i="33"/>
  <c r="BN5" i="33"/>
  <c r="BO5" i="33"/>
  <c r="BP5" i="33"/>
  <c r="BF6" i="33"/>
  <c r="BG6" i="33"/>
  <c r="BH6" i="33"/>
  <c r="BI6" i="33"/>
  <c r="BJ6" i="33"/>
  <c r="BK6" i="33"/>
  <c r="BL6" i="33"/>
  <c r="BM6" i="33"/>
  <c r="BN6" i="33"/>
  <c r="BO6" i="33"/>
  <c r="BP6" i="33"/>
  <c r="BF7" i="33"/>
  <c r="BG7" i="33"/>
  <c r="BH7" i="33"/>
  <c r="BI7" i="33"/>
  <c r="BJ7" i="33"/>
  <c r="BK7" i="33"/>
  <c r="BL7" i="33"/>
  <c r="BM7" i="33"/>
  <c r="BN7" i="33"/>
  <c r="BO7" i="33"/>
  <c r="BP7" i="33"/>
  <c r="BF8" i="33"/>
  <c r="BG8" i="33"/>
  <c r="BH8" i="33"/>
  <c r="BI8" i="33"/>
  <c r="BJ8" i="33"/>
  <c r="BK8" i="33"/>
  <c r="BL8" i="33"/>
  <c r="BM8" i="33"/>
  <c r="BN8" i="33"/>
  <c r="BO8" i="33"/>
  <c r="BP8" i="33"/>
  <c r="BF9" i="33"/>
  <c r="BG9" i="33"/>
  <c r="BH9" i="33"/>
  <c r="BI9" i="33"/>
  <c r="BJ9" i="33"/>
  <c r="BK9" i="33"/>
  <c r="BL9" i="33"/>
  <c r="BM9" i="33"/>
  <c r="BN9" i="33"/>
  <c r="BO9" i="33"/>
  <c r="BP9" i="33"/>
  <c r="BF10" i="33"/>
  <c r="BG10" i="33"/>
  <c r="BH10" i="33"/>
  <c r="BI10" i="33"/>
  <c r="BJ10" i="33"/>
  <c r="BK10" i="33"/>
  <c r="BL10" i="33"/>
  <c r="BM10" i="33"/>
  <c r="BN10" i="33"/>
  <c r="BO10" i="33"/>
  <c r="BP10" i="33"/>
  <c r="BF11" i="33"/>
  <c r="BG11" i="33"/>
  <c r="BH11" i="33"/>
  <c r="BI11" i="33"/>
  <c r="BJ11" i="33"/>
  <c r="BK11" i="33"/>
  <c r="BL11" i="33"/>
  <c r="BM11" i="33"/>
  <c r="BN11" i="33"/>
  <c r="BO11" i="33"/>
  <c r="BP11" i="33"/>
  <c r="BF12" i="33"/>
  <c r="BG12" i="33"/>
  <c r="BH12" i="33"/>
  <c r="BI12" i="33"/>
  <c r="BJ12" i="33"/>
  <c r="BK12" i="33"/>
  <c r="BL12" i="33"/>
  <c r="BM12" i="33"/>
  <c r="BN12" i="33"/>
  <c r="BO12" i="33"/>
  <c r="BP12" i="33"/>
  <c r="BF13" i="33"/>
  <c r="BG13" i="33"/>
  <c r="BH13" i="33"/>
  <c r="BI13" i="33"/>
  <c r="BJ13" i="33"/>
  <c r="BK13" i="33"/>
  <c r="BL13" i="33"/>
  <c r="BM13" i="33"/>
  <c r="BN13" i="33"/>
  <c r="BO13" i="33"/>
  <c r="BP13" i="33"/>
  <c r="BF14" i="33"/>
  <c r="BG14" i="33"/>
  <c r="BH14" i="33"/>
  <c r="BI14" i="33"/>
  <c r="BJ14" i="33"/>
  <c r="BK14" i="33"/>
  <c r="BL14" i="33"/>
  <c r="BM14" i="33"/>
  <c r="BN14" i="33"/>
  <c r="BO14" i="33"/>
  <c r="BP14" i="33"/>
  <c r="AT4" i="33"/>
  <c r="AU4" i="33"/>
  <c r="AV4" i="33"/>
  <c r="AW4" i="33"/>
  <c r="AX4" i="33"/>
  <c r="AY4" i="33"/>
  <c r="AZ4" i="33"/>
  <c r="BA4" i="33"/>
  <c r="BB4" i="33"/>
  <c r="BC4" i="33"/>
  <c r="BD4" i="33"/>
  <c r="AT5" i="33"/>
  <c r="AU5" i="33"/>
  <c r="AV5" i="33"/>
  <c r="AW5" i="33"/>
  <c r="AX5" i="33"/>
  <c r="AY5" i="33"/>
  <c r="AZ5" i="33"/>
  <c r="BA5" i="33"/>
  <c r="BB5" i="33"/>
  <c r="BC5" i="33"/>
  <c r="BD5" i="33"/>
  <c r="AT6" i="33"/>
  <c r="AU6" i="33"/>
  <c r="AV6" i="33"/>
  <c r="AW6" i="33"/>
  <c r="AX6" i="33"/>
  <c r="AY6" i="33"/>
  <c r="AZ6" i="33"/>
  <c r="BA6" i="33"/>
  <c r="BB6" i="33"/>
  <c r="BC6" i="33"/>
  <c r="BD6" i="33"/>
  <c r="AT7" i="33"/>
  <c r="AU7" i="33"/>
  <c r="AV7" i="33"/>
  <c r="AW7" i="33"/>
  <c r="AX7" i="33"/>
  <c r="AY7" i="33"/>
  <c r="AZ7" i="33"/>
  <c r="BA7" i="33"/>
  <c r="BB7" i="33"/>
  <c r="BC7" i="33"/>
  <c r="BD7" i="33"/>
  <c r="AT8" i="33"/>
  <c r="AU8" i="33"/>
  <c r="AV8" i="33"/>
  <c r="AW8" i="33"/>
  <c r="AX8" i="33"/>
  <c r="AY8" i="33"/>
  <c r="AZ8" i="33"/>
  <c r="BA8" i="33"/>
  <c r="BB8" i="33"/>
  <c r="BC8" i="33"/>
  <c r="BD8" i="33"/>
  <c r="AT9" i="33"/>
  <c r="AU9" i="33"/>
  <c r="AV9" i="33"/>
  <c r="AW9" i="33"/>
  <c r="AX9" i="33"/>
  <c r="AY9" i="33"/>
  <c r="AZ9" i="33"/>
  <c r="BA9" i="33"/>
  <c r="BB9" i="33"/>
  <c r="BC9" i="33"/>
  <c r="BD9" i="33"/>
  <c r="AT10" i="33"/>
  <c r="AU10" i="33"/>
  <c r="AV10" i="33"/>
  <c r="AW10" i="33"/>
  <c r="AX10" i="33"/>
  <c r="AY10" i="33"/>
  <c r="AZ10" i="33"/>
  <c r="BA10" i="33"/>
  <c r="BB10" i="33"/>
  <c r="BC10" i="33"/>
  <c r="BD10" i="33"/>
  <c r="AT11" i="33"/>
  <c r="AU11" i="33"/>
  <c r="AV11" i="33"/>
  <c r="AW11" i="33"/>
  <c r="AX11" i="33"/>
  <c r="AY11" i="33"/>
  <c r="AZ11" i="33"/>
  <c r="BA11" i="33"/>
  <c r="BB11" i="33"/>
  <c r="BC11" i="33"/>
  <c r="BD11" i="33"/>
  <c r="AT12" i="33"/>
  <c r="AU12" i="33"/>
  <c r="AV12" i="33"/>
  <c r="AW12" i="33"/>
  <c r="AX12" i="33"/>
  <c r="AY12" i="33"/>
  <c r="AZ12" i="33"/>
  <c r="BA12" i="33"/>
  <c r="BB12" i="33"/>
  <c r="BC12" i="33"/>
  <c r="BD12" i="33"/>
  <c r="AT13" i="33"/>
  <c r="AU13" i="33"/>
  <c r="AV13" i="33"/>
  <c r="AW13" i="33"/>
  <c r="AX13" i="33"/>
  <c r="AY13" i="33"/>
  <c r="AZ13" i="33"/>
  <c r="BA13" i="33"/>
  <c r="BB13" i="33"/>
  <c r="BC13" i="33"/>
  <c r="BD13" i="33"/>
  <c r="AT14" i="33"/>
  <c r="AU14" i="33"/>
  <c r="AV14" i="33"/>
  <c r="AW14" i="33"/>
  <c r="AX14" i="33"/>
  <c r="AY14" i="33"/>
  <c r="AZ14" i="33"/>
  <c r="BA14" i="33"/>
  <c r="BB14" i="33"/>
  <c r="BC14" i="33"/>
  <c r="BD14" i="33"/>
  <c r="AH4" i="33"/>
  <c r="AI4" i="33"/>
  <c r="AJ4" i="33"/>
  <c r="AK4" i="33"/>
  <c r="AL4" i="33"/>
  <c r="AM4" i="33"/>
  <c r="AN4" i="33"/>
  <c r="AO4" i="33"/>
  <c r="AP4" i="33"/>
  <c r="AQ4" i="33"/>
  <c r="AR4" i="33"/>
  <c r="AH5" i="33"/>
  <c r="AI5" i="33"/>
  <c r="AJ5" i="33"/>
  <c r="AK5" i="33"/>
  <c r="AL5" i="33"/>
  <c r="AM5" i="33"/>
  <c r="AN5" i="33"/>
  <c r="AO5" i="33"/>
  <c r="AP5" i="33"/>
  <c r="AQ5" i="33"/>
  <c r="AR5" i="33"/>
  <c r="AH6" i="33"/>
  <c r="AI6" i="33"/>
  <c r="AJ6" i="33"/>
  <c r="AK6" i="33"/>
  <c r="AL6" i="33"/>
  <c r="AM6" i="33"/>
  <c r="AN6" i="33"/>
  <c r="AO6" i="33"/>
  <c r="AP6" i="33"/>
  <c r="AQ6" i="33"/>
  <c r="AR6" i="33"/>
  <c r="AH7" i="33"/>
  <c r="AI7" i="33"/>
  <c r="AJ7" i="33"/>
  <c r="AK7" i="33"/>
  <c r="AL7" i="33"/>
  <c r="AM7" i="33"/>
  <c r="AN7" i="33"/>
  <c r="AO7" i="33"/>
  <c r="AP7" i="33"/>
  <c r="AQ7" i="33"/>
  <c r="AR7" i="33"/>
  <c r="AH8" i="33"/>
  <c r="AI8" i="33"/>
  <c r="AJ8" i="33"/>
  <c r="AK8" i="33"/>
  <c r="AL8" i="33"/>
  <c r="AM8" i="33"/>
  <c r="AN8" i="33"/>
  <c r="AO8" i="33"/>
  <c r="AP8" i="33"/>
  <c r="AQ8" i="33"/>
  <c r="AR8" i="33"/>
  <c r="AH9" i="33"/>
  <c r="AI9" i="33"/>
  <c r="AJ9" i="33"/>
  <c r="AK9" i="33"/>
  <c r="AL9" i="33"/>
  <c r="AM9" i="33"/>
  <c r="AN9" i="33"/>
  <c r="AO9" i="33"/>
  <c r="AP9" i="33"/>
  <c r="AQ9" i="33"/>
  <c r="AR9" i="33"/>
  <c r="AH10" i="33"/>
  <c r="AI10" i="33"/>
  <c r="AJ10" i="33"/>
  <c r="AK10" i="33"/>
  <c r="AL10" i="33"/>
  <c r="AM10" i="33"/>
  <c r="AN10" i="33"/>
  <c r="AO10" i="33"/>
  <c r="AP10" i="33"/>
  <c r="AQ10" i="33"/>
  <c r="AR10" i="33"/>
  <c r="AH11" i="33"/>
  <c r="AI11" i="33"/>
  <c r="AJ11" i="33"/>
  <c r="AK11" i="33"/>
  <c r="AL11" i="33"/>
  <c r="AM11" i="33"/>
  <c r="AN11" i="33"/>
  <c r="AO11" i="33"/>
  <c r="AP11" i="33"/>
  <c r="AQ11" i="33"/>
  <c r="AR11" i="33"/>
  <c r="AH12" i="33"/>
  <c r="AI12" i="33"/>
  <c r="AJ12" i="33"/>
  <c r="AK12" i="33"/>
  <c r="AL12" i="33"/>
  <c r="AM12" i="33"/>
  <c r="AN12" i="33"/>
  <c r="AO12" i="33"/>
  <c r="AP12" i="33"/>
  <c r="AQ12" i="33"/>
  <c r="AR12" i="33"/>
  <c r="AH13" i="33"/>
  <c r="AI13" i="33"/>
  <c r="AJ13" i="33"/>
  <c r="AK13" i="33"/>
  <c r="AL13" i="33"/>
  <c r="AM13" i="33"/>
  <c r="AN13" i="33"/>
  <c r="AO13" i="33"/>
  <c r="AP13" i="33"/>
  <c r="AQ13" i="33"/>
  <c r="AR13" i="33"/>
  <c r="AH14" i="33"/>
  <c r="AI14" i="33"/>
  <c r="AJ14" i="33"/>
  <c r="AK14" i="33"/>
  <c r="AL14" i="33"/>
  <c r="AM14" i="33"/>
  <c r="AN14" i="33"/>
  <c r="AO14" i="33"/>
  <c r="AP14" i="33"/>
  <c r="AQ14" i="33"/>
  <c r="AR14" i="33"/>
  <c r="V4" i="33"/>
  <c r="W4" i="33"/>
  <c r="X4" i="33"/>
  <c r="Y4" i="33"/>
  <c r="Z4" i="33"/>
  <c r="AA4" i="33"/>
  <c r="AB4" i="33"/>
  <c r="AC4" i="33"/>
  <c r="AD4" i="33"/>
  <c r="AE4" i="33"/>
  <c r="AF4" i="33"/>
  <c r="V5" i="33"/>
  <c r="W5" i="33"/>
  <c r="X5" i="33"/>
  <c r="Y5" i="33"/>
  <c r="Z5" i="33"/>
  <c r="AA5" i="33"/>
  <c r="AB5" i="33"/>
  <c r="AC5" i="33"/>
  <c r="AD5" i="33"/>
  <c r="AE5" i="33"/>
  <c r="AF5" i="33"/>
  <c r="V6" i="33"/>
  <c r="W6" i="33"/>
  <c r="X6" i="33"/>
  <c r="Y6" i="33"/>
  <c r="Z6" i="33"/>
  <c r="AA6" i="33"/>
  <c r="AB6" i="33"/>
  <c r="AC6" i="33"/>
  <c r="AD6" i="33"/>
  <c r="AE6" i="33"/>
  <c r="AF6" i="33"/>
  <c r="V7" i="33"/>
  <c r="W7" i="33"/>
  <c r="X7" i="33"/>
  <c r="Y7" i="33"/>
  <c r="Z7" i="33"/>
  <c r="AA7" i="33"/>
  <c r="AB7" i="33"/>
  <c r="AC7" i="33"/>
  <c r="AD7" i="33"/>
  <c r="AE7" i="33"/>
  <c r="AF7" i="33"/>
  <c r="V8" i="33"/>
  <c r="W8" i="33"/>
  <c r="X8" i="33"/>
  <c r="Y8" i="33"/>
  <c r="Z8" i="33"/>
  <c r="AA8" i="33"/>
  <c r="AB8" i="33"/>
  <c r="AC8" i="33"/>
  <c r="AD8" i="33"/>
  <c r="AE8" i="33"/>
  <c r="AF8" i="33"/>
  <c r="V9" i="33"/>
  <c r="W9" i="33"/>
  <c r="X9" i="33"/>
  <c r="Y9" i="33"/>
  <c r="Z9" i="33"/>
  <c r="AA9" i="33"/>
  <c r="AB9" i="33"/>
  <c r="AC9" i="33"/>
  <c r="AD9" i="33"/>
  <c r="AE9" i="33"/>
  <c r="AF9" i="33"/>
  <c r="V10" i="33"/>
  <c r="W10" i="33"/>
  <c r="X10" i="33"/>
  <c r="Y10" i="33"/>
  <c r="Z10" i="33"/>
  <c r="AA10" i="33"/>
  <c r="AB10" i="33"/>
  <c r="AC10" i="33"/>
  <c r="AD10" i="33"/>
  <c r="AE10" i="33"/>
  <c r="AF10" i="33"/>
  <c r="V11" i="33"/>
  <c r="W11" i="33"/>
  <c r="X11" i="33"/>
  <c r="Y11" i="33"/>
  <c r="Z11" i="33"/>
  <c r="AA11" i="33"/>
  <c r="AB11" i="33"/>
  <c r="AC11" i="33"/>
  <c r="AD11" i="33"/>
  <c r="AE11" i="33"/>
  <c r="AF11" i="33"/>
  <c r="V12" i="33"/>
  <c r="W12" i="33"/>
  <c r="X12" i="33"/>
  <c r="Y12" i="33"/>
  <c r="Z12" i="33"/>
  <c r="AA12" i="33"/>
  <c r="AB12" i="33"/>
  <c r="AC12" i="33"/>
  <c r="AD12" i="33"/>
  <c r="AE12" i="33"/>
  <c r="AF12" i="33"/>
  <c r="V13" i="33"/>
  <c r="W13" i="33"/>
  <c r="X13" i="33"/>
  <c r="Y13" i="33"/>
  <c r="Z13" i="33"/>
  <c r="AA13" i="33"/>
  <c r="AB13" i="33"/>
  <c r="AC13" i="33"/>
  <c r="AD13" i="33"/>
  <c r="AE13" i="33"/>
  <c r="AF13" i="33"/>
  <c r="V14" i="33"/>
  <c r="W14" i="33"/>
  <c r="X14" i="33"/>
  <c r="Y14" i="33"/>
  <c r="Z14" i="33"/>
  <c r="AA14" i="33"/>
  <c r="AB14" i="33"/>
  <c r="AC14" i="33"/>
  <c r="AD14" i="33"/>
  <c r="AE14" i="33"/>
  <c r="AF14" i="33"/>
  <c r="B45" i="32" a="1"/>
  <c r="B45" i="32"/>
  <c r="C45" i="32"/>
  <c r="D45" i="32"/>
  <c r="E45" i="32"/>
  <c r="F45" i="32"/>
  <c r="G45" i="32"/>
  <c r="H45" i="32"/>
  <c r="I45" i="32"/>
  <c r="J45" i="32"/>
  <c r="K45" i="32"/>
  <c r="B29" i="32" a="1"/>
  <c r="B29" i="32" s="1"/>
  <c r="C29" i="32"/>
  <c r="D29" i="32"/>
  <c r="E29" i="32"/>
  <c r="G29" i="32"/>
  <c r="H29" i="32"/>
  <c r="I29" i="32"/>
  <c r="K29" i="32"/>
  <c r="B26" i="32" a="1"/>
  <c r="B26" i="32" s="1"/>
  <c r="C26" i="32"/>
  <c r="D26" i="32"/>
  <c r="E26" i="32"/>
  <c r="G26" i="32"/>
  <c r="H26" i="32"/>
  <c r="I26" i="32"/>
  <c r="K26" i="32"/>
  <c r="B23" i="32" a="1"/>
  <c r="B23" i="32" s="1"/>
  <c r="C23" i="32"/>
  <c r="D23" i="32"/>
  <c r="E23" i="32"/>
  <c r="G23" i="32"/>
  <c r="H23" i="32"/>
  <c r="I23" i="32"/>
  <c r="K23" i="32"/>
  <c r="B20" i="32" a="1"/>
  <c r="B20" i="32" s="1"/>
  <c r="C20" i="32"/>
  <c r="D20" i="32"/>
  <c r="E20" i="32"/>
  <c r="G20" i="32"/>
  <c r="H20" i="32"/>
  <c r="I20" i="32"/>
  <c r="K20" i="32"/>
  <c r="BR4" i="32"/>
  <c r="BS4" i="32"/>
  <c r="BT4" i="32"/>
  <c r="BU4" i="32"/>
  <c r="BV4" i="32"/>
  <c r="BW4" i="32"/>
  <c r="BX4" i="32"/>
  <c r="BY4" i="32"/>
  <c r="BZ4" i="32"/>
  <c r="CA4" i="32"/>
  <c r="CB4" i="32"/>
  <c r="BR5" i="32"/>
  <c r="BS5" i="32"/>
  <c r="BT5" i="32"/>
  <c r="BU5" i="32"/>
  <c r="BV5" i="32"/>
  <c r="BW5" i="32"/>
  <c r="BX5" i="32"/>
  <c r="BY5" i="32"/>
  <c r="BZ5" i="32"/>
  <c r="CA5" i="32"/>
  <c r="CB5" i="32"/>
  <c r="BR6" i="32"/>
  <c r="BS6" i="32"/>
  <c r="BT6" i="32"/>
  <c r="BU6" i="32"/>
  <c r="BV6" i="32"/>
  <c r="BW6" i="32"/>
  <c r="BX6" i="32"/>
  <c r="BY6" i="32"/>
  <c r="BZ6" i="32"/>
  <c r="CA6" i="32"/>
  <c r="CB6" i="32"/>
  <c r="BR7" i="32"/>
  <c r="BS7" i="32"/>
  <c r="BT7" i="32"/>
  <c r="BU7" i="32"/>
  <c r="BV7" i="32"/>
  <c r="BW7" i="32"/>
  <c r="BX7" i="32"/>
  <c r="BY7" i="32"/>
  <c r="BZ7" i="32"/>
  <c r="CA7" i="32"/>
  <c r="CB7" i="32"/>
  <c r="BR8" i="32"/>
  <c r="BS8" i="32"/>
  <c r="BT8" i="32"/>
  <c r="BU8" i="32"/>
  <c r="BV8" i="32"/>
  <c r="BW8" i="32"/>
  <c r="BX8" i="32"/>
  <c r="BY8" i="32"/>
  <c r="BZ8" i="32"/>
  <c r="CA8" i="32"/>
  <c r="CB8" i="32"/>
  <c r="BR9" i="32"/>
  <c r="BS9" i="32"/>
  <c r="BT9" i="32"/>
  <c r="BU9" i="32"/>
  <c r="BV9" i="32"/>
  <c r="BW9" i="32"/>
  <c r="BX9" i="32"/>
  <c r="BY9" i="32"/>
  <c r="BZ9" i="32"/>
  <c r="CA9" i="32"/>
  <c r="CB9" i="32"/>
  <c r="BR10" i="32"/>
  <c r="BS10" i="32"/>
  <c r="BT10" i="32"/>
  <c r="BU10" i="32"/>
  <c r="BV10" i="32"/>
  <c r="BW10" i="32"/>
  <c r="BX10" i="32"/>
  <c r="BY10" i="32"/>
  <c r="BZ10" i="32"/>
  <c r="CA10" i="32"/>
  <c r="CB10" i="32"/>
  <c r="BR11" i="32"/>
  <c r="BS11" i="32"/>
  <c r="BT11" i="32"/>
  <c r="BU11" i="32"/>
  <c r="BV11" i="32"/>
  <c r="BW11" i="32"/>
  <c r="BX11" i="32"/>
  <c r="BY11" i="32"/>
  <c r="BZ11" i="32"/>
  <c r="CA11" i="32"/>
  <c r="CB11" i="32"/>
  <c r="BR12" i="32"/>
  <c r="BS12" i="32"/>
  <c r="BT12" i="32"/>
  <c r="BU12" i="32"/>
  <c r="BV12" i="32"/>
  <c r="BW12" i="32"/>
  <c r="BX12" i="32"/>
  <c r="BY12" i="32"/>
  <c r="BZ12" i="32"/>
  <c r="CA12" i="32"/>
  <c r="CB12" i="32"/>
  <c r="BR13" i="32"/>
  <c r="BS13" i="32"/>
  <c r="BT13" i="32"/>
  <c r="BU13" i="32"/>
  <c r="BV13" i="32"/>
  <c r="BW13" i="32"/>
  <c r="BX13" i="32"/>
  <c r="BY13" i="32"/>
  <c r="BZ13" i="32"/>
  <c r="CA13" i="32"/>
  <c r="CB13" i="32"/>
  <c r="BR14" i="32"/>
  <c r="BS14" i="32"/>
  <c r="BT14" i="32"/>
  <c r="BU14" i="32"/>
  <c r="BV14" i="32"/>
  <c r="BW14" i="32"/>
  <c r="BX14" i="32"/>
  <c r="BY14" i="32"/>
  <c r="BZ14" i="32"/>
  <c r="CA14" i="32"/>
  <c r="CB14" i="32"/>
  <c r="BF4" i="32"/>
  <c r="BG4" i="32"/>
  <c r="BH4" i="32"/>
  <c r="BI4" i="32"/>
  <c r="BJ4" i="32"/>
  <c r="BK4" i="32"/>
  <c r="BL4" i="32"/>
  <c r="BM4" i="32"/>
  <c r="BN4" i="32"/>
  <c r="BO4" i="32"/>
  <c r="BP4" i="32"/>
  <c r="BF5" i="32"/>
  <c r="BG5" i="32"/>
  <c r="BH5" i="32"/>
  <c r="BI5" i="32"/>
  <c r="BJ5" i="32"/>
  <c r="BK5" i="32"/>
  <c r="BL5" i="32"/>
  <c r="BM5" i="32"/>
  <c r="BN5" i="32"/>
  <c r="BO5" i="32"/>
  <c r="BP5" i="32"/>
  <c r="BF6" i="32"/>
  <c r="BG6" i="32"/>
  <c r="BH6" i="32"/>
  <c r="BI6" i="32"/>
  <c r="BJ6" i="32"/>
  <c r="BK6" i="32"/>
  <c r="BL6" i="32"/>
  <c r="BM6" i="32"/>
  <c r="BN6" i="32"/>
  <c r="BO6" i="32"/>
  <c r="BP6" i="32"/>
  <c r="BF7" i="32"/>
  <c r="BG7" i="32"/>
  <c r="BH7" i="32"/>
  <c r="BI7" i="32"/>
  <c r="BJ7" i="32"/>
  <c r="BK7" i="32"/>
  <c r="BL7" i="32"/>
  <c r="BM7" i="32"/>
  <c r="BN7" i="32"/>
  <c r="BO7" i="32"/>
  <c r="BP7" i="32"/>
  <c r="BF8" i="32"/>
  <c r="BG8" i="32"/>
  <c r="BH8" i="32"/>
  <c r="BI8" i="32"/>
  <c r="BJ8" i="32"/>
  <c r="BK8" i="32"/>
  <c r="BL8" i="32"/>
  <c r="BM8" i="32"/>
  <c r="BN8" i="32"/>
  <c r="BO8" i="32"/>
  <c r="BP8" i="32"/>
  <c r="BF9" i="32"/>
  <c r="BG9" i="32"/>
  <c r="BH9" i="32"/>
  <c r="BI9" i="32"/>
  <c r="BJ9" i="32"/>
  <c r="BK9" i="32"/>
  <c r="BL9" i="32"/>
  <c r="BM9" i="32"/>
  <c r="BN9" i="32"/>
  <c r="BO9" i="32"/>
  <c r="BP9" i="32"/>
  <c r="BF10" i="32"/>
  <c r="BG10" i="32"/>
  <c r="BH10" i="32"/>
  <c r="BI10" i="32"/>
  <c r="BJ10" i="32"/>
  <c r="BK10" i="32"/>
  <c r="BL10" i="32"/>
  <c r="BM10" i="32"/>
  <c r="BN10" i="32"/>
  <c r="BO10" i="32"/>
  <c r="BP10" i="32"/>
  <c r="BF11" i="32"/>
  <c r="BG11" i="32"/>
  <c r="BH11" i="32"/>
  <c r="BI11" i="32"/>
  <c r="BJ11" i="32"/>
  <c r="BK11" i="32"/>
  <c r="BL11" i="32"/>
  <c r="BM11" i="32"/>
  <c r="BN11" i="32"/>
  <c r="BO11" i="32"/>
  <c r="BP11" i="32"/>
  <c r="BF12" i="32"/>
  <c r="BG12" i="32"/>
  <c r="BH12" i="32"/>
  <c r="BI12" i="32"/>
  <c r="BJ12" i="32"/>
  <c r="BK12" i="32"/>
  <c r="BL12" i="32"/>
  <c r="BM12" i="32"/>
  <c r="BN12" i="32"/>
  <c r="BO12" i="32"/>
  <c r="BP12" i="32"/>
  <c r="BF13" i="32"/>
  <c r="BG13" i="32"/>
  <c r="BH13" i="32"/>
  <c r="BI13" i="32"/>
  <c r="BJ13" i="32"/>
  <c r="BK13" i="32"/>
  <c r="BL13" i="32"/>
  <c r="BM13" i="32"/>
  <c r="BN13" i="32"/>
  <c r="BO13" i="32"/>
  <c r="BP13" i="32"/>
  <c r="BF14" i="32"/>
  <c r="BG14" i="32"/>
  <c r="BH14" i="32"/>
  <c r="BI14" i="32"/>
  <c r="BJ14" i="32"/>
  <c r="BK14" i="32"/>
  <c r="BL14" i="32"/>
  <c r="BM14" i="32"/>
  <c r="BN14" i="32"/>
  <c r="BO14" i="32"/>
  <c r="BP14" i="32"/>
  <c r="AT4" i="32"/>
  <c r="AU4" i="32"/>
  <c r="AV4" i="32"/>
  <c r="AW4" i="32"/>
  <c r="AX4" i="32"/>
  <c r="AY4" i="32"/>
  <c r="AZ4" i="32"/>
  <c r="BA4" i="32"/>
  <c r="BB4" i="32"/>
  <c r="BC4" i="32"/>
  <c r="BD4" i="32"/>
  <c r="AT5" i="32"/>
  <c r="AU5" i="32"/>
  <c r="AV5" i="32"/>
  <c r="AW5" i="32"/>
  <c r="AX5" i="32"/>
  <c r="AY5" i="32"/>
  <c r="AZ5" i="32"/>
  <c r="BA5" i="32"/>
  <c r="BB5" i="32"/>
  <c r="BC5" i="32"/>
  <c r="BD5" i="32"/>
  <c r="AT6" i="32"/>
  <c r="AU6" i="32"/>
  <c r="AV6" i="32"/>
  <c r="AW6" i="32"/>
  <c r="AX6" i="32"/>
  <c r="AY6" i="32"/>
  <c r="AZ6" i="32"/>
  <c r="BA6" i="32"/>
  <c r="BB6" i="32"/>
  <c r="BC6" i="32"/>
  <c r="BD6" i="32"/>
  <c r="AT7" i="32"/>
  <c r="AU7" i="32"/>
  <c r="AV7" i="32"/>
  <c r="AW7" i="32"/>
  <c r="AX7" i="32"/>
  <c r="AY7" i="32"/>
  <c r="AZ7" i="32"/>
  <c r="BA7" i="32"/>
  <c r="BB7" i="32"/>
  <c r="BC7" i="32"/>
  <c r="BD7" i="32"/>
  <c r="AT8" i="32"/>
  <c r="AU8" i="32"/>
  <c r="AV8" i="32"/>
  <c r="AW8" i="32"/>
  <c r="AX8" i="32"/>
  <c r="AY8" i="32"/>
  <c r="AZ8" i="32"/>
  <c r="BA8" i="32"/>
  <c r="BB8" i="32"/>
  <c r="BC8" i="32"/>
  <c r="BD8" i="32"/>
  <c r="AT9" i="32"/>
  <c r="AU9" i="32"/>
  <c r="AV9" i="32"/>
  <c r="AW9" i="32"/>
  <c r="AX9" i="32"/>
  <c r="AY9" i="32"/>
  <c r="AZ9" i="32"/>
  <c r="BA9" i="32"/>
  <c r="BB9" i="32"/>
  <c r="BC9" i="32"/>
  <c r="BD9" i="32"/>
  <c r="AT10" i="32"/>
  <c r="AU10" i="32"/>
  <c r="AV10" i="32"/>
  <c r="AW10" i="32"/>
  <c r="AX10" i="32"/>
  <c r="AY10" i="32"/>
  <c r="AZ10" i="32"/>
  <c r="BA10" i="32"/>
  <c r="BB10" i="32"/>
  <c r="BC10" i="32"/>
  <c r="BD10" i="32"/>
  <c r="AT11" i="32"/>
  <c r="AU11" i="32"/>
  <c r="AV11" i="32"/>
  <c r="AW11" i="32"/>
  <c r="AX11" i="32"/>
  <c r="AY11" i="32"/>
  <c r="AZ11" i="32"/>
  <c r="BA11" i="32"/>
  <c r="BB11" i="32"/>
  <c r="BC11" i="32"/>
  <c r="BD11" i="32"/>
  <c r="AT12" i="32"/>
  <c r="AU12" i="32"/>
  <c r="AV12" i="32"/>
  <c r="AW12" i="32"/>
  <c r="AX12" i="32"/>
  <c r="AY12" i="32"/>
  <c r="AZ12" i="32"/>
  <c r="BA12" i="32"/>
  <c r="BB12" i="32"/>
  <c r="BC12" i="32"/>
  <c r="BD12" i="32"/>
  <c r="AT13" i="32"/>
  <c r="AU13" i="32"/>
  <c r="AV13" i="32"/>
  <c r="AW13" i="32"/>
  <c r="AX13" i="32"/>
  <c r="AY13" i="32"/>
  <c r="AZ13" i="32"/>
  <c r="BA13" i="32"/>
  <c r="BB13" i="32"/>
  <c r="BC13" i="32"/>
  <c r="BD13" i="32"/>
  <c r="AT14" i="32"/>
  <c r="AU14" i="32"/>
  <c r="AV14" i="32"/>
  <c r="AW14" i="32"/>
  <c r="AX14" i="32"/>
  <c r="AY14" i="32"/>
  <c r="AZ14" i="32"/>
  <c r="BA14" i="32"/>
  <c r="BB14" i="32"/>
  <c r="BC14" i="32"/>
  <c r="BD14" i="32"/>
  <c r="AH4" i="32"/>
  <c r="AI4" i="32"/>
  <c r="AJ4" i="32"/>
  <c r="AK4" i="32"/>
  <c r="AL4" i="32"/>
  <c r="AM4" i="32"/>
  <c r="AN4" i="32"/>
  <c r="AO4" i="32"/>
  <c r="AP4" i="32"/>
  <c r="AQ4" i="32"/>
  <c r="AR4" i="32"/>
  <c r="AH5" i="32"/>
  <c r="AI5" i="32"/>
  <c r="AJ5" i="32"/>
  <c r="AK5" i="32"/>
  <c r="AL5" i="32"/>
  <c r="AM5" i="32"/>
  <c r="AN5" i="32"/>
  <c r="AO5" i="32"/>
  <c r="AP5" i="32"/>
  <c r="AQ5" i="32"/>
  <c r="AR5" i="32"/>
  <c r="AH6" i="32"/>
  <c r="AI6" i="32"/>
  <c r="AJ6" i="32"/>
  <c r="AK6" i="32"/>
  <c r="AL6" i="32"/>
  <c r="AM6" i="32"/>
  <c r="AN6" i="32"/>
  <c r="AO6" i="32"/>
  <c r="AP6" i="32"/>
  <c r="AQ6" i="32"/>
  <c r="AR6" i="32"/>
  <c r="AH7" i="32"/>
  <c r="AI7" i="32"/>
  <c r="AJ7" i="32"/>
  <c r="AK7" i="32"/>
  <c r="AL7" i="32"/>
  <c r="AM7" i="32"/>
  <c r="AN7" i="32"/>
  <c r="AO7" i="32"/>
  <c r="AP7" i="32"/>
  <c r="AQ7" i="32"/>
  <c r="AR7" i="32"/>
  <c r="AH8" i="32"/>
  <c r="AI8" i="32"/>
  <c r="AJ8" i="32"/>
  <c r="AK8" i="32"/>
  <c r="AL8" i="32"/>
  <c r="AM8" i="32"/>
  <c r="AN8" i="32"/>
  <c r="AO8" i="32"/>
  <c r="AP8" i="32"/>
  <c r="AQ8" i="32"/>
  <c r="AR8" i="32"/>
  <c r="AH9" i="32"/>
  <c r="AI9" i="32"/>
  <c r="AJ9" i="32"/>
  <c r="AK9" i="32"/>
  <c r="AL9" i="32"/>
  <c r="AM9" i="32"/>
  <c r="AN9" i="32"/>
  <c r="AO9" i="32"/>
  <c r="AP9" i="32"/>
  <c r="AQ9" i="32"/>
  <c r="AR9" i="32"/>
  <c r="AH10" i="32"/>
  <c r="AI10" i="32"/>
  <c r="AJ10" i="32"/>
  <c r="AK10" i="32"/>
  <c r="AL10" i="32"/>
  <c r="AM10" i="32"/>
  <c r="AN10" i="32"/>
  <c r="AO10" i="32"/>
  <c r="AP10" i="32"/>
  <c r="AQ10" i="32"/>
  <c r="AR10" i="32"/>
  <c r="AH11" i="32"/>
  <c r="AI11" i="32"/>
  <c r="AJ11" i="32"/>
  <c r="AK11" i="32"/>
  <c r="AL11" i="32"/>
  <c r="AM11" i="32"/>
  <c r="AN11" i="32"/>
  <c r="AO11" i="32"/>
  <c r="AP11" i="32"/>
  <c r="AQ11" i="32"/>
  <c r="AR11" i="32"/>
  <c r="AH12" i="32"/>
  <c r="AI12" i="32"/>
  <c r="AJ12" i="32"/>
  <c r="AK12" i="32"/>
  <c r="AL12" i="32"/>
  <c r="AM12" i="32"/>
  <c r="AN12" i="32"/>
  <c r="AO12" i="32"/>
  <c r="AP12" i="32"/>
  <c r="AQ12" i="32"/>
  <c r="AR12" i="32"/>
  <c r="AH13" i="32"/>
  <c r="AI13" i="32"/>
  <c r="AJ13" i="32"/>
  <c r="AK13" i="32"/>
  <c r="AL13" i="32"/>
  <c r="AM13" i="32"/>
  <c r="AN13" i="32"/>
  <c r="AO13" i="32"/>
  <c r="AP13" i="32"/>
  <c r="AQ13" i="32"/>
  <c r="AR13" i="32"/>
  <c r="AH14" i="32"/>
  <c r="AI14" i="32"/>
  <c r="AJ14" i="32"/>
  <c r="AK14" i="32"/>
  <c r="AL14" i="32"/>
  <c r="AM14" i="32"/>
  <c r="AN14" i="32"/>
  <c r="AO14" i="32"/>
  <c r="AP14" i="32"/>
  <c r="AQ14" i="32"/>
  <c r="AR14" i="32"/>
  <c r="V4" i="32"/>
  <c r="W4" i="32"/>
  <c r="X4" i="32"/>
  <c r="Y4" i="32"/>
  <c r="Z4" i="32"/>
  <c r="AA4" i="32"/>
  <c r="AB4" i="32"/>
  <c r="AC4" i="32"/>
  <c r="AD4" i="32"/>
  <c r="AE4" i="32"/>
  <c r="AF4" i="32"/>
  <c r="V5" i="32"/>
  <c r="W5" i="32"/>
  <c r="X5" i="32"/>
  <c r="Y5" i="32"/>
  <c r="Z5" i="32"/>
  <c r="AA5" i="32"/>
  <c r="AB5" i="32"/>
  <c r="AC5" i="32"/>
  <c r="AD5" i="32"/>
  <c r="AE5" i="32"/>
  <c r="AF5" i="32"/>
  <c r="V6" i="32"/>
  <c r="W6" i="32"/>
  <c r="X6" i="32"/>
  <c r="Y6" i="32"/>
  <c r="Z6" i="32"/>
  <c r="AA6" i="32"/>
  <c r="AB6" i="32"/>
  <c r="AC6" i="32"/>
  <c r="AD6" i="32"/>
  <c r="AE6" i="32"/>
  <c r="AF6" i="32"/>
  <c r="V7" i="32"/>
  <c r="W7" i="32"/>
  <c r="X7" i="32"/>
  <c r="Y7" i="32"/>
  <c r="Z7" i="32"/>
  <c r="AA7" i="32"/>
  <c r="AB7" i="32"/>
  <c r="AC7" i="32"/>
  <c r="AD7" i="32"/>
  <c r="AE7" i="32"/>
  <c r="AF7" i="32"/>
  <c r="V8" i="32"/>
  <c r="W8" i="32"/>
  <c r="X8" i="32"/>
  <c r="Y8" i="32"/>
  <c r="Z8" i="32"/>
  <c r="AA8" i="32"/>
  <c r="AB8" i="32"/>
  <c r="AC8" i="32"/>
  <c r="AD8" i="32"/>
  <c r="AE8" i="32"/>
  <c r="AF8" i="32"/>
  <c r="V9" i="32"/>
  <c r="W9" i="32"/>
  <c r="X9" i="32"/>
  <c r="Y9" i="32"/>
  <c r="Z9" i="32"/>
  <c r="AA9" i="32"/>
  <c r="AB9" i="32"/>
  <c r="AC9" i="32"/>
  <c r="AD9" i="32"/>
  <c r="AE9" i="32"/>
  <c r="AF9" i="32"/>
  <c r="V10" i="32"/>
  <c r="W10" i="32"/>
  <c r="X10" i="32"/>
  <c r="Y10" i="32"/>
  <c r="Z10" i="32"/>
  <c r="AA10" i="32"/>
  <c r="AB10" i="32"/>
  <c r="AC10" i="32"/>
  <c r="AD10" i="32"/>
  <c r="AE10" i="32"/>
  <c r="AF10" i="32"/>
  <c r="V11" i="32"/>
  <c r="W11" i="32"/>
  <c r="X11" i="32"/>
  <c r="Y11" i="32"/>
  <c r="Z11" i="32"/>
  <c r="AA11" i="32"/>
  <c r="AB11" i="32"/>
  <c r="AC11" i="32"/>
  <c r="AD11" i="32"/>
  <c r="AE11" i="32"/>
  <c r="AF11" i="32"/>
  <c r="V12" i="32"/>
  <c r="W12" i="32"/>
  <c r="X12" i="32"/>
  <c r="Y12" i="32"/>
  <c r="Z12" i="32"/>
  <c r="AA12" i="32"/>
  <c r="AB12" i="32"/>
  <c r="AC12" i="32"/>
  <c r="AD12" i="32"/>
  <c r="AE12" i="32"/>
  <c r="AF12" i="32"/>
  <c r="V13" i="32"/>
  <c r="W13" i="32"/>
  <c r="X13" i="32"/>
  <c r="Y13" i="32"/>
  <c r="Z13" i="32"/>
  <c r="AA13" i="32"/>
  <c r="AB13" i="32"/>
  <c r="AC13" i="32"/>
  <c r="AD13" i="32"/>
  <c r="AE13" i="32"/>
  <c r="AF13" i="32"/>
  <c r="V14" i="32"/>
  <c r="W14" i="32"/>
  <c r="X14" i="32"/>
  <c r="Y14" i="32"/>
  <c r="Z14" i="32"/>
  <c r="AA14" i="32"/>
  <c r="AB14" i="32"/>
  <c r="AC14" i="32"/>
  <c r="AD14" i="32"/>
  <c r="AE14" i="32"/>
  <c r="AF14" i="32"/>
  <c r="B45" i="31" a="1"/>
  <c r="B45" i="31"/>
  <c r="C45" i="31"/>
  <c r="D45" i="31"/>
  <c r="E45" i="31"/>
  <c r="F45" i="31"/>
  <c r="G45" i="31"/>
  <c r="H45" i="31"/>
  <c r="I45" i="31"/>
  <c r="J45" i="31"/>
  <c r="K45" i="31"/>
  <c r="B29" i="31" a="1"/>
  <c r="B29" i="31" s="1"/>
  <c r="C29" i="31"/>
  <c r="D29" i="31"/>
  <c r="E29" i="31"/>
  <c r="G29" i="31"/>
  <c r="H29" i="31"/>
  <c r="I29" i="31"/>
  <c r="K29" i="31"/>
  <c r="B26" i="31" a="1"/>
  <c r="B26" i="31" s="1"/>
  <c r="C26" i="31"/>
  <c r="D26" i="31"/>
  <c r="E26" i="31"/>
  <c r="G26" i="31"/>
  <c r="H26" i="31"/>
  <c r="I26" i="31"/>
  <c r="K26" i="31"/>
  <c r="B23" i="31" a="1"/>
  <c r="B23" i="31"/>
  <c r="C23" i="31"/>
  <c r="D23" i="31"/>
  <c r="E23" i="31"/>
  <c r="F23" i="31"/>
  <c r="G23" i="31"/>
  <c r="H23" i="31"/>
  <c r="I23" i="31"/>
  <c r="J23" i="31"/>
  <c r="K23" i="31"/>
  <c r="B20" i="31" a="1"/>
  <c r="B20" i="31" s="1"/>
  <c r="D20" i="31"/>
  <c r="E20" i="31"/>
  <c r="H20" i="31"/>
  <c r="I20" i="31"/>
  <c r="BR4" i="31"/>
  <c r="BS4" i="31"/>
  <c r="BT4" i="31"/>
  <c r="BU4" i="31"/>
  <c r="BV4" i="31"/>
  <c r="BW4" i="31"/>
  <c r="BX4" i="31"/>
  <c r="BY4" i="31"/>
  <c r="BZ4" i="31"/>
  <c r="CA4" i="31"/>
  <c r="CB4" i="31"/>
  <c r="BR5" i="31"/>
  <c r="BS5" i="31"/>
  <c r="BT5" i="31"/>
  <c r="BU5" i="31"/>
  <c r="BV5" i="31"/>
  <c r="BW5" i="31"/>
  <c r="BX5" i="31"/>
  <c r="BY5" i="31"/>
  <c r="BZ5" i="31"/>
  <c r="CA5" i="31"/>
  <c r="CB5" i="31"/>
  <c r="BR6" i="31"/>
  <c r="BS6" i="31"/>
  <c r="BT6" i="31"/>
  <c r="BU6" i="31"/>
  <c r="BV6" i="31"/>
  <c r="BW6" i="31"/>
  <c r="BX6" i="31"/>
  <c r="BY6" i="31"/>
  <c r="BZ6" i="31"/>
  <c r="CA6" i="31"/>
  <c r="CB6" i="31"/>
  <c r="BR7" i="31"/>
  <c r="BS7" i="31"/>
  <c r="BT7" i="31"/>
  <c r="BU7" i="31"/>
  <c r="BV7" i="31"/>
  <c r="BW7" i="31"/>
  <c r="BX7" i="31"/>
  <c r="BY7" i="31"/>
  <c r="BZ7" i="31"/>
  <c r="CA7" i="31"/>
  <c r="CB7" i="31"/>
  <c r="BR8" i="31"/>
  <c r="BS8" i="31"/>
  <c r="BT8" i="31"/>
  <c r="BU8" i="31"/>
  <c r="BV8" i="31"/>
  <c r="BW8" i="31"/>
  <c r="BX8" i="31"/>
  <c r="BY8" i="31"/>
  <c r="BZ8" i="31"/>
  <c r="CA8" i="31"/>
  <c r="CB8" i="31"/>
  <c r="BR9" i="31"/>
  <c r="BS9" i="31"/>
  <c r="BT9" i="31"/>
  <c r="BU9" i="31"/>
  <c r="BV9" i="31"/>
  <c r="BW9" i="31"/>
  <c r="BX9" i="31"/>
  <c r="BY9" i="31"/>
  <c r="BZ9" i="31"/>
  <c r="CA9" i="31"/>
  <c r="CB9" i="31"/>
  <c r="BR10" i="31"/>
  <c r="BS10" i="31"/>
  <c r="BT10" i="31"/>
  <c r="BU10" i="31"/>
  <c r="BV10" i="31"/>
  <c r="BW10" i="31"/>
  <c r="BX10" i="31"/>
  <c r="BY10" i="31"/>
  <c r="BZ10" i="31"/>
  <c r="CA10" i="31"/>
  <c r="CB10" i="31"/>
  <c r="BR11" i="31"/>
  <c r="BS11" i="31"/>
  <c r="BT11" i="31"/>
  <c r="BU11" i="31"/>
  <c r="BV11" i="31"/>
  <c r="BW11" i="31"/>
  <c r="BX11" i="31"/>
  <c r="BY11" i="31"/>
  <c r="BZ11" i="31"/>
  <c r="CA11" i="31"/>
  <c r="CB11" i="31"/>
  <c r="BR12" i="31"/>
  <c r="BS12" i="31"/>
  <c r="BT12" i="31"/>
  <c r="BU12" i="31"/>
  <c r="BV12" i="31"/>
  <c r="BW12" i="31"/>
  <c r="BX12" i="31"/>
  <c r="BY12" i="31"/>
  <c r="BZ12" i="31"/>
  <c r="CA12" i="31"/>
  <c r="CB12" i="31"/>
  <c r="BR13" i="31"/>
  <c r="BS13" i="31"/>
  <c r="BT13" i="31"/>
  <c r="BU13" i="31"/>
  <c r="BV13" i="31"/>
  <c r="BW13" i="31"/>
  <c r="BX13" i="31"/>
  <c r="BY13" i="31"/>
  <c r="BZ13" i="31"/>
  <c r="CA13" i="31"/>
  <c r="CB13" i="31"/>
  <c r="BR14" i="31"/>
  <c r="BS14" i="31"/>
  <c r="BT14" i="31"/>
  <c r="BU14" i="31"/>
  <c r="BV14" i="31"/>
  <c r="BW14" i="31"/>
  <c r="BX14" i="31"/>
  <c r="BY14" i="31"/>
  <c r="BZ14" i="31"/>
  <c r="CA14" i="31"/>
  <c r="CB14" i="31"/>
  <c r="BF4" i="31"/>
  <c r="BG4" i="31"/>
  <c r="BH4" i="31"/>
  <c r="BI4" i="31"/>
  <c r="BJ4" i="31"/>
  <c r="BK4" i="31"/>
  <c r="BL4" i="31"/>
  <c r="BM4" i="31"/>
  <c r="BN4" i="31"/>
  <c r="BO4" i="31"/>
  <c r="BP4" i="31"/>
  <c r="BF5" i="31"/>
  <c r="BG5" i="31"/>
  <c r="BH5" i="31"/>
  <c r="BI5" i="31"/>
  <c r="BJ5" i="31"/>
  <c r="BK5" i="31"/>
  <c r="BL5" i="31"/>
  <c r="BM5" i="31"/>
  <c r="BN5" i="31"/>
  <c r="BO5" i="31"/>
  <c r="BP5" i="31"/>
  <c r="BF6" i="31"/>
  <c r="BG6" i="31"/>
  <c r="BH6" i="31"/>
  <c r="BI6" i="31"/>
  <c r="BJ6" i="31"/>
  <c r="BK6" i="31"/>
  <c r="BL6" i="31"/>
  <c r="BM6" i="31"/>
  <c r="BN6" i="31"/>
  <c r="BO6" i="31"/>
  <c r="BP6" i="31"/>
  <c r="BF7" i="31"/>
  <c r="BG7" i="31"/>
  <c r="BH7" i="31"/>
  <c r="BI7" i="31"/>
  <c r="BJ7" i="31"/>
  <c r="BK7" i="31"/>
  <c r="BL7" i="31"/>
  <c r="BM7" i="31"/>
  <c r="BN7" i="31"/>
  <c r="BO7" i="31"/>
  <c r="BP7" i="31"/>
  <c r="BF8" i="31"/>
  <c r="BG8" i="31"/>
  <c r="BH8" i="31"/>
  <c r="BI8" i="31"/>
  <c r="BJ8" i="31"/>
  <c r="BK8" i="31"/>
  <c r="BL8" i="31"/>
  <c r="BM8" i="31"/>
  <c r="BN8" i="31"/>
  <c r="BO8" i="31"/>
  <c r="BP8" i="31"/>
  <c r="BF9" i="31"/>
  <c r="BG9" i="31"/>
  <c r="BH9" i="31"/>
  <c r="BI9" i="31"/>
  <c r="BJ9" i="31"/>
  <c r="BK9" i="31"/>
  <c r="BL9" i="31"/>
  <c r="BM9" i="31"/>
  <c r="BN9" i="31"/>
  <c r="BO9" i="31"/>
  <c r="BP9" i="31"/>
  <c r="BF10" i="31"/>
  <c r="BG10" i="31"/>
  <c r="BH10" i="31"/>
  <c r="BI10" i="31"/>
  <c r="BJ10" i="31"/>
  <c r="BK10" i="31"/>
  <c r="BL10" i="31"/>
  <c r="BM10" i="31"/>
  <c r="BN10" i="31"/>
  <c r="BO10" i="31"/>
  <c r="BP10" i="31"/>
  <c r="BF11" i="31"/>
  <c r="BG11" i="31"/>
  <c r="BH11" i="31"/>
  <c r="BI11" i="31"/>
  <c r="BJ11" i="31"/>
  <c r="BK11" i="31"/>
  <c r="BL11" i="31"/>
  <c r="BM11" i="31"/>
  <c r="BN11" i="31"/>
  <c r="BO11" i="31"/>
  <c r="BP11" i="31"/>
  <c r="BF12" i="31"/>
  <c r="BG12" i="31"/>
  <c r="BH12" i="31"/>
  <c r="BI12" i="31"/>
  <c r="BJ12" i="31"/>
  <c r="BK12" i="31"/>
  <c r="BL12" i="31"/>
  <c r="BM12" i="31"/>
  <c r="BN12" i="31"/>
  <c r="BO12" i="31"/>
  <c r="BP12" i="31"/>
  <c r="BF13" i="31"/>
  <c r="BG13" i="31"/>
  <c r="BH13" i="31"/>
  <c r="BI13" i="31"/>
  <c r="BJ13" i="31"/>
  <c r="BK13" i="31"/>
  <c r="BL13" i="31"/>
  <c r="BM13" i="31"/>
  <c r="BN13" i="31"/>
  <c r="BO13" i="31"/>
  <c r="BP13" i="31"/>
  <c r="BF14" i="31"/>
  <c r="BG14" i="31"/>
  <c r="BH14" i="31"/>
  <c r="BI14" i="31"/>
  <c r="BJ14" i="31"/>
  <c r="BK14" i="31"/>
  <c r="BL14" i="31"/>
  <c r="BM14" i="31"/>
  <c r="BN14" i="31"/>
  <c r="BO14" i="31"/>
  <c r="BP14" i="31"/>
  <c r="AT4" i="31"/>
  <c r="AU4" i="31"/>
  <c r="AV4" i="31"/>
  <c r="AW4" i="31"/>
  <c r="AX4" i="31"/>
  <c r="AY4" i="31"/>
  <c r="AZ4" i="31"/>
  <c r="BA4" i="31"/>
  <c r="BB4" i="31"/>
  <c r="BC4" i="31"/>
  <c r="BD4" i="31"/>
  <c r="AT5" i="31"/>
  <c r="AU5" i="31"/>
  <c r="AV5" i="31"/>
  <c r="AW5" i="31"/>
  <c r="AX5" i="31"/>
  <c r="AY5" i="31"/>
  <c r="AZ5" i="31"/>
  <c r="BA5" i="31"/>
  <c r="BB5" i="31"/>
  <c r="BC5" i="31"/>
  <c r="BD5" i="31"/>
  <c r="AT6" i="31"/>
  <c r="AU6" i="31"/>
  <c r="AV6" i="31"/>
  <c r="AW6" i="31"/>
  <c r="AX6" i="31"/>
  <c r="AY6" i="31"/>
  <c r="AZ6" i="31"/>
  <c r="BA6" i="31"/>
  <c r="BB6" i="31"/>
  <c r="BC6" i="31"/>
  <c r="BD6" i="31"/>
  <c r="AT7" i="31"/>
  <c r="AU7" i="31"/>
  <c r="AV7" i="31"/>
  <c r="AW7" i="31"/>
  <c r="AX7" i="31"/>
  <c r="AY7" i="31"/>
  <c r="AZ7" i="31"/>
  <c r="BA7" i="31"/>
  <c r="BB7" i="31"/>
  <c r="BC7" i="31"/>
  <c r="BD7" i="31"/>
  <c r="AT8" i="31"/>
  <c r="AU8" i="31"/>
  <c r="AV8" i="31"/>
  <c r="AW8" i="31"/>
  <c r="AX8" i="31"/>
  <c r="AY8" i="31"/>
  <c r="AZ8" i="31"/>
  <c r="BA8" i="31"/>
  <c r="BB8" i="31"/>
  <c r="BC8" i="31"/>
  <c r="BD8" i="31"/>
  <c r="AT9" i="31"/>
  <c r="AU9" i="31"/>
  <c r="AV9" i="31"/>
  <c r="AW9" i="31"/>
  <c r="AX9" i="31"/>
  <c r="AY9" i="31"/>
  <c r="AZ9" i="31"/>
  <c r="BA9" i="31"/>
  <c r="BB9" i="31"/>
  <c r="BC9" i="31"/>
  <c r="BD9" i="31"/>
  <c r="AT10" i="31"/>
  <c r="AU10" i="31"/>
  <c r="AV10" i="31"/>
  <c r="AW10" i="31"/>
  <c r="AX10" i="31"/>
  <c r="AY10" i="31"/>
  <c r="AZ10" i="31"/>
  <c r="BA10" i="31"/>
  <c r="BB10" i="31"/>
  <c r="BC10" i="31"/>
  <c r="BD10" i="31"/>
  <c r="AT11" i="31"/>
  <c r="AU11" i="31"/>
  <c r="AV11" i="31"/>
  <c r="AW11" i="31"/>
  <c r="AX11" i="31"/>
  <c r="AY11" i="31"/>
  <c r="AZ11" i="31"/>
  <c r="BA11" i="31"/>
  <c r="BB11" i="31"/>
  <c r="BC11" i="31"/>
  <c r="BD11" i="31"/>
  <c r="AT12" i="31"/>
  <c r="AU12" i="31"/>
  <c r="AV12" i="31"/>
  <c r="AW12" i="31"/>
  <c r="AX12" i="31"/>
  <c r="AY12" i="31"/>
  <c r="AZ12" i="31"/>
  <c r="BA12" i="31"/>
  <c r="BB12" i="31"/>
  <c r="BC12" i="31"/>
  <c r="BD12" i="31"/>
  <c r="AT13" i="31"/>
  <c r="AU13" i="31"/>
  <c r="AV13" i="31"/>
  <c r="AW13" i="31"/>
  <c r="AX13" i="31"/>
  <c r="AY13" i="31"/>
  <c r="AZ13" i="31"/>
  <c r="BA13" i="31"/>
  <c r="BB13" i="31"/>
  <c r="BC13" i="31"/>
  <c r="BD13" i="31"/>
  <c r="AT14" i="31"/>
  <c r="AU14" i="31"/>
  <c r="AV14" i="31"/>
  <c r="AW14" i="31"/>
  <c r="AX14" i="31"/>
  <c r="AY14" i="31"/>
  <c r="AZ14" i="31"/>
  <c r="BA14" i="31"/>
  <c r="BB14" i="31"/>
  <c r="BC14" i="31"/>
  <c r="BD14" i="31"/>
  <c r="AH4" i="31"/>
  <c r="AI4" i="31"/>
  <c r="AJ4" i="31"/>
  <c r="AK4" i="31"/>
  <c r="AL4" i="31"/>
  <c r="AM4" i="31"/>
  <c r="AN4" i="31"/>
  <c r="AO4" i="31"/>
  <c r="AP4" i="31"/>
  <c r="AQ4" i="31"/>
  <c r="AR4" i="31"/>
  <c r="AH5" i="31"/>
  <c r="AI5" i="31"/>
  <c r="AJ5" i="31"/>
  <c r="AK5" i="31"/>
  <c r="AL5" i="31"/>
  <c r="AM5" i="31"/>
  <c r="AN5" i="31"/>
  <c r="AO5" i="31"/>
  <c r="AP5" i="31"/>
  <c r="AQ5" i="31"/>
  <c r="AR5" i="31"/>
  <c r="AH6" i="31"/>
  <c r="AI6" i="31"/>
  <c r="AJ6" i="31"/>
  <c r="AK6" i="31"/>
  <c r="AL6" i="31"/>
  <c r="AM6" i="31"/>
  <c r="AN6" i="31"/>
  <c r="AO6" i="31"/>
  <c r="AP6" i="31"/>
  <c r="AQ6" i="31"/>
  <c r="AR6" i="31"/>
  <c r="AH7" i="31"/>
  <c r="AI7" i="31"/>
  <c r="AJ7" i="31"/>
  <c r="AK7" i="31"/>
  <c r="AL7" i="31"/>
  <c r="AM7" i="31"/>
  <c r="AN7" i="31"/>
  <c r="AO7" i="31"/>
  <c r="AP7" i="31"/>
  <c r="AQ7" i="31"/>
  <c r="AR7" i="31"/>
  <c r="AH8" i="31"/>
  <c r="AI8" i="31"/>
  <c r="AJ8" i="31"/>
  <c r="AK8" i="31"/>
  <c r="AL8" i="31"/>
  <c r="AM8" i="31"/>
  <c r="AN8" i="31"/>
  <c r="AO8" i="31"/>
  <c r="AP8" i="31"/>
  <c r="AQ8" i="31"/>
  <c r="AR8" i="31"/>
  <c r="AH9" i="31"/>
  <c r="AI9" i="31"/>
  <c r="AJ9" i="31"/>
  <c r="AK9" i="31"/>
  <c r="AL9" i="31"/>
  <c r="AM9" i="31"/>
  <c r="AN9" i="31"/>
  <c r="AO9" i="31"/>
  <c r="AP9" i="31"/>
  <c r="AQ9" i="31"/>
  <c r="AR9" i="31"/>
  <c r="AH10" i="31"/>
  <c r="AI10" i="31"/>
  <c r="AJ10" i="31"/>
  <c r="AK10" i="31"/>
  <c r="AL10" i="31"/>
  <c r="AM10" i="31"/>
  <c r="AN10" i="31"/>
  <c r="AO10" i="31"/>
  <c r="AP10" i="31"/>
  <c r="AQ10" i="31"/>
  <c r="AR10" i="31"/>
  <c r="AH11" i="31"/>
  <c r="AI11" i="31"/>
  <c r="AJ11" i="31"/>
  <c r="AK11" i="31"/>
  <c r="AL11" i="31"/>
  <c r="AM11" i="31"/>
  <c r="AN11" i="31"/>
  <c r="AO11" i="31"/>
  <c r="AP11" i="31"/>
  <c r="AQ11" i="31"/>
  <c r="AR11" i="31"/>
  <c r="AH12" i="31"/>
  <c r="AI12" i="31"/>
  <c r="AJ12" i="31"/>
  <c r="AK12" i="31"/>
  <c r="AL12" i="31"/>
  <c r="AM12" i="31"/>
  <c r="AN12" i="31"/>
  <c r="AO12" i="31"/>
  <c r="AP12" i="31"/>
  <c r="AQ12" i="31"/>
  <c r="AR12" i="31"/>
  <c r="AH13" i="31"/>
  <c r="AI13" i="31"/>
  <c r="AJ13" i="31"/>
  <c r="AK13" i="31"/>
  <c r="AL13" i="31"/>
  <c r="AM13" i="31"/>
  <c r="AN13" i="31"/>
  <c r="AO13" i="31"/>
  <c r="AP13" i="31"/>
  <c r="AQ13" i="31"/>
  <c r="AR13" i="31"/>
  <c r="AH14" i="31"/>
  <c r="AI14" i="31"/>
  <c r="AJ14" i="31"/>
  <c r="AK14" i="31"/>
  <c r="AL14" i="31"/>
  <c r="AM14" i="31"/>
  <c r="AN14" i="31"/>
  <c r="AO14" i="31"/>
  <c r="AP14" i="31"/>
  <c r="AQ14" i="31"/>
  <c r="AR14" i="31"/>
  <c r="V4" i="31"/>
  <c r="W4" i="31"/>
  <c r="X4" i="31"/>
  <c r="Y4" i="31"/>
  <c r="Z4" i="31"/>
  <c r="AA4" i="31"/>
  <c r="AB4" i="31"/>
  <c r="AC4" i="31"/>
  <c r="AD4" i="31"/>
  <c r="AE4" i="31"/>
  <c r="AF4" i="31"/>
  <c r="V5" i="31"/>
  <c r="W5" i="31"/>
  <c r="X5" i="31"/>
  <c r="Y5" i="31"/>
  <c r="Z5" i="31"/>
  <c r="AA5" i="31"/>
  <c r="AB5" i="31"/>
  <c r="AC5" i="31"/>
  <c r="AD5" i="31"/>
  <c r="AE5" i="31"/>
  <c r="AF5" i="31"/>
  <c r="V6" i="31"/>
  <c r="W6" i="31"/>
  <c r="X6" i="31"/>
  <c r="Y6" i="31"/>
  <c r="Z6" i="31"/>
  <c r="AA6" i="31"/>
  <c r="AB6" i="31"/>
  <c r="AC6" i="31"/>
  <c r="AD6" i="31"/>
  <c r="AE6" i="31"/>
  <c r="AF6" i="31"/>
  <c r="V7" i="31"/>
  <c r="W7" i="31"/>
  <c r="X7" i="31"/>
  <c r="Y7" i="31"/>
  <c r="Z7" i="31"/>
  <c r="AA7" i="31"/>
  <c r="AB7" i="31"/>
  <c r="AC7" i="31"/>
  <c r="AD7" i="31"/>
  <c r="AE7" i="31"/>
  <c r="AF7" i="31"/>
  <c r="V8" i="31"/>
  <c r="W8" i="31"/>
  <c r="X8" i="31"/>
  <c r="Y8" i="31"/>
  <c r="Z8" i="31"/>
  <c r="AA8" i="31"/>
  <c r="AB8" i="31"/>
  <c r="AC8" i="31"/>
  <c r="AD8" i="31"/>
  <c r="AE8" i="31"/>
  <c r="AF8" i="31"/>
  <c r="V9" i="31"/>
  <c r="W9" i="31"/>
  <c r="X9" i="31"/>
  <c r="Y9" i="31"/>
  <c r="Z9" i="31"/>
  <c r="AA9" i="31"/>
  <c r="AB9" i="31"/>
  <c r="AC9" i="31"/>
  <c r="AD9" i="31"/>
  <c r="AE9" i="31"/>
  <c r="AF9" i="31"/>
  <c r="V10" i="31"/>
  <c r="W10" i="31"/>
  <c r="X10" i="31"/>
  <c r="Y10" i="31"/>
  <c r="Z10" i="31"/>
  <c r="AA10" i="31"/>
  <c r="AB10" i="31"/>
  <c r="AC10" i="31"/>
  <c r="AD10" i="31"/>
  <c r="AE10" i="31"/>
  <c r="AF10" i="31"/>
  <c r="V11" i="31"/>
  <c r="W11" i="31"/>
  <c r="X11" i="31"/>
  <c r="Y11" i="31"/>
  <c r="Z11" i="31"/>
  <c r="AA11" i="31"/>
  <c r="AB11" i="31"/>
  <c r="AC11" i="31"/>
  <c r="AD11" i="31"/>
  <c r="AE11" i="31"/>
  <c r="AF11" i="31"/>
  <c r="V12" i="31"/>
  <c r="W12" i="31"/>
  <c r="X12" i="31"/>
  <c r="Y12" i="31"/>
  <c r="Z12" i="31"/>
  <c r="AA12" i="31"/>
  <c r="AB12" i="31"/>
  <c r="AC12" i="31"/>
  <c r="AD12" i="31"/>
  <c r="AE12" i="31"/>
  <c r="AF12" i="31"/>
  <c r="V13" i="31"/>
  <c r="W13" i="31"/>
  <c r="X13" i="31"/>
  <c r="Y13" i="31"/>
  <c r="Z13" i="31"/>
  <c r="AA13" i="31"/>
  <c r="AB13" i="31"/>
  <c r="AC13" i="31"/>
  <c r="AD13" i="31"/>
  <c r="AE13" i="31"/>
  <c r="AF13" i="31"/>
  <c r="V14" i="31"/>
  <c r="W14" i="31"/>
  <c r="X14" i="31"/>
  <c r="Y14" i="31"/>
  <c r="Z14" i="31"/>
  <c r="AA14" i="31"/>
  <c r="AB14" i="31"/>
  <c r="AC14" i="31"/>
  <c r="AD14" i="31"/>
  <c r="AE14" i="31"/>
  <c r="AF14" i="31"/>
  <c r="B45" i="26" a="1"/>
  <c r="B45" i="26" s="1"/>
  <c r="C45" i="26"/>
  <c r="D45" i="26"/>
  <c r="E45" i="26"/>
  <c r="G45" i="26"/>
  <c r="H45" i="26"/>
  <c r="I45" i="26"/>
  <c r="K45" i="26"/>
  <c r="B29" i="26" a="1"/>
  <c r="B29" i="26" s="1"/>
  <c r="C29" i="26"/>
  <c r="D29" i="26"/>
  <c r="E29" i="26"/>
  <c r="G29" i="26"/>
  <c r="H29" i="26"/>
  <c r="I29" i="26"/>
  <c r="K29" i="26"/>
  <c r="B26" i="26" a="1"/>
  <c r="B26" i="26" s="1"/>
  <c r="D26" i="26"/>
  <c r="E26" i="26"/>
  <c r="H26" i="26"/>
  <c r="I26" i="26"/>
  <c r="B23" i="26" a="1"/>
  <c r="B23" i="26" s="1"/>
  <c r="D23" i="26"/>
  <c r="E23" i="26"/>
  <c r="H23" i="26"/>
  <c r="I23" i="26"/>
  <c r="B20" i="26" a="1"/>
  <c r="B20" i="26" s="1"/>
  <c r="D20" i="26"/>
  <c r="E20" i="26"/>
  <c r="H20" i="26"/>
  <c r="I20" i="26"/>
  <c r="AH4" i="25"/>
  <c r="AI4" i="25"/>
  <c r="AJ4" i="25"/>
  <c r="AK4" i="25"/>
  <c r="AL4" i="25"/>
  <c r="AM4" i="25"/>
  <c r="AN4" i="25"/>
  <c r="AO4" i="25"/>
  <c r="AP4" i="25"/>
  <c r="AQ4" i="25"/>
  <c r="AR4" i="25"/>
  <c r="AH5" i="25"/>
  <c r="AI5" i="25"/>
  <c r="AJ5" i="25"/>
  <c r="AK5" i="25"/>
  <c r="AL5" i="25"/>
  <c r="B23" i="25" s="1" a="1"/>
  <c r="AM5" i="25"/>
  <c r="AN5" i="25"/>
  <c r="AO5" i="25"/>
  <c r="AP5" i="25"/>
  <c r="AQ5" i="25"/>
  <c r="AR5" i="25"/>
  <c r="AH6" i="25"/>
  <c r="AI6" i="25"/>
  <c r="AJ6" i="25"/>
  <c r="AK6" i="25"/>
  <c r="AL6" i="25"/>
  <c r="AM6" i="25"/>
  <c r="AN6" i="25"/>
  <c r="AO6" i="25"/>
  <c r="AP6" i="25"/>
  <c r="AQ6" i="25"/>
  <c r="AR6" i="25"/>
  <c r="AH7" i="25"/>
  <c r="AI7" i="25"/>
  <c r="AJ7" i="25"/>
  <c r="AK7" i="25"/>
  <c r="AL7" i="25"/>
  <c r="AM7" i="25"/>
  <c r="AN7" i="25"/>
  <c r="AO7" i="25"/>
  <c r="AP7" i="25"/>
  <c r="AQ7" i="25"/>
  <c r="AR7" i="25"/>
  <c r="AH8" i="25"/>
  <c r="AI8" i="25"/>
  <c r="AJ8" i="25"/>
  <c r="AK8" i="25"/>
  <c r="AL8" i="25"/>
  <c r="AM8" i="25"/>
  <c r="AN8" i="25"/>
  <c r="AO8" i="25"/>
  <c r="AP8" i="25"/>
  <c r="AQ8" i="25"/>
  <c r="AR8" i="25"/>
  <c r="AH9" i="25"/>
  <c r="AI9" i="25"/>
  <c r="AJ9" i="25"/>
  <c r="AK9" i="25"/>
  <c r="AL9" i="25"/>
  <c r="AM9" i="25"/>
  <c r="AN9" i="25"/>
  <c r="AO9" i="25"/>
  <c r="AP9" i="25"/>
  <c r="AQ9" i="25"/>
  <c r="AR9" i="25"/>
  <c r="AH10" i="25"/>
  <c r="AI10" i="25"/>
  <c r="AJ10" i="25"/>
  <c r="AK10" i="25"/>
  <c r="AL10" i="25"/>
  <c r="AM10" i="25"/>
  <c r="AN10" i="25"/>
  <c r="AO10" i="25"/>
  <c r="AP10" i="25"/>
  <c r="AQ10" i="25"/>
  <c r="AR10" i="25"/>
  <c r="AH11" i="25"/>
  <c r="AI11" i="25"/>
  <c r="AJ11" i="25"/>
  <c r="AK11" i="25"/>
  <c r="AL11" i="25"/>
  <c r="AM11" i="25"/>
  <c r="AN11" i="25"/>
  <c r="AO11" i="25"/>
  <c r="AP11" i="25"/>
  <c r="AQ11" i="25"/>
  <c r="AR11" i="25"/>
  <c r="AH12" i="25"/>
  <c r="AI12" i="25"/>
  <c r="AJ12" i="25"/>
  <c r="AK12" i="25"/>
  <c r="AL12" i="25"/>
  <c r="AM12" i="25"/>
  <c r="AN12" i="25"/>
  <c r="AO12" i="25"/>
  <c r="AP12" i="25"/>
  <c r="AQ12" i="25"/>
  <c r="AR12" i="25"/>
  <c r="AH13" i="25"/>
  <c r="AI13" i="25"/>
  <c r="AJ13" i="25"/>
  <c r="AK13" i="25"/>
  <c r="AL13" i="25"/>
  <c r="AM13" i="25"/>
  <c r="AN13" i="25"/>
  <c r="AO13" i="25"/>
  <c r="AP13" i="25"/>
  <c r="AQ13" i="25"/>
  <c r="AR13" i="25"/>
  <c r="AH14" i="25"/>
  <c r="AI14" i="25"/>
  <c r="AJ14" i="25"/>
  <c r="AK14" i="25"/>
  <c r="AL14" i="25"/>
  <c r="AM14" i="25"/>
  <c r="AN14" i="25"/>
  <c r="AO14" i="25"/>
  <c r="AP14" i="25"/>
  <c r="AQ14" i="25"/>
  <c r="AR14" i="25"/>
  <c r="BR4" i="26"/>
  <c r="BS4" i="26"/>
  <c r="BT4" i="26"/>
  <c r="BU4" i="26"/>
  <c r="BV4" i="26"/>
  <c r="BW4" i="26"/>
  <c r="BX4" i="26"/>
  <c r="BY4" i="26"/>
  <c r="BZ4" i="26"/>
  <c r="CA4" i="26"/>
  <c r="CB4" i="26"/>
  <c r="BR5" i="26"/>
  <c r="BS5" i="26"/>
  <c r="BT5" i="26"/>
  <c r="BU5" i="26"/>
  <c r="BV5" i="26"/>
  <c r="BW5" i="26"/>
  <c r="BX5" i="26"/>
  <c r="BY5" i="26"/>
  <c r="BZ5" i="26"/>
  <c r="CA5" i="26"/>
  <c r="CB5" i="26"/>
  <c r="BR6" i="26"/>
  <c r="BS6" i="26"/>
  <c r="BT6" i="26"/>
  <c r="BU6" i="26"/>
  <c r="BV6" i="26"/>
  <c r="BW6" i="26"/>
  <c r="BX6" i="26"/>
  <c r="BY6" i="26"/>
  <c r="BZ6" i="26"/>
  <c r="CA6" i="26"/>
  <c r="CB6" i="26"/>
  <c r="BR7" i="26"/>
  <c r="BS7" i="26"/>
  <c r="BT7" i="26"/>
  <c r="BU7" i="26"/>
  <c r="BV7" i="26"/>
  <c r="BW7" i="26"/>
  <c r="BX7" i="26"/>
  <c r="BY7" i="26"/>
  <c r="BZ7" i="26"/>
  <c r="CA7" i="26"/>
  <c r="CB7" i="26"/>
  <c r="BR8" i="26"/>
  <c r="BS8" i="26"/>
  <c r="BT8" i="26"/>
  <c r="BU8" i="26"/>
  <c r="BV8" i="26"/>
  <c r="BW8" i="26"/>
  <c r="BX8" i="26"/>
  <c r="BY8" i="26"/>
  <c r="BZ8" i="26"/>
  <c r="CA8" i="26"/>
  <c r="CB8" i="26"/>
  <c r="BR9" i="26"/>
  <c r="BS9" i="26"/>
  <c r="BT9" i="26"/>
  <c r="BU9" i="26"/>
  <c r="BV9" i="26"/>
  <c r="BW9" i="26"/>
  <c r="BX9" i="26"/>
  <c r="BY9" i="26"/>
  <c r="BZ9" i="26"/>
  <c r="CA9" i="26"/>
  <c r="CB9" i="26"/>
  <c r="BR10" i="26"/>
  <c r="BS10" i="26"/>
  <c r="BT10" i="26"/>
  <c r="BU10" i="26"/>
  <c r="BV10" i="26"/>
  <c r="BW10" i="26"/>
  <c r="BX10" i="26"/>
  <c r="BY10" i="26"/>
  <c r="BZ10" i="26"/>
  <c r="CA10" i="26"/>
  <c r="CB10" i="26"/>
  <c r="BR11" i="26"/>
  <c r="BS11" i="26"/>
  <c r="BT11" i="26"/>
  <c r="BU11" i="26"/>
  <c r="BV11" i="26"/>
  <c r="BW11" i="26"/>
  <c r="BX11" i="26"/>
  <c r="BY11" i="26"/>
  <c r="BZ11" i="26"/>
  <c r="CA11" i="26"/>
  <c r="CB11" i="26"/>
  <c r="BR12" i="26"/>
  <c r="BS12" i="26"/>
  <c r="BT12" i="26"/>
  <c r="BU12" i="26"/>
  <c r="BV12" i="26"/>
  <c r="BW12" i="26"/>
  <c r="BX12" i="26"/>
  <c r="BY12" i="26"/>
  <c r="BZ12" i="26"/>
  <c r="CA12" i="26"/>
  <c r="CB12" i="26"/>
  <c r="BR13" i="26"/>
  <c r="BS13" i="26"/>
  <c r="BT13" i="26"/>
  <c r="BU13" i="26"/>
  <c r="BV13" i="26"/>
  <c r="BW13" i="26"/>
  <c r="BX13" i="26"/>
  <c r="BY13" i="26"/>
  <c r="BZ13" i="26"/>
  <c r="CA13" i="26"/>
  <c r="CB13" i="26"/>
  <c r="BR14" i="26"/>
  <c r="BS14" i="26"/>
  <c r="BT14" i="26"/>
  <c r="BU14" i="26"/>
  <c r="BV14" i="26"/>
  <c r="BW14" i="26"/>
  <c r="BX14" i="26"/>
  <c r="BY14" i="26"/>
  <c r="BZ14" i="26"/>
  <c r="CA14" i="26"/>
  <c r="CB14" i="26"/>
  <c r="BF4" i="26"/>
  <c r="BG4" i="26"/>
  <c r="BH4" i="26"/>
  <c r="BI4" i="26"/>
  <c r="BJ4" i="26"/>
  <c r="BK4" i="26"/>
  <c r="BL4" i="26"/>
  <c r="BM4" i="26"/>
  <c r="BN4" i="26"/>
  <c r="BO4" i="26"/>
  <c r="BP4" i="26"/>
  <c r="BF5" i="26"/>
  <c r="BG5" i="26"/>
  <c r="BH5" i="26"/>
  <c r="BI5" i="26"/>
  <c r="BJ5" i="26"/>
  <c r="BK5" i="26"/>
  <c r="BL5" i="26"/>
  <c r="BM5" i="26"/>
  <c r="BN5" i="26"/>
  <c r="BO5" i="26"/>
  <c r="BP5" i="26"/>
  <c r="BF6" i="26"/>
  <c r="BG6" i="26"/>
  <c r="BH6" i="26"/>
  <c r="BI6" i="26"/>
  <c r="BJ6" i="26"/>
  <c r="BK6" i="26"/>
  <c r="BL6" i="26"/>
  <c r="BM6" i="26"/>
  <c r="BN6" i="26"/>
  <c r="BO6" i="26"/>
  <c r="BP6" i="26"/>
  <c r="BF7" i="26"/>
  <c r="BG7" i="26"/>
  <c r="BH7" i="26"/>
  <c r="BI7" i="26"/>
  <c r="BJ7" i="26"/>
  <c r="BK7" i="26"/>
  <c r="BL7" i="26"/>
  <c r="BM7" i="26"/>
  <c r="BN7" i="26"/>
  <c r="BO7" i="26"/>
  <c r="BP7" i="26"/>
  <c r="BF8" i="26"/>
  <c r="BG8" i="26"/>
  <c r="BH8" i="26"/>
  <c r="BI8" i="26"/>
  <c r="BJ8" i="26"/>
  <c r="BK8" i="26"/>
  <c r="BL8" i="26"/>
  <c r="BM8" i="26"/>
  <c r="BN8" i="26"/>
  <c r="BO8" i="26"/>
  <c r="BP8" i="26"/>
  <c r="BF9" i="26"/>
  <c r="BG9" i="26"/>
  <c r="BH9" i="26"/>
  <c r="BI9" i="26"/>
  <c r="BJ9" i="26"/>
  <c r="BK9" i="26"/>
  <c r="BL9" i="26"/>
  <c r="BM9" i="26"/>
  <c r="BN9" i="26"/>
  <c r="BO9" i="26"/>
  <c r="BP9" i="26"/>
  <c r="BF10" i="26"/>
  <c r="BG10" i="26"/>
  <c r="BH10" i="26"/>
  <c r="BI10" i="26"/>
  <c r="BJ10" i="26"/>
  <c r="BK10" i="26"/>
  <c r="BL10" i="26"/>
  <c r="BM10" i="26"/>
  <c r="BN10" i="26"/>
  <c r="BO10" i="26"/>
  <c r="BP10" i="26"/>
  <c r="BF11" i="26"/>
  <c r="BG11" i="26"/>
  <c r="BH11" i="26"/>
  <c r="BI11" i="26"/>
  <c r="BJ11" i="26"/>
  <c r="BK11" i="26"/>
  <c r="BL11" i="26"/>
  <c r="BM11" i="26"/>
  <c r="BN11" i="26"/>
  <c r="BO11" i="26"/>
  <c r="BP11" i="26"/>
  <c r="BF12" i="26"/>
  <c r="BG12" i="26"/>
  <c r="BH12" i="26"/>
  <c r="BI12" i="26"/>
  <c r="BJ12" i="26"/>
  <c r="BK12" i="26"/>
  <c r="BL12" i="26"/>
  <c r="BM12" i="26"/>
  <c r="BN12" i="26"/>
  <c r="BO12" i="26"/>
  <c r="BP12" i="26"/>
  <c r="BF13" i="26"/>
  <c r="BG13" i="26"/>
  <c r="BH13" i="26"/>
  <c r="BI13" i="26"/>
  <c r="BJ13" i="26"/>
  <c r="BK13" i="26"/>
  <c r="BL13" i="26"/>
  <c r="BM13" i="26"/>
  <c r="BN13" i="26"/>
  <c r="BO13" i="26"/>
  <c r="BP13" i="26"/>
  <c r="BF14" i="26"/>
  <c r="BG14" i="26"/>
  <c r="BH14" i="26"/>
  <c r="BI14" i="26"/>
  <c r="BJ14" i="26"/>
  <c r="BK14" i="26"/>
  <c r="BL14" i="26"/>
  <c r="BM14" i="26"/>
  <c r="BN14" i="26"/>
  <c r="BO14" i="26"/>
  <c r="BP14" i="26"/>
  <c r="AT4" i="26"/>
  <c r="AU4" i="26"/>
  <c r="AV4" i="26"/>
  <c r="AW4" i="26"/>
  <c r="AX4" i="26"/>
  <c r="AY4" i="26"/>
  <c r="AZ4" i="26"/>
  <c r="BA4" i="26"/>
  <c r="BB4" i="26"/>
  <c r="BC4" i="26"/>
  <c r="BD4" i="26"/>
  <c r="AT5" i="26"/>
  <c r="AU5" i="26"/>
  <c r="AV5" i="26"/>
  <c r="AW5" i="26"/>
  <c r="AX5" i="26"/>
  <c r="AY5" i="26"/>
  <c r="AZ5" i="26"/>
  <c r="BA5" i="26"/>
  <c r="BB5" i="26"/>
  <c r="BC5" i="26"/>
  <c r="BD5" i="26"/>
  <c r="AT6" i="26"/>
  <c r="AU6" i="26"/>
  <c r="AV6" i="26"/>
  <c r="AW6" i="26"/>
  <c r="AX6" i="26"/>
  <c r="AY6" i="26"/>
  <c r="AZ6" i="26"/>
  <c r="BA6" i="26"/>
  <c r="BB6" i="26"/>
  <c r="BC6" i="26"/>
  <c r="BD6" i="26"/>
  <c r="AT7" i="26"/>
  <c r="AU7" i="26"/>
  <c r="AV7" i="26"/>
  <c r="AW7" i="26"/>
  <c r="AX7" i="26"/>
  <c r="AY7" i="26"/>
  <c r="AZ7" i="26"/>
  <c r="BA7" i="26"/>
  <c r="BB7" i="26"/>
  <c r="BC7" i="26"/>
  <c r="BD7" i="26"/>
  <c r="AT8" i="26"/>
  <c r="AU8" i="26"/>
  <c r="AV8" i="26"/>
  <c r="AW8" i="26"/>
  <c r="AX8" i="26"/>
  <c r="AY8" i="26"/>
  <c r="AZ8" i="26"/>
  <c r="BA8" i="26"/>
  <c r="BB8" i="26"/>
  <c r="BC8" i="26"/>
  <c r="BD8" i="26"/>
  <c r="AT9" i="26"/>
  <c r="AU9" i="26"/>
  <c r="AV9" i="26"/>
  <c r="AW9" i="26"/>
  <c r="AX9" i="26"/>
  <c r="AY9" i="26"/>
  <c r="AZ9" i="26"/>
  <c r="BA9" i="26"/>
  <c r="BB9" i="26"/>
  <c r="BC9" i="26"/>
  <c r="BD9" i="26"/>
  <c r="AT10" i="26"/>
  <c r="AU10" i="26"/>
  <c r="AV10" i="26"/>
  <c r="AW10" i="26"/>
  <c r="AX10" i="26"/>
  <c r="AY10" i="26"/>
  <c r="AZ10" i="26"/>
  <c r="BA10" i="26"/>
  <c r="BB10" i="26"/>
  <c r="BC10" i="26"/>
  <c r="BD10" i="26"/>
  <c r="AT11" i="26"/>
  <c r="AU11" i="26"/>
  <c r="AV11" i="26"/>
  <c r="AW11" i="26"/>
  <c r="AX11" i="26"/>
  <c r="AY11" i="26"/>
  <c r="AZ11" i="26"/>
  <c r="BA11" i="26"/>
  <c r="BB11" i="26"/>
  <c r="BC11" i="26"/>
  <c r="BD11" i="26"/>
  <c r="AT12" i="26"/>
  <c r="AU12" i="26"/>
  <c r="AV12" i="26"/>
  <c r="AW12" i="26"/>
  <c r="AX12" i="26"/>
  <c r="AY12" i="26"/>
  <c r="AZ12" i="26"/>
  <c r="BA12" i="26"/>
  <c r="BB12" i="26"/>
  <c r="BC12" i="26"/>
  <c r="BD12" i="26"/>
  <c r="AT13" i="26"/>
  <c r="AU13" i="26"/>
  <c r="AV13" i="26"/>
  <c r="AW13" i="26"/>
  <c r="AX13" i="26"/>
  <c r="AY13" i="26"/>
  <c r="AZ13" i="26"/>
  <c r="BA13" i="26"/>
  <c r="BB13" i="26"/>
  <c r="BC13" i="26"/>
  <c r="BD13" i="26"/>
  <c r="AT14" i="26"/>
  <c r="AU14" i="26"/>
  <c r="AV14" i="26"/>
  <c r="AW14" i="26"/>
  <c r="AX14" i="26"/>
  <c r="AY14" i="26"/>
  <c r="AZ14" i="26"/>
  <c r="BA14" i="26"/>
  <c r="BB14" i="26"/>
  <c r="BC14" i="26"/>
  <c r="BD14" i="26"/>
  <c r="AH4" i="26"/>
  <c r="AI4" i="26"/>
  <c r="AJ4" i="26"/>
  <c r="AK4" i="26"/>
  <c r="AL4" i="26"/>
  <c r="AM4" i="26"/>
  <c r="AN4" i="26"/>
  <c r="AO4" i="26"/>
  <c r="AP4" i="26"/>
  <c r="AQ4" i="26"/>
  <c r="AR4" i="26"/>
  <c r="AH5" i="26"/>
  <c r="AI5" i="26"/>
  <c r="AJ5" i="26"/>
  <c r="AK5" i="26"/>
  <c r="AL5" i="26"/>
  <c r="AM5" i="26"/>
  <c r="AN5" i="26"/>
  <c r="AO5" i="26"/>
  <c r="AP5" i="26"/>
  <c r="AQ5" i="26"/>
  <c r="AR5" i="26"/>
  <c r="AH6" i="26"/>
  <c r="AI6" i="26"/>
  <c r="AJ6" i="26"/>
  <c r="AK6" i="26"/>
  <c r="AL6" i="26"/>
  <c r="AM6" i="26"/>
  <c r="AN6" i="26"/>
  <c r="AO6" i="26"/>
  <c r="AP6" i="26"/>
  <c r="AQ6" i="26"/>
  <c r="AR6" i="26"/>
  <c r="AH7" i="26"/>
  <c r="AI7" i="26"/>
  <c r="AJ7" i="26"/>
  <c r="AK7" i="26"/>
  <c r="AL7" i="26"/>
  <c r="AM7" i="26"/>
  <c r="AN7" i="26"/>
  <c r="AO7" i="26"/>
  <c r="AP7" i="26"/>
  <c r="AQ7" i="26"/>
  <c r="AR7" i="26"/>
  <c r="AH8" i="26"/>
  <c r="AI8" i="26"/>
  <c r="AJ8" i="26"/>
  <c r="AK8" i="26"/>
  <c r="AL8" i="26"/>
  <c r="AM8" i="26"/>
  <c r="AN8" i="26"/>
  <c r="AO8" i="26"/>
  <c r="AP8" i="26"/>
  <c r="AQ8" i="26"/>
  <c r="AR8" i="26"/>
  <c r="AH9" i="26"/>
  <c r="AI9" i="26"/>
  <c r="AJ9" i="26"/>
  <c r="AK9" i="26"/>
  <c r="AL9" i="26"/>
  <c r="AM9" i="26"/>
  <c r="AN9" i="26"/>
  <c r="AO9" i="26"/>
  <c r="AP9" i="26"/>
  <c r="AQ9" i="26"/>
  <c r="AR9" i="26"/>
  <c r="AH10" i="26"/>
  <c r="AI10" i="26"/>
  <c r="AJ10" i="26"/>
  <c r="AK10" i="26"/>
  <c r="AL10" i="26"/>
  <c r="AM10" i="26"/>
  <c r="AN10" i="26"/>
  <c r="AO10" i="26"/>
  <c r="AP10" i="26"/>
  <c r="AQ10" i="26"/>
  <c r="AR10" i="26"/>
  <c r="AH11" i="26"/>
  <c r="AI11" i="26"/>
  <c r="AJ11" i="26"/>
  <c r="AK11" i="26"/>
  <c r="AL11" i="26"/>
  <c r="AM11" i="26"/>
  <c r="AN11" i="26"/>
  <c r="AO11" i="26"/>
  <c r="AP11" i="26"/>
  <c r="AQ11" i="26"/>
  <c r="AR11" i="26"/>
  <c r="AH12" i="26"/>
  <c r="AI12" i="26"/>
  <c r="AJ12" i="26"/>
  <c r="AK12" i="26"/>
  <c r="AL12" i="26"/>
  <c r="AM12" i="26"/>
  <c r="AN12" i="26"/>
  <c r="AO12" i="26"/>
  <c r="AP12" i="26"/>
  <c r="AQ12" i="26"/>
  <c r="AR12" i="26"/>
  <c r="AH13" i="26"/>
  <c r="AI13" i="26"/>
  <c r="AJ13" i="26"/>
  <c r="AK13" i="26"/>
  <c r="AL13" i="26"/>
  <c r="AM13" i="26"/>
  <c r="AN13" i="26"/>
  <c r="AO13" i="26"/>
  <c r="AP13" i="26"/>
  <c r="AQ13" i="26"/>
  <c r="AR13" i="26"/>
  <c r="AH14" i="26"/>
  <c r="AI14" i="26"/>
  <c r="AJ14" i="26"/>
  <c r="AK14" i="26"/>
  <c r="AL14" i="26"/>
  <c r="AM14" i="26"/>
  <c r="AN14" i="26"/>
  <c r="AO14" i="26"/>
  <c r="AP14" i="26"/>
  <c r="AQ14" i="26"/>
  <c r="AR14" i="26"/>
  <c r="V4" i="26"/>
  <c r="W4" i="26"/>
  <c r="X4" i="26"/>
  <c r="Y4" i="26"/>
  <c r="Z4" i="26"/>
  <c r="AA4" i="26"/>
  <c r="AB4" i="26"/>
  <c r="AC4" i="26"/>
  <c r="AD4" i="26"/>
  <c r="AE4" i="26"/>
  <c r="AF4" i="26"/>
  <c r="V5" i="26"/>
  <c r="W5" i="26"/>
  <c r="X5" i="26"/>
  <c r="Y5" i="26"/>
  <c r="Z5" i="26"/>
  <c r="AA5" i="26"/>
  <c r="AB5" i="26"/>
  <c r="AC5" i="26"/>
  <c r="AD5" i="26"/>
  <c r="AE5" i="26"/>
  <c r="AF5" i="26"/>
  <c r="V6" i="26"/>
  <c r="W6" i="26"/>
  <c r="X6" i="26"/>
  <c r="Y6" i="26"/>
  <c r="Z6" i="26"/>
  <c r="AA6" i="26"/>
  <c r="AB6" i="26"/>
  <c r="AC6" i="26"/>
  <c r="AD6" i="26"/>
  <c r="AE6" i="26"/>
  <c r="AF6" i="26"/>
  <c r="V7" i="26"/>
  <c r="W7" i="26"/>
  <c r="X7" i="26"/>
  <c r="Y7" i="26"/>
  <c r="Z7" i="26"/>
  <c r="AA7" i="26"/>
  <c r="AB7" i="26"/>
  <c r="AC7" i="26"/>
  <c r="AD7" i="26"/>
  <c r="AE7" i="26"/>
  <c r="AF7" i="26"/>
  <c r="V8" i="26"/>
  <c r="W8" i="26"/>
  <c r="X8" i="26"/>
  <c r="Y8" i="26"/>
  <c r="Z8" i="26"/>
  <c r="AA8" i="26"/>
  <c r="AB8" i="26"/>
  <c r="AC8" i="26"/>
  <c r="AD8" i="26"/>
  <c r="AE8" i="26"/>
  <c r="AF8" i="26"/>
  <c r="V9" i="26"/>
  <c r="W9" i="26"/>
  <c r="X9" i="26"/>
  <c r="Y9" i="26"/>
  <c r="Z9" i="26"/>
  <c r="AA9" i="26"/>
  <c r="AB9" i="26"/>
  <c r="AC9" i="26"/>
  <c r="AD9" i="26"/>
  <c r="AE9" i="26"/>
  <c r="AF9" i="26"/>
  <c r="V10" i="26"/>
  <c r="W10" i="26"/>
  <c r="X10" i="26"/>
  <c r="Y10" i="26"/>
  <c r="Z10" i="26"/>
  <c r="AA10" i="26"/>
  <c r="AB10" i="26"/>
  <c r="AC10" i="26"/>
  <c r="AD10" i="26"/>
  <c r="AE10" i="26"/>
  <c r="AF10" i="26"/>
  <c r="V11" i="26"/>
  <c r="W11" i="26"/>
  <c r="X11" i="26"/>
  <c r="Y11" i="26"/>
  <c r="Z11" i="26"/>
  <c r="AA11" i="26"/>
  <c r="AB11" i="26"/>
  <c r="AC11" i="26"/>
  <c r="AD11" i="26"/>
  <c r="AE11" i="26"/>
  <c r="AF11" i="26"/>
  <c r="V12" i="26"/>
  <c r="W12" i="26"/>
  <c r="X12" i="26"/>
  <c r="Y12" i="26"/>
  <c r="Z12" i="26"/>
  <c r="AA12" i="26"/>
  <c r="AB12" i="26"/>
  <c r="AC12" i="26"/>
  <c r="AD12" i="26"/>
  <c r="AE12" i="26"/>
  <c r="AF12" i="26"/>
  <c r="V13" i="26"/>
  <c r="W13" i="26"/>
  <c r="X13" i="26"/>
  <c r="Y13" i="26"/>
  <c r="Z13" i="26"/>
  <c r="AA13" i="26"/>
  <c r="AB13" i="26"/>
  <c r="AC13" i="26"/>
  <c r="AD13" i="26"/>
  <c r="AE13" i="26"/>
  <c r="AF13" i="26"/>
  <c r="V14" i="26"/>
  <c r="W14" i="26"/>
  <c r="X14" i="26"/>
  <c r="Y14" i="26"/>
  <c r="Z14" i="26"/>
  <c r="AA14" i="26"/>
  <c r="AB14" i="26"/>
  <c r="AC14" i="26"/>
  <c r="AD14" i="26"/>
  <c r="AE14" i="26"/>
  <c r="AF14" i="26"/>
  <c r="B42" i="24" a="1"/>
  <c r="B42" i="24" s="1"/>
  <c r="D42" i="24"/>
  <c r="E42" i="24"/>
  <c r="H42" i="24"/>
  <c r="I42" i="24"/>
  <c r="B20" i="25" a="1"/>
  <c r="B20" i="25"/>
  <c r="C20" i="25"/>
  <c r="D20" i="25"/>
  <c r="E20" i="25"/>
  <c r="F20" i="25"/>
  <c r="G20" i="25"/>
  <c r="H20" i="25"/>
  <c r="I20" i="25"/>
  <c r="J20" i="25"/>
  <c r="K20" i="25"/>
  <c r="B17" i="24" a="1"/>
  <c r="B17" i="24" s="1"/>
  <c r="C17" i="24"/>
  <c r="D17" i="24"/>
  <c r="E17" i="24"/>
  <c r="G17" i="24"/>
  <c r="H17" i="24"/>
  <c r="I17" i="24"/>
  <c r="K17" i="24"/>
  <c r="BR4" i="25"/>
  <c r="BS4" i="25"/>
  <c r="BT4" i="25"/>
  <c r="BU4" i="25"/>
  <c r="BV4" i="25"/>
  <c r="BW4" i="25"/>
  <c r="BX4" i="25"/>
  <c r="BY4" i="25"/>
  <c r="BZ4" i="25"/>
  <c r="CA4" i="25"/>
  <c r="CB4" i="25"/>
  <c r="BR5" i="25"/>
  <c r="BS5" i="25"/>
  <c r="BT5" i="25"/>
  <c r="BU5" i="25"/>
  <c r="BV5" i="25"/>
  <c r="BW5" i="25"/>
  <c r="BX5" i="25"/>
  <c r="BY5" i="25"/>
  <c r="BZ5" i="25"/>
  <c r="CA5" i="25"/>
  <c r="CB5" i="25"/>
  <c r="BR6" i="25"/>
  <c r="BS6" i="25"/>
  <c r="BT6" i="25"/>
  <c r="BU6" i="25"/>
  <c r="BV6" i="25"/>
  <c r="BW6" i="25"/>
  <c r="BX6" i="25"/>
  <c r="BY6" i="25"/>
  <c r="BZ6" i="25"/>
  <c r="CA6" i="25"/>
  <c r="CB6" i="25"/>
  <c r="BR7" i="25"/>
  <c r="BS7" i="25"/>
  <c r="BT7" i="25"/>
  <c r="BU7" i="25"/>
  <c r="BV7" i="25"/>
  <c r="BW7" i="25"/>
  <c r="BX7" i="25"/>
  <c r="BY7" i="25"/>
  <c r="BZ7" i="25"/>
  <c r="CA7" i="25"/>
  <c r="CB7" i="25"/>
  <c r="BR8" i="25"/>
  <c r="BS8" i="25"/>
  <c r="BT8" i="25"/>
  <c r="BU8" i="25"/>
  <c r="BV8" i="25"/>
  <c r="BW8" i="25"/>
  <c r="BX8" i="25"/>
  <c r="BY8" i="25"/>
  <c r="BZ8" i="25"/>
  <c r="CA8" i="25"/>
  <c r="CB8" i="25"/>
  <c r="BR9" i="25"/>
  <c r="BS9" i="25"/>
  <c r="BT9" i="25"/>
  <c r="BU9" i="25"/>
  <c r="BV9" i="25"/>
  <c r="BW9" i="25"/>
  <c r="BX9" i="25"/>
  <c r="BY9" i="25"/>
  <c r="BZ9" i="25"/>
  <c r="CA9" i="25"/>
  <c r="CB9" i="25"/>
  <c r="BR10" i="25"/>
  <c r="BS10" i="25"/>
  <c r="BT10" i="25"/>
  <c r="BU10" i="25"/>
  <c r="BV10" i="25"/>
  <c r="BW10" i="25"/>
  <c r="BX10" i="25"/>
  <c r="BY10" i="25"/>
  <c r="BZ10" i="25"/>
  <c r="CA10" i="25"/>
  <c r="CB10" i="25"/>
  <c r="BR11" i="25"/>
  <c r="BS11" i="25"/>
  <c r="BT11" i="25"/>
  <c r="BU11" i="25"/>
  <c r="BV11" i="25"/>
  <c r="BW11" i="25"/>
  <c r="BX11" i="25"/>
  <c r="BY11" i="25"/>
  <c r="BZ11" i="25"/>
  <c r="CA11" i="25"/>
  <c r="CB11" i="25"/>
  <c r="BR12" i="25"/>
  <c r="BS12" i="25"/>
  <c r="BT12" i="25"/>
  <c r="BU12" i="25"/>
  <c r="BV12" i="25"/>
  <c r="BW12" i="25"/>
  <c r="BX12" i="25"/>
  <c r="BY12" i="25"/>
  <c r="BZ12" i="25"/>
  <c r="CA12" i="25"/>
  <c r="CB12" i="25"/>
  <c r="BR13" i="25"/>
  <c r="BS13" i="25"/>
  <c r="BT13" i="25"/>
  <c r="BU13" i="25"/>
  <c r="BV13" i="25"/>
  <c r="BW13" i="25"/>
  <c r="BX13" i="25"/>
  <c r="BY13" i="25"/>
  <c r="BZ13" i="25"/>
  <c r="CA13" i="25"/>
  <c r="CB13" i="25"/>
  <c r="BR14" i="25"/>
  <c r="BS14" i="25"/>
  <c r="BT14" i="25"/>
  <c r="BU14" i="25"/>
  <c r="BV14" i="25"/>
  <c r="BW14" i="25"/>
  <c r="BX14" i="25"/>
  <c r="BY14" i="25"/>
  <c r="BZ14" i="25"/>
  <c r="CA14" i="25"/>
  <c r="CB14" i="25"/>
  <c r="BF4" i="25"/>
  <c r="BG4" i="25"/>
  <c r="BH4" i="25"/>
  <c r="BI4" i="25"/>
  <c r="BJ4" i="25"/>
  <c r="BK4" i="25"/>
  <c r="BL4" i="25"/>
  <c r="BM4" i="25"/>
  <c r="BN4" i="25"/>
  <c r="BO4" i="25"/>
  <c r="BP4" i="25"/>
  <c r="BF5" i="25"/>
  <c r="BG5" i="25"/>
  <c r="BH5" i="25"/>
  <c r="BI5" i="25"/>
  <c r="BJ5" i="25"/>
  <c r="BK5" i="25"/>
  <c r="BL5" i="25"/>
  <c r="BM5" i="25"/>
  <c r="BN5" i="25"/>
  <c r="BO5" i="25"/>
  <c r="BP5" i="25"/>
  <c r="BF6" i="25"/>
  <c r="BG6" i="25"/>
  <c r="BH6" i="25"/>
  <c r="BI6" i="25"/>
  <c r="BJ6" i="25"/>
  <c r="BK6" i="25"/>
  <c r="BL6" i="25"/>
  <c r="BM6" i="25"/>
  <c r="BN6" i="25"/>
  <c r="BO6" i="25"/>
  <c r="BP6" i="25"/>
  <c r="BF7" i="25"/>
  <c r="BG7" i="25"/>
  <c r="BH7" i="25"/>
  <c r="BI7" i="25"/>
  <c r="BJ7" i="25"/>
  <c r="BK7" i="25"/>
  <c r="BL7" i="25"/>
  <c r="BM7" i="25"/>
  <c r="BN7" i="25"/>
  <c r="BO7" i="25"/>
  <c r="BP7" i="25"/>
  <c r="BF8" i="25"/>
  <c r="BG8" i="25"/>
  <c r="BH8" i="25"/>
  <c r="BI8" i="25"/>
  <c r="BJ8" i="25"/>
  <c r="BK8" i="25"/>
  <c r="BL8" i="25"/>
  <c r="BM8" i="25"/>
  <c r="BN8" i="25"/>
  <c r="BO8" i="25"/>
  <c r="BP8" i="25"/>
  <c r="BF9" i="25"/>
  <c r="BG9" i="25"/>
  <c r="BH9" i="25"/>
  <c r="BI9" i="25"/>
  <c r="BJ9" i="25"/>
  <c r="BK9" i="25"/>
  <c r="BL9" i="25"/>
  <c r="BM9" i="25"/>
  <c r="BN9" i="25"/>
  <c r="BO9" i="25"/>
  <c r="BP9" i="25"/>
  <c r="BF10" i="25"/>
  <c r="BG10" i="25"/>
  <c r="BH10" i="25"/>
  <c r="BI10" i="25"/>
  <c r="BJ10" i="25"/>
  <c r="BK10" i="25"/>
  <c r="BL10" i="25"/>
  <c r="BM10" i="25"/>
  <c r="BN10" i="25"/>
  <c r="BO10" i="25"/>
  <c r="BP10" i="25"/>
  <c r="BF11" i="25"/>
  <c r="BG11" i="25"/>
  <c r="BH11" i="25"/>
  <c r="BI11" i="25"/>
  <c r="BJ11" i="25"/>
  <c r="BK11" i="25"/>
  <c r="BL11" i="25"/>
  <c r="BM11" i="25"/>
  <c r="BN11" i="25"/>
  <c r="BO11" i="25"/>
  <c r="BP11" i="25"/>
  <c r="BF12" i="25"/>
  <c r="BG12" i="25"/>
  <c r="BH12" i="25"/>
  <c r="BI12" i="25"/>
  <c r="BJ12" i="25"/>
  <c r="BK12" i="25"/>
  <c r="BL12" i="25"/>
  <c r="BM12" i="25"/>
  <c r="BN12" i="25"/>
  <c r="BO12" i="25"/>
  <c r="BP12" i="25"/>
  <c r="BF13" i="25"/>
  <c r="BG13" i="25"/>
  <c r="BH13" i="25"/>
  <c r="BI13" i="25"/>
  <c r="BJ13" i="25"/>
  <c r="BK13" i="25"/>
  <c r="BL13" i="25"/>
  <c r="BM13" i="25"/>
  <c r="BN13" i="25"/>
  <c r="BO13" i="25"/>
  <c r="BP13" i="25"/>
  <c r="BF14" i="25"/>
  <c r="BG14" i="25"/>
  <c r="BH14" i="25"/>
  <c r="BI14" i="25"/>
  <c r="BJ14" i="25"/>
  <c r="BK14" i="25"/>
  <c r="BL14" i="25"/>
  <c r="BM14" i="25"/>
  <c r="BN14" i="25"/>
  <c r="BO14" i="25"/>
  <c r="BP14" i="25"/>
  <c r="AT4" i="25"/>
  <c r="AU4" i="25"/>
  <c r="AV4" i="25"/>
  <c r="AW4" i="25"/>
  <c r="AX4" i="25"/>
  <c r="AY4" i="25"/>
  <c r="AZ4" i="25"/>
  <c r="BA4" i="25"/>
  <c r="BB4" i="25"/>
  <c r="BC4" i="25"/>
  <c r="BD4" i="25"/>
  <c r="AT5" i="25"/>
  <c r="AU5" i="25"/>
  <c r="AV5" i="25"/>
  <c r="AW5" i="25"/>
  <c r="AX5" i="25"/>
  <c r="AY5" i="25"/>
  <c r="AZ5" i="25"/>
  <c r="BA5" i="25"/>
  <c r="BB5" i="25"/>
  <c r="BC5" i="25"/>
  <c r="BD5" i="25"/>
  <c r="AT6" i="25"/>
  <c r="AU6" i="25"/>
  <c r="AV6" i="25"/>
  <c r="AW6" i="25"/>
  <c r="AX6" i="25"/>
  <c r="AY6" i="25"/>
  <c r="AZ6" i="25"/>
  <c r="BA6" i="25"/>
  <c r="BB6" i="25"/>
  <c r="BC6" i="25"/>
  <c r="BD6" i="25"/>
  <c r="AT7" i="25"/>
  <c r="AU7" i="25"/>
  <c r="AV7" i="25"/>
  <c r="AW7" i="25"/>
  <c r="AX7" i="25"/>
  <c r="AY7" i="25"/>
  <c r="AZ7" i="25"/>
  <c r="BA7" i="25"/>
  <c r="BB7" i="25"/>
  <c r="BC7" i="25"/>
  <c r="BD7" i="25"/>
  <c r="AT8" i="25"/>
  <c r="AU8" i="25"/>
  <c r="AV8" i="25"/>
  <c r="AW8" i="25"/>
  <c r="AX8" i="25"/>
  <c r="AY8" i="25"/>
  <c r="AZ8" i="25"/>
  <c r="BA8" i="25"/>
  <c r="BB8" i="25"/>
  <c r="BC8" i="25"/>
  <c r="BD8" i="25"/>
  <c r="AT9" i="25"/>
  <c r="AU9" i="25"/>
  <c r="AV9" i="25"/>
  <c r="AW9" i="25"/>
  <c r="AX9" i="25"/>
  <c r="AY9" i="25"/>
  <c r="AZ9" i="25"/>
  <c r="BA9" i="25"/>
  <c r="BB9" i="25"/>
  <c r="BC9" i="25"/>
  <c r="BD9" i="25"/>
  <c r="AT10" i="25"/>
  <c r="AU10" i="25"/>
  <c r="AV10" i="25"/>
  <c r="AW10" i="25"/>
  <c r="AX10" i="25"/>
  <c r="AY10" i="25"/>
  <c r="AZ10" i="25"/>
  <c r="BA10" i="25"/>
  <c r="BB10" i="25"/>
  <c r="BC10" i="25"/>
  <c r="BD10" i="25"/>
  <c r="AT11" i="25"/>
  <c r="AU11" i="25"/>
  <c r="AV11" i="25"/>
  <c r="AW11" i="25"/>
  <c r="AX11" i="25"/>
  <c r="AY11" i="25"/>
  <c r="AZ11" i="25"/>
  <c r="BA11" i="25"/>
  <c r="BB11" i="25"/>
  <c r="BC11" i="25"/>
  <c r="BD11" i="25"/>
  <c r="AT12" i="25"/>
  <c r="AU12" i="25"/>
  <c r="AV12" i="25"/>
  <c r="AW12" i="25"/>
  <c r="AX12" i="25"/>
  <c r="AY12" i="25"/>
  <c r="AZ12" i="25"/>
  <c r="BA12" i="25"/>
  <c r="BB12" i="25"/>
  <c r="BC12" i="25"/>
  <c r="BD12" i="25"/>
  <c r="AT13" i="25"/>
  <c r="AU13" i="25"/>
  <c r="AV13" i="25"/>
  <c r="AW13" i="25"/>
  <c r="AX13" i="25"/>
  <c r="AY13" i="25"/>
  <c r="AZ13" i="25"/>
  <c r="BA13" i="25"/>
  <c r="BB13" i="25"/>
  <c r="BC13" i="25"/>
  <c r="BD13" i="25"/>
  <c r="AT14" i="25"/>
  <c r="AU14" i="25"/>
  <c r="AV14" i="25"/>
  <c r="AW14" i="25"/>
  <c r="AX14" i="25"/>
  <c r="AY14" i="25"/>
  <c r="AZ14" i="25"/>
  <c r="BA14" i="25"/>
  <c r="BB14" i="25"/>
  <c r="BC14" i="25"/>
  <c r="BD14" i="25"/>
  <c r="V4" i="25"/>
  <c r="W4" i="25"/>
  <c r="X4" i="25"/>
  <c r="Y4" i="25"/>
  <c r="Z4" i="25"/>
  <c r="AA4" i="25"/>
  <c r="AB4" i="25"/>
  <c r="AC4" i="25"/>
  <c r="AD4" i="25"/>
  <c r="AE4" i="25"/>
  <c r="AF4" i="25"/>
  <c r="V5" i="25"/>
  <c r="W5" i="25"/>
  <c r="X5" i="25"/>
  <c r="Y5" i="25"/>
  <c r="Z5" i="25"/>
  <c r="AA5" i="25"/>
  <c r="AB5" i="25"/>
  <c r="AC5" i="25"/>
  <c r="AD5" i="25"/>
  <c r="AE5" i="25"/>
  <c r="AF5" i="25"/>
  <c r="V6" i="25"/>
  <c r="W6" i="25"/>
  <c r="X6" i="25"/>
  <c r="Y6" i="25"/>
  <c r="Z6" i="25"/>
  <c r="AA6" i="25"/>
  <c r="AB6" i="25"/>
  <c r="AC6" i="25"/>
  <c r="AD6" i="25"/>
  <c r="AE6" i="25"/>
  <c r="AF6" i="25"/>
  <c r="V7" i="25"/>
  <c r="W7" i="25"/>
  <c r="X7" i="25"/>
  <c r="Y7" i="25"/>
  <c r="Z7" i="25"/>
  <c r="AA7" i="25"/>
  <c r="AB7" i="25"/>
  <c r="AC7" i="25"/>
  <c r="AD7" i="25"/>
  <c r="AE7" i="25"/>
  <c r="AF7" i="25"/>
  <c r="V8" i="25"/>
  <c r="W8" i="25"/>
  <c r="X8" i="25"/>
  <c r="Y8" i="25"/>
  <c r="Z8" i="25"/>
  <c r="AA8" i="25"/>
  <c r="AB8" i="25"/>
  <c r="AC8" i="25"/>
  <c r="AD8" i="25"/>
  <c r="AE8" i="25"/>
  <c r="AF8" i="25"/>
  <c r="V9" i="25"/>
  <c r="W9" i="25"/>
  <c r="X9" i="25"/>
  <c r="Y9" i="25"/>
  <c r="Z9" i="25"/>
  <c r="AA9" i="25"/>
  <c r="AB9" i="25"/>
  <c r="AC9" i="25"/>
  <c r="AD9" i="25"/>
  <c r="AE9" i="25"/>
  <c r="AF9" i="25"/>
  <c r="V10" i="25"/>
  <c r="W10" i="25"/>
  <c r="X10" i="25"/>
  <c r="Y10" i="25"/>
  <c r="Z10" i="25"/>
  <c r="AA10" i="25"/>
  <c r="AB10" i="25"/>
  <c r="AC10" i="25"/>
  <c r="AD10" i="25"/>
  <c r="AE10" i="25"/>
  <c r="AF10" i="25"/>
  <c r="V11" i="25"/>
  <c r="W11" i="25"/>
  <c r="X11" i="25"/>
  <c r="Y11" i="25"/>
  <c r="Z11" i="25"/>
  <c r="AA11" i="25"/>
  <c r="AB11" i="25"/>
  <c r="AC11" i="25"/>
  <c r="AD11" i="25"/>
  <c r="AE11" i="25"/>
  <c r="AF11" i="25"/>
  <c r="V12" i="25"/>
  <c r="W12" i="25"/>
  <c r="X12" i="25"/>
  <c r="Y12" i="25"/>
  <c r="Z12" i="25"/>
  <c r="AA12" i="25"/>
  <c r="AB12" i="25"/>
  <c r="AC12" i="25"/>
  <c r="AD12" i="25"/>
  <c r="AE12" i="25"/>
  <c r="AF12" i="25"/>
  <c r="V13" i="25"/>
  <c r="W13" i="25"/>
  <c r="X13" i="25"/>
  <c r="Y13" i="25"/>
  <c r="Z13" i="25"/>
  <c r="AA13" i="25"/>
  <c r="AB13" i="25"/>
  <c r="AC13" i="25"/>
  <c r="AD13" i="25"/>
  <c r="AE13" i="25"/>
  <c r="AF13" i="25"/>
  <c r="V14" i="25"/>
  <c r="W14" i="25"/>
  <c r="X14" i="25"/>
  <c r="Y14" i="25"/>
  <c r="Z14" i="25"/>
  <c r="AA14" i="25"/>
  <c r="AB14" i="25"/>
  <c r="AC14" i="25"/>
  <c r="AD14" i="25"/>
  <c r="AE14" i="25"/>
  <c r="AF14" i="25"/>
  <c r="BR4" i="24"/>
  <c r="BS4" i="24"/>
  <c r="BT4" i="24"/>
  <c r="BU4" i="24"/>
  <c r="BV4" i="24"/>
  <c r="BW4" i="24"/>
  <c r="BX4" i="24"/>
  <c r="BY4" i="24"/>
  <c r="BZ4" i="24"/>
  <c r="CA4" i="24"/>
  <c r="CB4" i="24"/>
  <c r="BR5" i="24"/>
  <c r="BS5" i="24"/>
  <c r="BT5" i="24"/>
  <c r="BU5" i="24"/>
  <c r="BV5" i="24"/>
  <c r="BW5" i="24"/>
  <c r="BX5" i="24"/>
  <c r="BY5" i="24"/>
  <c r="BZ5" i="24"/>
  <c r="CA5" i="24"/>
  <c r="CB5" i="24"/>
  <c r="BR6" i="24"/>
  <c r="BS6" i="24"/>
  <c r="BT6" i="24"/>
  <c r="BU6" i="24"/>
  <c r="BV6" i="24"/>
  <c r="BW6" i="24"/>
  <c r="BX6" i="24"/>
  <c r="BY6" i="24"/>
  <c r="BZ6" i="24"/>
  <c r="CA6" i="24"/>
  <c r="CB6" i="24"/>
  <c r="BR7" i="24"/>
  <c r="BS7" i="24"/>
  <c r="BT7" i="24"/>
  <c r="BU7" i="24"/>
  <c r="BV7" i="24"/>
  <c r="BW7" i="24"/>
  <c r="BX7" i="24"/>
  <c r="BY7" i="24"/>
  <c r="BZ7" i="24"/>
  <c r="CA7" i="24"/>
  <c r="CB7" i="24"/>
  <c r="BR8" i="24"/>
  <c r="BS8" i="24"/>
  <c r="BT8" i="24"/>
  <c r="BU8" i="24"/>
  <c r="BV8" i="24"/>
  <c r="BW8" i="24"/>
  <c r="BX8" i="24"/>
  <c r="BY8" i="24"/>
  <c r="BZ8" i="24"/>
  <c r="CA8" i="24"/>
  <c r="CB8" i="24"/>
  <c r="BR9" i="24"/>
  <c r="BS9" i="24"/>
  <c r="BT9" i="24"/>
  <c r="BU9" i="24"/>
  <c r="BV9" i="24"/>
  <c r="BW9" i="24"/>
  <c r="BX9" i="24"/>
  <c r="BY9" i="24"/>
  <c r="BZ9" i="24"/>
  <c r="CA9" i="24"/>
  <c r="CB9" i="24"/>
  <c r="BR10" i="24"/>
  <c r="BS10" i="24"/>
  <c r="BT10" i="24"/>
  <c r="BU10" i="24"/>
  <c r="BV10" i="24"/>
  <c r="BW10" i="24"/>
  <c r="BX10" i="24"/>
  <c r="BY10" i="24"/>
  <c r="BZ10" i="24"/>
  <c r="CA10" i="24"/>
  <c r="CB10" i="24"/>
  <c r="BR11" i="24"/>
  <c r="BS11" i="24"/>
  <c r="BT11" i="24"/>
  <c r="BU11" i="24"/>
  <c r="BV11" i="24"/>
  <c r="BW11" i="24"/>
  <c r="BX11" i="24"/>
  <c r="BY11" i="24"/>
  <c r="BZ11" i="24"/>
  <c r="CA11" i="24"/>
  <c r="CB11" i="24"/>
  <c r="BR12" i="24"/>
  <c r="BS12" i="24"/>
  <c r="BT12" i="24"/>
  <c r="BU12" i="24"/>
  <c r="BV12" i="24"/>
  <c r="BW12" i="24"/>
  <c r="BX12" i="24"/>
  <c r="BY12" i="24"/>
  <c r="BZ12" i="24"/>
  <c r="CA12" i="24"/>
  <c r="CB12" i="24"/>
  <c r="BR13" i="24"/>
  <c r="BS13" i="24"/>
  <c r="BT13" i="24"/>
  <c r="BU13" i="24"/>
  <c r="BV13" i="24"/>
  <c r="BW13" i="24"/>
  <c r="BX13" i="24"/>
  <c r="BY13" i="24"/>
  <c r="BZ13" i="24"/>
  <c r="CA13" i="24"/>
  <c r="CB13" i="24"/>
  <c r="BR14" i="24"/>
  <c r="BS14" i="24"/>
  <c r="BT14" i="24"/>
  <c r="BU14" i="24"/>
  <c r="BV14" i="24"/>
  <c r="BW14" i="24"/>
  <c r="BX14" i="24"/>
  <c r="BY14" i="24"/>
  <c r="BZ14" i="24"/>
  <c r="CA14" i="24"/>
  <c r="CB14" i="24"/>
  <c r="BF4" i="24"/>
  <c r="BG4" i="24"/>
  <c r="BH4" i="24"/>
  <c r="BI4" i="24"/>
  <c r="BJ4" i="24"/>
  <c r="BK4" i="24"/>
  <c r="BL4" i="24"/>
  <c r="BM4" i="24"/>
  <c r="BN4" i="24"/>
  <c r="BO4" i="24"/>
  <c r="BP4" i="24"/>
  <c r="BF5" i="24"/>
  <c r="BG5" i="24"/>
  <c r="BH5" i="24"/>
  <c r="BI5" i="24"/>
  <c r="BJ5" i="24"/>
  <c r="BK5" i="24"/>
  <c r="BL5" i="24"/>
  <c r="BM5" i="24"/>
  <c r="BN5" i="24"/>
  <c r="BO5" i="24"/>
  <c r="BP5" i="24"/>
  <c r="BF6" i="24"/>
  <c r="BG6" i="24"/>
  <c r="BH6" i="24"/>
  <c r="BI6" i="24"/>
  <c r="BJ6" i="24"/>
  <c r="BK6" i="24"/>
  <c r="BL6" i="24"/>
  <c r="BM6" i="24"/>
  <c r="BN6" i="24"/>
  <c r="BO6" i="24"/>
  <c r="BP6" i="24"/>
  <c r="BF7" i="24"/>
  <c r="BG7" i="24"/>
  <c r="BH7" i="24"/>
  <c r="BI7" i="24"/>
  <c r="BJ7" i="24"/>
  <c r="BK7" i="24"/>
  <c r="BL7" i="24"/>
  <c r="BM7" i="24"/>
  <c r="BN7" i="24"/>
  <c r="BO7" i="24"/>
  <c r="BP7" i="24"/>
  <c r="BF8" i="24"/>
  <c r="BG8" i="24"/>
  <c r="BH8" i="24"/>
  <c r="BI8" i="24"/>
  <c r="BJ8" i="24"/>
  <c r="BK8" i="24"/>
  <c r="BL8" i="24"/>
  <c r="BM8" i="24"/>
  <c r="BN8" i="24"/>
  <c r="BO8" i="24"/>
  <c r="BP8" i="24"/>
  <c r="BF9" i="24"/>
  <c r="BG9" i="24"/>
  <c r="BH9" i="24"/>
  <c r="BI9" i="24"/>
  <c r="BJ9" i="24"/>
  <c r="BK9" i="24"/>
  <c r="BL9" i="24"/>
  <c r="BM9" i="24"/>
  <c r="BN9" i="24"/>
  <c r="BO9" i="24"/>
  <c r="BP9" i="24"/>
  <c r="BF10" i="24"/>
  <c r="BG10" i="24"/>
  <c r="BH10" i="24"/>
  <c r="BI10" i="24"/>
  <c r="BJ10" i="24"/>
  <c r="BK10" i="24"/>
  <c r="BL10" i="24"/>
  <c r="BM10" i="24"/>
  <c r="BN10" i="24"/>
  <c r="BO10" i="24"/>
  <c r="BP10" i="24"/>
  <c r="BF11" i="24"/>
  <c r="BG11" i="24"/>
  <c r="BH11" i="24"/>
  <c r="BI11" i="24"/>
  <c r="BJ11" i="24"/>
  <c r="BK11" i="24"/>
  <c r="BL11" i="24"/>
  <c r="BM11" i="24"/>
  <c r="BN11" i="24"/>
  <c r="BO11" i="24"/>
  <c r="BP11" i="24"/>
  <c r="BF12" i="24"/>
  <c r="BG12" i="24"/>
  <c r="BH12" i="24"/>
  <c r="BI12" i="24"/>
  <c r="BJ12" i="24"/>
  <c r="BK12" i="24"/>
  <c r="BL12" i="24"/>
  <c r="BM12" i="24"/>
  <c r="BN12" i="24"/>
  <c r="BO12" i="24"/>
  <c r="BP12" i="24"/>
  <c r="BF13" i="24"/>
  <c r="BG13" i="24"/>
  <c r="BH13" i="24"/>
  <c r="BI13" i="24"/>
  <c r="BJ13" i="24"/>
  <c r="BK13" i="24"/>
  <c r="BL13" i="24"/>
  <c r="BM13" i="24"/>
  <c r="BN13" i="24"/>
  <c r="BO13" i="24"/>
  <c r="BP13" i="24"/>
  <c r="BF14" i="24"/>
  <c r="BG14" i="24"/>
  <c r="BH14" i="24"/>
  <c r="BI14" i="24"/>
  <c r="BJ14" i="24"/>
  <c r="BK14" i="24"/>
  <c r="BL14" i="24"/>
  <c r="BM14" i="24"/>
  <c r="BN14" i="24"/>
  <c r="BO14" i="24"/>
  <c r="BP14" i="24"/>
  <c r="AT4" i="24"/>
  <c r="AU4" i="24"/>
  <c r="AV4" i="24"/>
  <c r="AW4" i="24"/>
  <c r="AX4" i="24"/>
  <c r="AY4" i="24"/>
  <c r="AZ4" i="24"/>
  <c r="BA4" i="24"/>
  <c r="BB4" i="24"/>
  <c r="BC4" i="24"/>
  <c r="BD4" i="24"/>
  <c r="AT5" i="24"/>
  <c r="AU5" i="24"/>
  <c r="AV5" i="24"/>
  <c r="AW5" i="24"/>
  <c r="AX5" i="24"/>
  <c r="AY5" i="24"/>
  <c r="AZ5" i="24"/>
  <c r="BA5" i="24"/>
  <c r="BB5" i="24"/>
  <c r="BC5" i="24"/>
  <c r="BD5" i="24"/>
  <c r="AT6" i="24"/>
  <c r="AU6" i="24"/>
  <c r="AV6" i="24"/>
  <c r="AW6" i="24"/>
  <c r="AX6" i="24"/>
  <c r="AY6" i="24"/>
  <c r="AZ6" i="24"/>
  <c r="BA6" i="24"/>
  <c r="BB6" i="24"/>
  <c r="BC6" i="24"/>
  <c r="BD6" i="24"/>
  <c r="AT7" i="24"/>
  <c r="AU7" i="24"/>
  <c r="AV7" i="24"/>
  <c r="AW7" i="24"/>
  <c r="AX7" i="24"/>
  <c r="AY7" i="24"/>
  <c r="AZ7" i="24"/>
  <c r="BA7" i="24"/>
  <c r="BB7" i="24"/>
  <c r="BC7" i="24"/>
  <c r="BD7" i="24"/>
  <c r="AT8" i="24"/>
  <c r="AU8" i="24"/>
  <c r="AV8" i="24"/>
  <c r="AW8" i="24"/>
  <c r="AX8" i="24"/>
  <c r="AY8" i="24"/>
  <c r="AZ8" i="24"/>
  <c r="BA8" i="24"/>
  <c r="BB8" i="24"/>
  <c r="BC8" i="24"/>
  <c r="BD8" i="24"/>
  <c r="AT9" i="24"/>
  <c r="AU9" i="24"/>
  <c r="AV9" i="24"/>
  <c r="AW9" i="24"/>
  <c r="AX9" i="24"/>
  <c r="AY9" i="24"/>
  <c r="AZ9" i="24"/>
  <c r="BA9" i="24"/>
  <c r="BB9" i="24"/>
  <c r="BC9" i="24"/>
  <c r="BD9" i="24"/>
  <c r="AT10" i="24"/>
  <c r="AU10" i="24"/>
  <c r="AV10" i="24"/>
  <c r="AW10" i="24"/>
  <c r="AX10" i="24"/>
  <c r="AY10" i="24"/>
  <c r="AZ10" i="24"/>
  <c r="BA10" i="24"/>
  <c r="BB10" i="24"/>
  <c r="BC10" i="24"/>
  <c r="BD10" i="24"/>
  <c r="AT11" i="24"/>
  <c r="AU11" i="24"/>
  <c r="AV11" i="24"/>
  <c r="AW11" i="24"/>
  <c r="AX11" i="24"/>
  <c r="AY11" i="24"/>
  <c r="AZ11" i="24"/>
  <c r="BA11" i="24"/>
  <c r="BB11" i="24"/>
  <c r="BC11" i="24"/>
  <c r="BD11" i="24"/>
  <c r="AT12" i="24"/>
  <c r="AU12" i="24"/>
  <c r="AV12" i="24"/>
  <c r="AW12" i="24"/>
  <c r="AX12" i="24"/>
  <c r="AY12" i="24"/>
  <c r="AZ12" i="24"/>
  <c r="BA12" i="24"/>
  <c r="BB12" i="24"/>
  <c r="BC12" i="24"/>
  <c r="BD12" i="24"/>
  <c r="AT13" i="24"/>
  <c r="AU13" i="24"/>
  <c r="AV13" i="24"/>
  <c r="AW13" i="24"/>
  <c r="AX13" i="24"/>
  <c r="AY13" i="24"/>
  <c r="AZ13" i="24"/>
  <c r="BA13" i="24"/>
  <c r="BB13" i="24"/>
  <c r="BC13" i="24"/>
  <c r="BD13" i="24"/>
  <c r="AT14" i="24"/>
  <c r="AU14" i="24"/>
  <c r="AV14" i="24"/>
  <c r="AW14" i="24"/>
  <c r="AX14" i="24"/>
  <c r="AY14" i="24"/>
  <c r="AZ14" i="24"/>
  <c r="BA14" i="24"/>
  <c r="BB14" i="24"/>
  <c r="BC14" i="24"/>
  <c r="BD14" i="24"/>
  <c r="AH4" i="24"/>
  <c r="AI4" i="24"/>
  <c r="AJ4" i="24"/>
  <c r="AK4" i="24"/>
  <c r="AL4" i="24"/>
  <c r="AM4" i="24"/>
  <c r="AN4" i="24"/>
  <c r="AO4" i="24"/>
  <c r="AP4" i="24"/>
  <c r="AQ4" i="24"/>
  <c r="AR4" i="24"/>
  <c r="AH5" i="24"/>
  <c r="AI5" i="24"/>
  <c r="AJ5" i="24"/>
  <c r="AK5" i="24"/>
  <c r="AL5" i="24"/>
  <c r="AM5" i="24"/>
  <c r="AN5" i="24"/>
  <c r="AO5" i="24"/>
  <c r="AP5" i="24"/>
  <c r="AQ5" i="24"/>
  <c r="AR5" i="24"/>
  <c r="AH6" i="24"/>
  <c r="AI6" i="24"/>
  <c r="AJ6" i="24"/>
  <c r="AK6" i="24"/>
  <c r="AL6" i="24"/>
  <c r="AM6" i="24"/>
  <c r="AN6" i="24"/>
  <c r="AO6" i="24"/>
  <c r="AP6" i="24"/>
  <c r="AQ6" i="24"/>
  <c r="AR6" i="24"/>
  <c r="AH7" i="24"/>
  <c r="AI7" i="24"/>
  <c r="AJ7" i="24"/>
  <c r="AK7" i="24"/>
  <c r="AL7" i="24"/>
  <c r="AM7" i="24"/>
  <c r="AN7" i="24"/>
  <c r="AO7" i="24"/>
  <c r="AP7" i="24"/>
  <c r="AQ7" i="24"/>
  <c r="AR7" i="24"/>
  <c r="AH8" i="24"/>
  <c r="AI8" i="24"/>
  <c r="AJ8" i="24"/>
  <c r="AK8" i="24"/>
  <c r="AL8" i="24"/>
  <c r="AM8" i="24"/>
  <c r="AN8" i="24"/>
  <c r="AO8" i="24"/>
  <c r="AP8" i="24"/>
  <c r="AQ8" i="24"/>
  <c r="AR8" i="24"/>
  <c r="AH9" i="24"/>
  <c r="AI9" i="24"/>
  <c r="AJ9" i="24"/>
  <c r="AK9" i="24"/>
  <c r="AL9" i="24"/>
  <c r="AM9" i="24"/>
  <c r="AN9" i="24"/>
  <c r="AO9" i="24"/>
  <c r="AP9" i="24"/>
  <c r="AQ9" i="24"/>
  <c r="AR9" i="24"/>
  <c r="AH10" i="24"/>
  <c r="AI10" i="24"/>
  <c r="AJ10" i="24"/>
  <c r="AK10" i="24"/>
  <c r="AL10" i="24"/>
  <c r="AM10" i="24"/>
  <c r="AN10" i="24"/>
  <c r="AO10" i="24"/>
  <c r="AP10" i="24"/>
  <c r="AQ10" i="24"/>
  <c r="AR10" i="24"/>
  <c r="AH11" i="24"/>
  <c r="AI11" i="24"/>
  <c r="AJ11" i="24"/>
  <c r="AK11" i="24"/>
  <c r="AL11" i="24"/>
  <c r="AM11" i="24"/>
  <c r="AN11" i="24"/>
  <c r="AO11" i="24"/>
  <c r="AP11" i="24"/>
  <c r="AQ11" i="24"/>
  <c r="AR11" i="24"/>
  <c r="AH12" i="24"/>
  <c r="AI12" i="24"/>
  <c r="AJ12" i="24"/>
  <c r="AK12" i="24"/>
  <c r="AL12" i="24"/>
  <c r="AM12" i="24"/>
  <c r="AN12" i="24"/>
  <c r="AO12" i="24"/>
  <c r="AP12" i="24"/>
  <c r="AQ12" i="24"/>
  <c r="AR12" i="24"/>
  <c r="AH13" i="24"/>
  <c r="AI13" i="24"/>
  <c r="AJ13" i="24"/>
  <c r="AK13" i="24"/>
  <c r="AL13" i="24"/>
  <c r="AM13" i="24"/>
  <c r="AN13" i="24"/>
  <c r="AO13" i="24"/>
  <c r="AP13" i="24"/>
  <c r="AQ13" i="24"/>
  <c r="AR13" i="24"/>
  <c r="AH14" i="24"/>
  <c r="AI14" i="24"/>
  <c r="AJ14" i="24"/>
  <c r="AK14" i="24"/>
  <c r="AL14" i="24"/>
  <c r="AM14" i="24"/>
  <c r="AN14" i="24"/>
  <c r="AO14" i="24"/>
  <c r="AP14" i="24"/>
  <c r="AQ14" i="24"/>
  <c r="AR14" i="24"/>
  <c r="V4" i="24"/>
  <c r="W4" i="24"/>
  <c r="X4" i="24"/>
  <c r="Y4" i="24"/>
  <c r="Z4" i="24"/>
  <c r="AA4" i="24"/>
  <c r="AB4" i="24"/>
  <c r="AC4" i="24"/>
  <c r="AD4" i="24"/>
  <c r="AE4" i="24"/>
  <c r="AF4" i="24"/>
  <c r="V5" i="24"/>
  <c r="W5" i="24"/>
  <c r="X5" i="24"/>
  <c r="Y5" i="24"/>
  <c r="Z5" i="24"/>
  <c r="AA5" i="24"/>
  <c r="AB5" i="24"/>
  <c r="AC5" i="24"/>
  <c r="AD5" i="24"/>
  <c r="AE5" i="24"/>
  <c r="AF5" i="24"/>
  <c r="V6" i="24"/>
  <c r="W6" i="24"/>
  <c r="X6" i="24"/>
  <c r="Y6" i="24"/>
  <c r="Z6" i="24"/>
  <c r="AA6" i="24"/>
  <c r="AB6" i="24"/>
  <c r="AC6" i="24"/>
  <c r="AD6" i="24"/>
  <c r="AE6" i="24"/>
  <c r="AF6" i="24"/>
  <c r="V7" i="24"/>
  <c r="W7" i="24"/>
  <c r="X7" i="24"/>
  <c r="Y7" i="24"/>
  <c r="Z7" i="24"/>
  <c r="AA7" i="24"/>
  <c r="AB7" i="24"/>
  <c r="AC7" i="24"/>
  <c r="AD7" i="24"/>
  <c r="AE7" i="24"/>
  <c r="AF7" i="24"/>
  <c r="V8" i="24"/>
  <c r="W8" i="24"/>
  <c r="X8" i="24"/>
  <c r="Y8" i="24"/>
  <c r="Z8" i="24"/>
  <c r="AA8" i="24"/>
  <c r="AB8" i="24"/>
  <c r="AC8" i="24"/>
  <c r="AD8" i="24"/>
  <c r="AE8" i="24"/>
  <c r="AF8" i="24"/>
  <c r="V9" i="24"/>
  <c r="W9" i="24"/>
  <c r="X9" i="24"/>
  <c r="Y9" i="24"/>
  <c r="Z9" i="24"/>
  <c r="AA9" i="24"/>
  <c r="AB9" i="24"/>
  <c r="AC9" i="24"/>
  <c r="AD9" i="24"/>
  <c r="AE9" i="24"/>
  <c r="AF9" i="24"/>
  <c r="V10" i="24"/>
  <c r="W10" i="24"/>
  <c r="X10" i="24"/>
  <c r="Y10" i="24"/>
  <c r="Z10" i="24"/>
  <c r="AA10" i="24"/>
  <c r="AB10" i="24"/>
  <c r="AC10" i="24"/>
  <c r="AD10" i="24"/>
  <c r="AE10" i="24"/>
  <c r="AF10" i="24"/>
  <c r="V11" i="24"/>
  <c r="W11" i="24"/>
  <c r="X11" i="24"/>
  <c r="Y11" i="24"/>
  <c r="Z11" i="24"/>
  <c r="AA11" i="24"/>
  <c r="AB11" i="24"/>
  <c r="AC11" i="24"/>
  <c r="AD11" i="24"/>
  <c r="AE11" i="24"/>
  <c r="AF11" i="24"/>
  <c r="V12" i="24"/>
  <c r="W12" i="24"/>
  <c r="X12" i="24"/>
  <c r="Y12" i="24"/>
  <c r="Z12" i="24"/>
  <c r="AA12" i="24"/>
  <c r="AB12" i="24"/>
  <c r="AC12" i="24"/>
  <c r="AD12" i="24"/>
  <c r="AE12" i="24"/>
  <c r="AF12" i="24"/>
  <c r="V13" i="24"/>
  <c r="W13" i="24"/>
  <c r="X13" i="24"/>
  <c r="Y13" i="24"/>
  <c r="Z13" i="24"/>
  <c r="AA13" i="24"/>
  <c r="AB13" i="24"/>
  <c r="AC13" i="24"/>
  <c r="AD13" i="24"/>
  <c r="AE13" i="24"/>
  <c r="AF13" i="24"/>
  <c r="V14" i="24"/>
  <c r="W14" i="24"/>
  <c r="X14" i="24"/>
  <c r="Y14" i="24"/>
  <c r="Z14" i="24"/>
  <c r="AA14" i="24"/>
  <c r="AB14" i="24"/>
  <c r="AC14" i="24"/>
  <c r="AD14" i="24"/>
  <c r="AE14" i="24"/>
  <c r="AF14" i="24"/>
  <c r="E138" i="46"/>
  <c r="D137" i="46"/>
  <c r="E126" i="46"/>
  <c r="D125" i="46"/>
  <c r="E114" i="46"/>
  <c r="D113" i="46"/>
  <c r="E102" i="46"/>
  <c r="D101" i="46"/>
  <c r="E90" i="46"/>
  <c r="D89" i="46"/>
  <c r="E78" i="46"/>
  <c r="D77" i="46"/>
  <c r="E66" i="46"/>
  <c r="D65" i="46"/>
  <c r="E54" i="46"/>
  <c r="F54" i="46" s="1"/>
  <c r="D53" i="46"/>
  <c r="E42" i="46"/>
  <c r="D41" i="46"/>
  <c r="E30" i="46"/>
  <c r="D29" i="46"/>
  <c r="E18" i="46"/>
  <c r="D17" i="46"/>
  <c r="E6" i="46"/>
  <c r="D5" i="46"/>
  <c r="E138" i="45"/>
  <c r="D137" i="45"/>
  <c r="E126" i="45"/>
  <c r="D125" i="45"/>
  <c r="E114" i="45"/>
  <c r="D113" i="45"/>
  <c r="E102" i="45"/>
  <c r="D101" i="45"/>
  <c r="E90" i="45"/>
  <c r="D89" i="45"/>
  <c r="E78" i="45"/>
  <c r="D77" i="45"/>
  <c r="E66" i="45"/>
  <c r="D65" i="45"/>
  <c r="E54" i="45"/>
  <c r="D53" i="45"/>
  <c r="E42" i="45"/>
  <c r="D41" i="45"/>
  <c r="E30" i="45"/>
  <c r="D29" i="45"/>
  <c r="E18" i="45"/>
  <c r="D17" i="45"/>
  <c r="E6" i="45"/>
  <c r="D5" i="45"/>
  <c r="E138" i="44"/>
  <c r="D137" i="44"/>
  <c r="E126" i="44"/>
  <c r="D125" i="44"/>
  <c r="E114" i="44"/>
  <c r="D113" i="44"/>
  <c r="E102" i="44"/>
  <c r="D101" i="44"/>
  <c r="E90" i="44"/>
  <c r="D89" i="44"/>
  <c r="E78" i="44"/>
  <c r="D77" i="44"/>
  <c r="E66" i="44"/>
  <c r="D65" i="44"/>
  <c r="E54" i="44"/>
  <c r="D53" i="44"/>
  <c r="E42" i="44"/>
  <c r="D41" i="44"/>
  <c r="E30" i="44"/>
  <c r="D29" i="44"/>
  <c r="E18" i="44"/>
  <c r="D17" i="44"/>
  <c r="E6" i="44"/>
  <c r="D5" i="44"/>
  <c r="E138" i="43"/>
  <c r="D137" i="43"/>
  <c r="E126" i="43"/>
  <c r="D125" i="43"/>
  <c r="E114" i="43"/>
  <c r="D113" i="43"/>
  <c r="E102" i="43"/>
  <c r="D101" i="43"/>
  <c r="E90" i="43"/>
  <c r="D89" i="43"/>
  <c r="E78" i="43"/>
  <c r="D77" i="43"/>
  <c r="E66" i="43"/>
  <c r="D65" i="43"/>
  <c r="E54" i="43"/>
  <c r="D53" i="43"/>
  <c r="E42" i="43"/>
  <c r="D41" i="43"/>
  <c r="E30" i="43"/>
  <c r="D29" i="43"/>
  <c r="E18" i="43"/>
  <c r="D17" i="43"/>
  <c r="E6" i="43"/>
  <c r="D5" i="43"/>
  <c r="E138" i="42"/>
  <c r="D137" i="42"/>
  <c r="E126" i="42"/>
  <c r="D125" i="42"/>
  <c r="E114" i="42"/>
  <c r="D113" i="42"/>
  <c r="E102" i="42"/>
  <c r="D101" i="42"/>
  <c r="E90" i="42"/>
  <c r="D89" i="42"/>
  <c r="E78" i="42"/>
  <c r="D77" i="42"/>
  <c r="E66" i="42"/>
  <c r="D65" i="42"/>
  <c r="E54" i="42"/>
  <c r="D53" i="42"/>
  <c r="E42" i="42"/>
  <c r="D41" i="42"/>
  <c r="E30" i="42"/>
  <c r="D29" i="42"/>
  <c r="E18" i="42"/>
  <c r="D17" i="42"/>
  <c r="E6" i="42"/>
  <c r="D5" i="42"/>
  <c r="K142" i="42"/>
  <c r="J142" i="42" s="1"/>
  <c r="K141" i="42"/>
  <c r="J141" i="42"/>
  <c r="I141" i="42" s="1"/>
  <c r="K140" i="42"/>
  <c r="J140" i="42"/>
  <c r="I140" i="42"/>
  <c r="H140" i="42" s="1"/>
  <c r="K139" i="42"/>
  <c r="I139" i="42"/>
  <c r="H139" i="42"/>
  <c r="G139" i="42" s="1"/>
  <c r="F139" i="42"/>
  <c r="K138" i="42"/>
  <c r="I138" i="42"/>
  <c r="G138" i="42"/>
  <c r="F138" i="42"/>
  <c r="K137" i="42"/>
  <c r="I137" i="42"/>
  <c r="F137" i="42"/>
  <c r="E137" i="42"/>
  <c r="K136" i="42"/>
  <c r="I136" i="42"/>
  <c r="E136" i="42"/>
  <c r="D136" i="42"/>
  <c r="C136" i="42"/>
  <c r="K135" i="42"/>
  <c r="D135" i="42"/>
  <c r="C135" i="42"/>
  <c r="B135" i="42"/>
  <c r="K134" i="42"/>
  <c r="C134" i="42"/>
  <c r="B134" i="42"/>
  <c r="K142" i="43"/>
  <c r="J142" i="43" s="1"/>
  <c r="K141" i="43"/>
  <c r="J141" i="43"/>
  <c r="I141" i="43" s="1"/>
  <c r="K140" i="43"/>
  <c r="J140" i="43"/>
  <c r="I140" i="43"/>
  <c r="H140" i="43" s="1"/>
  <c r="K139" i="43"/>
  <c r="I139" i="43"/>
  <c r="H139" i="43"/>
  <c r="G139" i="43" s="1"/>
  <c r="F139" i="43"/>
  <c r="K138" i="43"/>
  <c r="I138" i="43"/>
  <c r="G138" i="43"/>
  <c r="F138" i="43"/>
  <c r="K137" i="43"/>
  <c r="I137" i="43"/>
  <c r="F137" i="43"/>
  <c r="E137" i="43"/>
  <c r="K136" i="43"/>
  <c r="I136" i="43"/>
  <c r="E136" i="43"/>
  <c r="D136" i="43"/>
  <c r="C136" i="43"/>
  <c r="K135" i="43"/>
  <c r="D135" i="43"/>
  <c r="C135" i="43"/>
  <c r="B135" i="43"/>
  <c r="K134" i="43"/>
  <c r="C134" i="43"/>
  <c r="B134" i="43"/>
  <c r="K142" i="44"/>
  <c r="J142" i="44"/>
  <c r="K141" i="44"/>
  <c r="J141" i="44"/>
  <c r="I141" i="44" s="1"/>
  <c r="K140" i="44"/>
  <c r="J140" i="44"/>
  <c r="I140" i="44"/>
  <c r="H140" i="44" s="1"/>
  <c r="K139" i="44"/>
  <c r="I139" i="44"/>
  <c r="H139" i="44"/>
  <c r="F139" i="44"/>
  <c r="G139" i="44" s="1"/>
  <c r="K138" i="44"/>
  <c r="I138" i="44"/>
  <c r="G138" i="44"/>
  <c r="F138" i="44"/>
  <c r="K137" i="44"/>
  <c r="I137" i="44"/>
  <c r="F137" i="44"/>
  <c r="E137" i="44"/>
  <c r="K136" i="44"/>
  <c r="I136" i="44"/>
  <c r="E136" i="44"/>
  <c r="D136" i="44"/>
  <c r="C136" i="44"/>
  <c r="K135" i="44"/>
  <c r="D135" i="44"/>
  <c r="C135" i="44"/>
  <c r="B135" i="44"/>
  <c r="K134" i="44"/>
  <c r="C134" i="44"/>
  <c r="B134" i="44"/>
  <c r="K142" i="45"/>
  <c r="J142" i="45" s="1"/>
  <c r="K141" i="45"/>
  <c r="J141" i="45"/>
  <c r="I141" i="45" s="1"/>
  <c r="K140" i="45"/>
  <c r="J140" i="45"/>
  <c r="I140" i="45"/>
  <c r="H140" i="45" s="1"/>
  <c r="K139" i="45"/>
  <c r="I139" i="45"/>
  <c r="H139" i="45"/>
  <c r="G139" i="45" s="1"/>
  <c r="F139" i="45"/>
  <c r="K138" i="45"/>
  <c r="I138" i="45"/>
  <c r="G138" i="45"/>
  <c r="F138" i="45"/>
  <c r="K137" i="45"/>
  <c r="I137" i="45"/>
  <c r="F137" i="45"/>
  <c r="E137" i="45"/>
  <c r="K136" i="45"/>
  <c r="I136" i="45"/>
  <c r="E136" i="45"/>
  <c r="D136" i="45"/>
  <c r="C136" i="45"/>
  <c r="K135" i="45"/>
  <c r="D135" i="45"/>
  <c r="C135" i="45"/>
  <c r="B135" i="45"/>
  <c r="K134" i="45"/>
  <c r="C134" i="45"/>
  <c r="B134" i="45"/>
  <c r="K142" i="46"/>
  <c r="J142" i="46"/>
  <c r="K141" i="46"/>
  <c r="J141" i="46"/>
  <c r="I141" i="46" s="1"/>
  <c r="K140" i="46"/>
  <c r="J140" i="46"/>
  <c r="I140" i="46"/>
  <c r="H140" i="46" s="1"/>
  <c r="K139" i="46"/>
  <c r="I139" i="46"/>
  <c r="H139" i="46"/>
  <c r="F139" i="46"/>
  <c r="G139" i="46" s="1"/>
  <c r="K138" i="46"/>
  <c r="I138" i="46"/>
  <c r="G138" i="46"/>
  <c r="F138" i="46"/>
  <c r="K137" i="46"/>
  <c r="I137" i="46"/>
  <c r="F137" i="46"/>
  <c r="E137" i="46"/>
  <c r="K136" i="46"/>
  <c r="I136" i="46"/>
  <c r="E136" i="46"/>
  <c r="D136" i="46"/>
  <c r="C136" i="46"/>
  <c r="K135" i="46"/>
  <c r="D135" i="46"/>
  <c r="C135" i="46"/>
  <c r="B135" i="46"/>
  <c r="K134" i="46"/>
  <c r="C134" i="46"/>
  <c r="B134" i="46"/>
  <c r="K130" i="42"/>
  <c r="J130" i="42" s="1"/>
  <c r="K129" i="42"/>
  <c r="J129" i="42"/>
  <c r="I129" i="42" s="1"/>
  <c r="K128" i="42"/>
  <c r="J128" i="42"/>
  <c r="I128" i="42"/>
  <c r="H128" i="42" s="1"/>
  <c r="K127" i="42"/>
  <c r="I127" i="42"/>
  <c r="H127" i="42"/>
  <c r="G127" i="42" s="1"/>
  <c r="F127" i="42"/>
  <c r="K126" i="42"/>
  <c r="I126" i="42"/>
  <c r="G126" i="42"/>
  <c r="F126" i="42"/>
  <c r="K125" i="42"/>
  <c r="I125" i="42"/>
  <c r="F125" i="42"/>
  <c r="E125" i="42"/>
  <c r="K124" i="42"/>
  <c r="I124" i="42"/>
  <c r="E124" i="42"/>
  <c r="D124" i="42"/>
  <c r="C124" i="42"/>
  <c r="K123" i="42"/>
  <c r="D123" i="42"/>
  <c r="C123" i="42"/>
  <c r="B123" i="42"/>
  <c r="K122" i="42"/>
  <c r="C122" i="42"/>
  <c r="B122" i="42"/>
  <c r="K130" i="43"/>
  <c r="J130" i="43" s="1"/>
  <c r="K129" i="43"/>
  <c r="J129" i="43"/>
  <c r="I129" i="43" s="1"/>
  <c r="K128" i="43"/>
  <c r="J128" i="43"/>
  <c r="I128" i="43"/>
  <c r="H128" i="43" s="1"/>
  <c r="K127" i="43"/>
  <c r="I127" i="43"/>
  <c r="H127" i="43"/>
  <c r="G127" i="43" s="1"/>
  <c r="F127" i="43"/>
  <c r="K126" i="43"/>
  <c r="I126" i="43"/>
  <c r="G126" i="43"/>
  <c r="F126" i="43"/>
  <c r="K125" i="43"/>
  <c r="I125" i="43"/>
  <c r="F125" i="43"/>
  <c r="E125" i="43"/>
  <c r="K124" i="43"/>
  <c r="I124" i="43"/>
  <c r="E124" i="43"/>
  <c r="D124" i="43"/>
  <c r="C124" i="43"/>
  <c r="K123" i="43"/>
  <c r="D123" i="43"/>
  <c r="C123" i="43"/>
  <c r="B123" i="43"/>
  <c r="K122" i="43"/>
  <c r="C122" i="43"/>
  <c r="B122" i="43"/>
  <c r="K130" i="44"/>
  <c r="J130" i="44"/>
  <c r="K129" i="44"/>
  <c r="J129" i="44"/>
  <c r="I129" i="44" s="1"/>
  <c r="K128" i="44"/>
  <c r="J128" i="44"/>
  <c r="I128" i="44"/>
  <c r="H128" i="44" s="1"/>
  <c r="K127" i="44"/>
  <c r="I127" i="44"/>
  <c r="H127" i="44"/>
  <c r="F127" i="44"/>
  <c r="G127" i="44" s="1"/>
  <c r="K126" i="44"/>
  <c r="I126" i="44"/>
  <c r="G126" i="44"/>
  <c r="F126" i="44"/>
  <c r="K125" i="44"/>
  <c r="I125" i="44"/>
  <c r="F125" i="44"/>
  <c r="E125" i="44"/>
  <c r="K124" i="44"/>
  <c r="I124" i="44"/>
  <c r="E124" i="44"/>
  <c r="D124" i="44"/>
  <c r="C124" i="44"/>
  <c r="K123" i="44"/>
  <c r="D123" i="44"/>
  <c r="C123" i="44"/>
  <c r="B123" i="44"/>
  <c r="K122" i="44"/>
  <c r="C122" i="44"/>
  <c r="B122" i="44"/>
  <c r="K130" i="45"/>
  <c r="J130" i="45"/>
  <c r="K129" i="45"/>
  <c r="J129" i="45"/>
  <c r="I129" i="45" s="1"/>
  <c r="K128" i="45"/>
  <c r="J128" i="45"/>
  <c r="I128" i="45"/>
  <c r="H128" i="45" s="1"/>
  <c r="K127" i="45"/>
  <c r="I127" i="45"/>
  <c r="H127" i="45"/>
  <c r="F127" i="45"/>
  <c r="G127" i="45" s="1"/>
  <c r="K126" i="45"/>
  <c r="I126" i="45"/>
  <c r="F126" i="45" s="1"/>
  <c r="G126" i="45"/>
  <c r="K125" i="45"/>
  <c r="I125" i="45"/>
  <c r="F125" i="45"/>
  <c r="E125" i="45"/>
  <c r="K124" i="45"/>
  <c r="I124" i="45"/>
  <c r="E124" i="45"/>
  <c r="D124" i="45"/>
  <c r="C124" i="45"/>
  <c r="K123" i="45"/>
  <c r="D123" i="45"/>
  <c r="C123" i="45"/>
  <c r="B123" i="45"/>
  <c r="K122" i="45"/>
  <c r="C122" i="45"/>
  <c r="B122" i="45"/>
  <c r="K130" i="46"/>
  <c r="J130" i="46"/>
  <c r="K129" i="46"/>
  <c r="J129" i="46"/>
  <c r="I129" i="46" s="1"/>
  <c r="K128" i="46"/>
  <c r="J128" i="46"/>
  <c r="I128" i="46"/>
  <c r="H128" i="46" s="1"/>
  <c r="K127" i="46"/>
  <c r="I127" i="46"/>
  <c r="H127" i="46"/>
  <c r="F127" i="46"/>
  <c r="G127" i="46" s="1"/>
  <c r="K126" i="46"/>
  <c r="I126" i="46"/>
  <c r="G126" i="46"/>
  <c r="F126" i="46"/>
  <c r="K125" i="46"/>
  <c r="I125" i="46"/>
  <c r="F125" i="46"/>
  <c r="E125" i="46"/>
  <c r="K124" i="46"/>
  <c r="I124" i="46"/>
  <c r="E124" i="46"/>
  <c r="D124" i="46"/>
  <c r="C124" i="46"/>
  <c r="K123" i="46"/>
  <c r="D123" i="46"/>
  <c r="C123" i="46"/>
  <c r="B123" i="46"/>
  <c r="K122" i="46"/>
  <c r="C122" i="46"/>
  <c r="B122" i="46"/>
  <c r="K118" i="42"/>
  <c r="J118" i="42" s="1"/>
  <c r="K117" i="42"/>
  <c r="J117" i="42"/>
  <c r="I117" i="42" s="1"/>
  <c r="K116" i="42"/>
  <c r="J116" i="42"/>
  <c r="I116" i="42"/>
  <c r="H116" i="42" s="1"/>
  <c r="K115" i="42"/>
  <c r="I115" i="42"/>
  <c r="H115" i="42"/>
  <c r="F115" i="42"/>
  <c r="G115" i="42" s="1"/>
  <c r="K114" i="42"/>
  <c r="I114" i="42"/>
  <c r="G114" i="42"/>
  <c r="F114" i="42"/>
  <c r="K113" i="42"/>
  <c r="I113" i="42"/>
  <c r="F113" i="42"/>
  <c r="E113" i="42"/>
  <c r="K112" i="42"/>
  <c r="I112" i="42"/>
  <c r="E112" i="42"/>
  <c r="D112" i="42"/>
  <c r="C112" i="42"/>
  <c r="K111" i="42"/>
  <c r="D111" i="42"/>
  <c r="C111" i="42"/>
  <c r="B111" i="42"/>
  <c r="K110" i="42"/>
  <c r="C110" i="42"/>
  <c r="B110" i="42"/>
  <c r="K118" i="43"/>
  <c r="J118" i="43" s="1"/>
  <c r="K117" i="43"/>
  <c r="J117" i="43"/>
  <c r="I117" i="43" s="1"/>
  <c r="K116" i="43"/>
  <c r="J116" i="43"/>
  <c r="I116" i="43"/>
  <c r="H116" i="43" s="1"/>
  <c r="K115" i="43"/>
  <c r="I115" i="43"/>
  <c r="H115" i="43"/>
  <c r="G115" i="43" s="1"/>
  <c r="F115" i="43"/>
  <c r="K114" i="43"/>
  <c r="I114" i="43"/>
  <c r="G114" i="43"/>
  <c r="F114" i="43"/>
  <c r="K113" i="43"/>
  <c r="I113" i="43"/>
  <c r="F113" i="43"/>
  <c r="E113" i="43"/>
  <c r="K112" i="43"/>
  <c r="I112" i="43"/>
  <c r="E112" i="43"/>
  <c r="D112" i="43"/>
  <c r="C112" i="43"/>
  <c r="K111" i="43"/>
  <c r="D111" i="43"/>
  <c r="C111" i="43"/>
  <c r="B111" i="43"/>
  <c r="K110" i="43"/>
  <c r="C110" i="43"/>
  <c r="B110" i="43"/>
  <c r="K118" i="44"/>
  <c r="J118" i="44" s="1"/>
  <c r="K117" i="44"/>
  <c r="J117" i="44"/>
  <c r="I117" i="44" s="1"/>
  <c r="K116" i="44"/>
  <c r="J116" i="44"/>
  <c r="I116" i="44"/>
  <c r="H116" i="44" s="1"/>
  <c r="K115" i="44"/>
  <c r="I115" i="44"/>
  <c r="H115" i="44"/>
  <c r="G115" i="44" s="1"/>
  <c r="F115" i="44"/>
  <c r="K114" i="44"/>
  <c r="I114" i="44"/>
  <c r="G114" i="44"/>
  <c r="F114" i="44"/>
  <c r="K113" i="44"/>
  <c r="I113" i="44"/>
  <c r="F113" i="44"/>
  <c r="E113" i="44"/>
  <c r="K112" i="44"/>
  <c r="I112" i="44"/>
  <c r="E112" i="44"/>
  <c r="D112" i="44"/>
  <c r="C112" i="44"/>
  <c r="K111" i="44"/>
  <c r="D111" i="44"/>
  <c r="C111" i="44"/>
  <c r="B111" i="44"/>
  <c r="K110" i="44"/>
  <c r="C110" i="44"/>
  <c r="B110" i="44"/>
  <c r="K118" i="45"/>
  <c r="J118" i="45" s="1"/>
  <c r="K117" i="45"/>
  <c r="J117" i="45"/>
  <c r="I117" i="45" s="1"/>
  <c r="K116" i="45"/>
  <c r="J116" i="45"/>
  <c r="I116" i="45"/>
  <c r="H116" i="45" s="1"/>
  <c r="K115" i="45"/>
  <c r="I115" i="45"/>
  <c r="H115" i="45"/>
  <c r="G115" i="45" s="1"/>
  <c r="F115" i="45"/>
  <c r="K114" i="45"/>
  <c r="I114" i="45"/>
  <c r="G114" i="45"/>
  <c r="F114" i="45"/>
  <c r="K113" i="45"/>
  <c r="I113" i="45"/>
  <c r="F113" i="45"/>
  <c r="E113" i="45"/>
  <c r="K112" i="45"/>
  <c r="I112" i="45"/>
  <c r="E112" i="45"/>
  <c r="D112" i="45"/>
  <c r="C112" i="45"/>
  <c r="K111" i="45"/>
  <c r="D111" i="45"/>
  <c r="C111" i="45"/>
  <c r="B111" i="45"/>
  <c r="K110" i="45"/>
  <c r="C110" i="45"/>
  <c r="B110" i="45"/>
  <c r="K118" i="46"/>
  <c r="J118" i="46"/>
  <c r="K117" i="46"/>
  <c r="J117" i="46"/>
  <c r="I117" i="46" s="1"/>
  <c r="K116" i="46"/>
  <c r="J116" i="46"/>
  <c r="I116" i="46"/>
  <c r="H116" i="46" s="1"/>
  <c r="K115" i="46"/>
  <c r="I115" i="46"/>
  <c r="H115" i="46"/>
  <c r="F115" i="46"/>
  <c r="G115" i="46" s="1"/>
  <c r="K114" i="46"/>
  <c r="I114" i="46"/>
  <c r="G114" i="46"/>
  <c r="F114" i="46"/>
  <c r="K113" i="46"/>
  <c r="I113" i="46"/>
  <c r="F113" i="46"/>
  <c r="E113" i="46"/>
  <c r="K112" i="46"/>
  <c r="I112" i="46"/>
  <c r="E112" i="46"/>
  <c r="D112" i="46"/>
  <c r="C112" i="46"/>
  <c r="K111" i="46"/>
  <c r="D111" i="46"/>
  <c r="C111" i="46"/>
  <c r="B111" i="46"/>
  <c r="K110" i="46"/>
  <c r="C110" i="46"/>
  <c r="B110" i="46"/>
  <c r="K106" i="42"/>
  <c r="J106" i="42"/>
  <c r="K105" i="42"/>
  <c r="J105" i="42"/>
  <c r="I105" i="42" s="1"/>
  <c r="K104" i="42"/>
  <c r="J104" i="42"/>
  <c r="I104" i="42"/>
  <c r="H104" i="42" s="1"/>
  <c r="K103" i="42"/>
  <c r="I103" i="42"/>
  <c r="H103" i="42"/>
  <c r="F103" i="42"/>
  <c r="G103" i="42" s="1"/>
  <c r="K102" i="42"/>
  <c r="I102" i="42"/>
  <c r="G102" i="42"/>
  <c r="F102" i="42"/>
  <c r="K101" i="42"/>
  <c r="I101" i="42"/>
  <c r="F101" i="42"/>
  <c r="E101" i="42"/>
  <c r="K100" i="42"/>
  <c r="I100" i="42"/>
  <c r="E100" i="42"/>
  <c r="D100" i="42"/>
  <c r="C100" i="42"/>
  <c r="K99" i="42"/>
  <c r="D99" i="42"/>
  <c r="C99" i="42"/>
  <c r="B99" i="42"/>
  <c r="K98" i="42"/>
  <c r="C98" i="42"/>
  <c r="B98" i="42"/>
  <c r="K106" i="43"/>
  <c r="J106" i="43" s="1"/>
  <c r="K105" i="43"/>
  <c r="J105" i="43"/>
  <c r="I105" i="43" s="1"/>
  <c r="K104" i="43"/>
  <c r="J104" i="43"/>
  <c r="I104" i="43"/>
  <c r="H104" i="43" s="1"/>
  <c r="K103" i="43"/>
  <c r="I103" i="43"/>
  <c r="H103" i="43"/>
  <c r="G103" i="43" s="1"/>
  <c r="F103" i="43"/>
  <c r="K102" i="43"/>
  <c r="I102" i="43"/>
  <c r="G102" i="43"/>
  <c r="F102" i="43"/>
  <c r="K101" i="43"/>
  <c r="I101" i="43"/>
  <c r="F101" i="43"/>
  <c r="E101" i="43"/>
  <c r="K100" i="43"/>
  <c r="I100" i="43"/>
  <c r="E100" i="43"/>
  <c r="D100" i="43"/>
  <c r="C100" i="43"/>
  <c r="K99" i="43"/>
  <c r="D99" i="43"/>
  <c r="C99" i="43"/>
  <c r="B99" i="43"/>
  <c r="K98" i="43"/>
  <c r="C98" i="43"/>
  <c r="B98" i="43"/>
  <c r="K106" i="44"/>
  <c r="J106" i="44" s="1"/>
  <c r="K105" i="44"/>
  <c r="J105" i="44"/>
  <c r="I105" i="44" s="1"/>
  <c r="K104" i="44"/>
  <c r="J104" i="44"/>
  <c r="I104" i="44"/>
  <c r="H104" i="44" s="1"/>
  <c r="K103" i="44"/>
  <c r="I103" i="44"/>
  <c r="H103" i="44"/>
  <c r="G103" i="44" s="1"/>
  <c r="F103" i="44"/>
  <c r="K102" i="44"/>
  <c r="I102" i="44"/>
  <c r="G102" i="44"/>
  <c r="F102" i="44"/>
  <c r="K101" i="44"/>
  <c r="I101" i="44"/>
  <c r="F101" i="44"/>
  <c r="E101" i="44"/>
  <c r="K100" i="44"/>
  <c r="I100" i="44"/>
  <c r="E100" i="44"/>
  <c r="D100" i="44"/>
  <c r="C100" i="44"/>
  <c r="K99" i="44"/>
  <c r="D99" i="44"/>
  <c r="C99" i="44"/>
  <c r="B99" i="44"/>
  <c r="K98" i="44"/>
  <c r="C98" i="44"/>
  <c r="B98" i="44"/>
  <c r="K106" i="45"/>
  <c r="J106" i="45" s="1"/>
  <c r="K105" i="45"/>
  <c r="J105" i="45"/>
  <c r="I105" i="45" s="1"/>
  <c r="K104" i="45"/>
  <c r="J104" i="45"/>
  <c r="I104" i="45"/>
  <c r="H104" i="45" s="1"/>
  <c r="K103" i="45"/>
  <c r="I103" i="45"/>
  <c r="H103" i="45"/>
  <c r="G103" i="45" s="1"/>
  <c r="F103" i="45"/>
  <c r="K102" i="45"/>
  <c r="I102" i="45"/>
  <c r="G102" i="45"/>
  <c r="F102" i="45"/>
  <c r="K101" i="45"/>
  <c r="I101" i="45"/>
  <c r="F101" i="45"/>
  <c r="E101" i="45"/>
  <c r="K100" i="45"/>
  <c r="I100" i="45"/>
  <c r="E100" i="45"/>
  <c r="D100" i="45"/>
  <c r="C100" i="45"/>
  <c r="K99" i="45"/>
  <c r="D99" i="45"/>
  <c r="C99" i="45"/>
  <c r="B99" i="45"/>
  <c r="K98" i="45"/>
  <c r="C98" i="45"/>
  <c r="B98" i="45"/>
  <c r="K106" i="46"/>
  <c r="J106" i="46"/>
  <c r="K105" i="46"/>
  <c r="J105" i="46"/>
  <c r="I105" i="46" s="1"/>
  <c r="K104" i="46"/>
  <c r="J104" i="46"/>
  <c r="I104" i="46"/>
  <c r="H104" i="46" s="1"/>
  <c r="K103" i="46"/>
  <c r="I103" i="46"/>
  <c r="H103" i="46"/>
  <c r="F103" i="46"/>
  <c r="G103" i="46" s="1"/>
  <c r="K102" i="46"/>
  <c r="I102" i="46"/>
  <c r="G102" i="46"/>
  <c r="F102" i="46"/>
  <c r="K101" i="46"/>
  <c r="I101" i="46"/>
  <c r="F101" i="46"/>
  <c r="E101" i="46"/>
  <c r="K100" i="46"/>
  <c r="I100" i="46"/>
  <c r="E100" i="46"/>
  <c r="D100" i="46"/>
  <c r="C100" i="46"/>
  <c r="K99" i="46"/>
  <c r="D99" i="46"/>
  <c r="C99" i="46"/>
  <c r="B99" i="46"/>
  <c r="K98" i="46"/>
  <c r="C98" i="46"/>
  <c r="B98" i="46"/>
  <c r="K94" i="46"/>
  <c r="J94" i="46" s="1"/>
  <c r="K93" i="46"/>
  <c r="J93" i="46"/>
  <c r="I93" i="46" s="1"/>
  <c r="K92" i="46"/>
  <c r="J92" i="46"/>
  <c r="I92" i="46"/>
  <c r="H92" i="46" s="1"/>
  <c r="K91" i="46"/>
  <c r="I91" i="46"/>
  <c r="H91" i="46"/>
  <c r="G91" i="46" s="1"/>
  <c r="F91" i="46"/>
  <c r="K90" i="46"/>
  <c r="I90" i="46"/>
  <c r="G90" i="46"/>
  <c r="F90" i="46"/>
  <c r="K89" i="46"/>
  <c r="I89" i="46"/>
  <c r="F89" i="46"/>
  <c r="E89" i="46"/>
  <c r="K88" i="46"/>
  <c r="I88" i="46"/>
  <c r="E88" i="46"/>
  <c r="D88" i="46"/>
  <c r="C88" i="46"/>
  <c r="K87" i="46"/>
  <c r="D87" i="46"/>
  <c r="C87" i="46"/>
  <c r="B87" i="46"/>
  <c r="K86" i="46"/>
  <c r="C86" i="46"/>
  <c r="B86" i="46"/>
  <c r="K94" i="45"/>
  <c r="J94" i="45"/>
  <c r="K93" i="45"/>
  <c r="J93" i="45"/>
  <c r="I93" i="45" s="1"/>
  <c r="K92" i="45"/>
  <c r="J92" i="45"/>
  <c r="I92" i="45"/>
  <c r="H92" i="45" s="1"/>
  <c r="K91" i="45"/>
  <c r="I91" i="45"/>
  <c r="H91" i="45"/>
  <c r="F91" i="45"/>
  <c r="G91" i="45" s="1"/>
  <c r="K90" i="45"/>
  <c r="I90" i="45"/>
  <c r="G90" i="45"/>
  <c r="F90" i="45"/>
  <c r="K89" i="45"/>
  <c r="I89" i="45"/>
  <c r="F89" i="45"/>
  <c r="E89" i="45"/>
  <c r="K88" i="45"/>
  <c r="I88" i="45"/>
  <c r="E88" i="45"/>
  <c r="D88" i="45"/>
  <c r="C88" i="45"/>
  <c r="K87" i="45"/>
  <c r="D87" i="45"/>
  <c r="C87" i="45"/>
  <c r="B87" i="45"/>
  <c r="K86" i="45"/>
  <c r="C86" i="45"/>
  <c r="B86" i="45"/>
  <c r="K94" i="44"/>
  <c r="J94" i="44"/>
  <c r="K93" i="44"/>
  <c r="J93" i="44"/>
  <c r="I93" i="44" s="1"/>
  <c r="K92" i="44"/>
  <c r="J92" i="44"/>
  <c r="I92" i="44"/>
  <c r="H92" i="44" s="1"/>
  <c r="K91" i="44"/>
  <c r="I91" i="44"/>
  <c r="H91" i="44"/>
  <c r="F91" i="44"/>
  <c r="G91" i="44" s="1"/>
  <c r="K90" i="44"/>
  <c r="I90" i="44"/>
  <c r="G90" i="44"/>
  <c r="F90" i="44"/>
  <c r="K89" i="44"/>
  <c r="I89" i="44"/>
  <c r="F89" i="44"/>
  <c r="E89" i="44"/>
  <c r="K88" i="44"/>
  <c r="I88" i="44"/>
  <c r="E88" i="44"/>
  <c r="D88" i="44"/>
  <c r="C88" i="44"/>
  <c r="K87" i="44"/>
  <c r="D87" i="44"/>
  <c r="C87" i="44"/>
  <c r="B87" i="44"/>
  <c r="K86" i="44"/>
  <c r="C86" i="44"/>
  <c r="B86" i="44"/>
  <c r="K94" i="43"/>
  <c r="J94" i="43" s="1"/>
  <c r="K93" i="43"/>
  <c r="J93" i="43"/>
  <c r="I93" i="43" s="1"/>
  <c r="K92" i="43"/>
  <c r="J92" i="43"/>
  <c r="I92" i="43"/>
  <c r="H92" i="43" s="1"/>
  <c r="K91" i="43"/>
  <c r="I91" i="43"/>
  <c r="H91" i="43"/>
  <c r="G91" i="43" s="1"/>
  <c r="F91" i="43"/>
  <c r="K90" i="43"/>
  <c r="I90" i="43"/>
  <c r="G90" i="43"/>
  <c r="F90" i="43"/>
  <c r="K89" i="43"/>
  <c r="I89" i="43"/>
  <c r="F89" i="43"/>
  <c r="E89" i="43"/>
  <c r="K88" i="43"/>
  <c r="I88" i="43"/>
  <c r="E88" i="43"/>
  <c r="D88" i="43"/>
  <c r="C88" i="43"/>
  <c r="K87" i="43"/>
  <c r="D87" i="43"/>
  <c r="C87" i="43"/>
  <c r="B87" i="43"/>
  <c r="K86" i="43"/>
  <c r="C86" i="43"/>
  <c r="B86" i="43"/>
  <c r="K94" i="42"/>
  <c r="J94" i="42"/>
  <c r="K93" i="42"/>
  <c r="J93" i="42"/>
  <c r="I93" i="42" s="1"/>
  <c r="K92" i="42"/>
  <c r="J92" i="42"/>
  <c r="I92" i="42"/>
  <c r="H92" i="42" s="1"/>
  <c r="K91" i="42"/>
  <c r="I91" i="42"/>
  <c r="H91" i="42"/>
  <c r="F91" i="42"/>
  <c r="G91" i="42" s="1"/>
  <c r="K90" i="42"/>
  <c r="I90" i="42"/>
  <c r="F90" i="42" s="1"/>
  <c r="G90" i="42"/>
  <c r="K89" i="42"/>
  <c r="I89" i="42"/>
  <c r="F89" i="42"/>
  <c r="E89" i="42"/>
  <c r="K88" i="42"/>
  <c r="I88" i="42"/>
  <c r="E88" i="42"/>
  <c r="D88" i="42"/>
  <c r="C88" i="42"/>
  <c r="K87" i="42"/>
  <c r="D87" i="42"/>
  <c r="C87" i="42"/>
  <c r="B87" i="42"/>
  <c r="K86" i="42"/>
  <c r="C86" i="42"/>
  <c r="B86" i="42"/>
  <c r="K82" i="42"/>
  <c r="J82" i="42" s="1"/>
  <c r="K81" i="42"/>
  <c r="J81" i="42"/>
  <c r="I81" i="42" s="1"/>
  <c r="K80" i="42"/>
  <c r="J80" i="42"/>
  <c r="I80" i="42"/>
  <c r="H80" i="42" s="1"/>
  <c r="K79" i="42"/>
  <c r="I79" i="42"/>
  <c r="H79" i="42"/>
  <c r="F79" i="42"/>
  <c r="G79" i="42" s="1"/>
  <c r="K78" i="42"/>
  <c r="I78" i="42"/>
  <c r="G78" i="42"/>
  <c r="F78" i="42"/>
  <c r="K77" i="42"/>
  <c r="I77" i="42"/>
  <c r="F77" i="42"/>
  <c r="E77" i="42"/>
  <c r="K76" i="42"/>
  <c r="I76" i="42"/>
  <c r="E76" i="42"/>
  <c r="D76" i="42"/>
  <c r="C76" i="42"/>
  <c r="K75" i="42"/>
  <c r="D75" i="42"/>
  <c r="C75" i="42"/>
  <c r="B75" i="42"/>
  <c r="K74" i="42"/>
  <c r="C74" i="42"/>
  <c r="B74" i="42"/>
  <c r="K82" i="43"/>
  <c r="J82" i="43" s="1"/>
  <c r="K81" i="43"/>
  <c r="J81" i="43"/>
  <c r="I81" i="43" s="1"/>
  <c r="K80" i="43"/>
  <c r="J80" i="43"/>
  <c r="I80" i="43"/>
  <c r="H80" i="43" s="1"/>
  <c r="K79" i="43"/>
  <c r="I79" i="43"/>
  <c r="H79" i="43"/>
  <c r="G79" i="43" s="1"/>
  <c r="F79" i="43"/>
  <c r="K78" i="43"/>
  <c r="I78" i="43"/>
  <c r="G78" i="43"/>
  <c r="F78" i="43"/>
  <c r="K77" i="43"/>
  <c r="I77" i="43"/>
  <c r="F77" i="43"/>
  <c r="E77" i="43"/>
  <c r="K76" i="43"/>
  <c r="I76" i="43"/>
  <c r="E76" i="43"/>
  <c r="D76" i="43"/>
  <c r="C76" i="43"/>
  <c r="K75" i="43"/>
  <c r="D75" i="43"/>
  <c r="C75" i="43"/>
  <c r="B75" i="43"/>
  <c r="K74" i="43"/>
  <c r="C74" i="43"/>
  <c r="B74" i="43"/>
  <c r="K82" i="44"/>
  <c r="J82" i="44"/>
  <c r="K81" i="44"/>
  <c r="J81" i="44"/>
  <c r="I81" i="44" s="1"/>
  <c r="K80" i="44"/>
  <c r="J80" i="44"/>
  <c r="I80" i="44"/>
  <c r="H80" i="44" s="1"/>
  <c r="K79" i="44"/>
  <c r="I79" i="44"/>
  <c r="H79" i="44"/>
  <c r="F79" i="44"/>
  <c r="G79" i="44" s="1"/>
  <c r="K78" i="44"/>
  <c r="I78" i="44"/>
  <c r="G78" i="44"/>
  <c r="F78" i="44"/>
  <c r="K77" i="44"/>
  <c r="I77" i="44"/>
  <c r="F77" i="44"/>
  <c r="E77" i="44"/>
  <c r="K76" i="44"/>
  <c r="I76" i="44"/>
  <c r="E76" i="44"/>
  <c r="D76" i="44"/>
  <c r="C76" i="44"/>
  <c r="K75" i="44"/>
  <c r="D75" i="44"/>
  <c r="C75" i="44"/>
  <c r="B75" i="44"/>
  <c r="K74" i="44"/>
  <c r="C74" i="44"/>
  <c r="B74" i="44"/>
  <c r="K82" i="45"/>
  <c r="J82" i="45" s="1"/>
  <c r="K81" i="45"/>
  <c r="J81" i="45"/>
  <c r="I81" i="45" s="1"/>
  <c r="K80" i="45"/>
  <c r="J80" i="45"/>
  <c r="I80" i="45"/>
  <c r="H80" i="45" s="1"/>
  <c r="K79" i="45"/>
  <c r="I79" i="45"/>
  <c r="H79" i="45"/>
  <c r="F79" i="45"/>
  <c r="G79" i="45" s="1"/>
  <c r="K78" i="45"/>
  <c r="I78" i="45"/>
  <c r="G78" i="45"/>
  <c r="F78" i="45"/>
  <c r="K77" i="45"/>
  <c r="I77" i="45"/>
  <c r="F77" i="45"/>
  <c r="E77" i="45"/>
  <c r="K76" i="45"/>
  <c r="I76" i="45"/>
  <c r="E76" i="45"/>
  <c r="D76" i="45"/>
  <c r="C76" i="45"/>
  <c r="K75" i="45"/>
  <c r="D75" i="45"/>
  <c r="C75" i="45"/>
  <c r="B75" i="45"/>
  <c r="K74" i="45"/>
  <c r="C74" i="45"/>
  <c r="B74" i="45"/>
  <c r="K82" i="46"/>
  <c r="J82" i="46" s="1"/>
  <c r="K81" i="46"/>
  <c r="J81" i="46"/>
  <c r="I81" i="46" s="1"/>
  <c r="K80" i="46"/>
  <c r="J80" i="46"/>
  <c r="I80" i="46"/>
  <c r="H80" i="46" s="1"/>
  <c r="K79" i="46"/>
  <c r="I79" i="46"/>
  <c r="H79" i="46"/>
  <c r="F79" i="46"/>
  <c r="G79" i="46" s="1"/>
  <c r="K78" i="46"/>
  <c r="I78" i="46"/>
  <c r="G78" i="46"/>
  <c r="F78" i="46"/>
  <c r="K77" i="46"/>
  <c r="I77" i="46"/>
  <c r="F77" i="46"/>
  <c r="E77" i="46"/>
  <c r="K76" i="46"/>
  <c r="I76" i="46"/>
  <c r="E76" i="46"/>
  <c r="D76" i="46"/>
  <c r="C76" i="46"/>
  <c r="K75" i="46"/>
  <c r="D75" i="46"/>
  <c r="C75" i="46"/>
  <c r="B75" i="46"/>
  <c r="K74" i="46"/>
  <c r="C74" i="46"/>
  <c r="B74" i="46"/>
  <c r="B3" i="17"/>
  <c r="K70" i="46"/>
  <c r="J70" i="46"/>
  <c r="K69" i="46"/>
  <c r="J69" i="46"/>
  <c r="I69" i="46" s="1"/>
  <c r="K68" i="46"/>
  <c r="J68" i="46"/>
  <c r="I68" i="46"/>
  <c r="H68" i="46" s="1"/>
  <c r="K67" i="46"/>
  <c r="I67" i="46"/>
  <c r="H67" i="46"/>
  <c r="F67" i="46"/>
  <c r="G67" i="46" s="1"/>
  <c r="K66" i="46"/>
  <c r="I66" i="46"/>
  <c r="G66" i="46"/>
  <c r="F66" i="46"/>
  <c r="K65" i="46"/>
  <c r="I65" i="46"/>
  <c r="F65" i="46"/>
  <c r="E65" i="46"/>
  <c r="K64" i="46"/>
  <c r="I64" i="46"/>
  <c r="E64" i="46"/>
  <c r="D64" i="46"/>
  <c r="C64" i="46"/>
  <c r="K63" i="46"/>
  <c r="D63" i="46"/>
  <c r="C63" i="46"/>
  <c r="B63" i="46"/>
  <c r="K62" i="46"/>
  <c r="C62" i="46"/>
  <c r="B62" i="46"/>
  <c r="K70" i="45"/>
  <c r="J70" i="45" s="1"/>
  <c r="K69" i="45"/>
  <c r="J69" i="45"/>
  <c r="I69" i="45" s="1"/>
  <c r="K68" i="45"/>
  <c r="J68" i="45"/>
  <c r="I68" i="45"/>
  <c r="H68" i="45" s="1"/>
  <c r="K67" i="45"/>
  <c r="I67" i="45"/>
  <c r="H67" i="45"/>
  <c r="G67" i="45" s="1"/>
  <c r="F67" i="45"/>
  <c r="K66" i="45"/>
  <c r="I66" i="45"/>
  <c r="G66" i="45"/>
  <c r="F66" i="45"/>
  <c r="K65" i="45"/>
  <c r="I65" i="45"/>
  <c r="F65" i="45"/>
  <c r="E65" i="45"/>
  <c r="K64" i="45"/>
  <c r="I64" i="45"/>
  <c r="E64" i="45"/>
  <c r="D64" i="45"/>
  <c r="C64" i="45"/>
  <c r="K63" i="45"/>
  <c r="D63" i="45"/>
  <c r="C63" i="45"/>
  <c r="B63" i="45"/>
  <c r="K62" i="45"/>
  <c r="C62" i="45"/>
  <c r="B62" i="45"/>
  <c r="K70" i="44"/>
  <c r="J70" i="44" s="1"/>
  <c r="K69" i="44"/>
  <c r="J69" i="44"/>
  <c r="I69" i="44" s="1"/>
  <c r="K68" i="44"/>
  <c r="J68" i="44"/>
  <c r="I68" i="44"/>
  <c r="H68" i="44" s="1"/>
  <c r="K67" i="44"/>
  <c r="I67" i="44"/>
  <c r="H67" i="44"/>
  <c r="G67" i="44" s="1"/>
  <c r="F67" i="44"/>
  <c r="K66" i="44"/>
  <c r="I66" i="44"/>
  <c r="G66" i="44"/>
  <c r="F66" i="44"/>
  <c r="K65" i="44"/>
  <c r="I65" i="44"/>
  <c r="F65" i="44"/>
  <c r="E65" i="44"/>
  <c r="K64" i="44"/>
  <c r="I64" i="44"/>
  <c r="E64" i="44"/>
  <c r="D64" i="44"/>
  <c r="C64" i="44"/>
  <c r="K63" i="44"/>
  <c r="D63" i="44"/>
  <c r="C63" i="44"/>
  <c r="B63" i="44"/>
  <c r="K62" i="44"/>
  <c r="C62" i="44"/>
  <c r="B62" i="44"/>
  <c r="K70" i="43"/>
  <c r="J70" i="43"/>
  <c r="K69" i="43"/>
  <c r="J69" i="43"/>
  <c r="I69" i="43" s="1"/>
  <c r="K68" i="43"/>
  <c r="J68" i="43"/>
  <c r="I68" i="43"/>
  <c r="H68" i="43" s="1"/>
  <c r="K67" i="43"/>
  <c r="I67" i="43"/>
  <c r="H67" i="43"/>
  <c r="F67" i="43"/>
  <c r="G67" i="43" s="1"/>
  <c r="K66" i="43"/>
  <c r="I66" i="43"/>
  <c r="G66" i="43"/>
  <c r="F66" i="43"/>
  <c r="K65" i="43"/>
  <c r="I65" i="43"/>
  <c r="F65" i="43"/>
  <c r="E65" i="43"/>
  <c r="K64" i="43"/>
  <c r="I64" i="43"/>
  <c r="E64" i="43"/>
  <c r="D64" i="43"/>
  <c r="C64" i="43"/>
  <c r="K63" i="43"/>
  <c r="D63" i="43"/>
  <c r="C63" i="43"/>
  <c r="B63" i="43"/>
  <c r="K62" i="43"/>
  <c r="C62" i="43"/>
  <c r="B62" i="43"/>
  <c r="K70" i="42"/>
  <c r="J70" i="42" s="1"/>
  <c r="K69" i="42"/>
  <c r="J69" i="42"/>
  <c r="I69" i="42" s="1"/>
  <c r="K68" i="42"/>
  <c r="J68" i="42"/>
  <c r="I68" i="42"/>
  <c r="H68" i="42" s="1"/>
  <c r="K67" i="42"/>
  <c r="I67" i="42"/>
  <c r="H67" i="42"/>
  <c r="F67" i="42"/>
  <c r="G67" i="42" s="1"/>
  <c r="K66" i="42"/>
  <c r="I66" i="42"/>
  <c r="F66" i="42" s="1"/>
  <c r="G66" i="42"/>
  <c r="K65" i="42"/>
  <c r="I65" i="42"/>
  <c r="F65" i="42"/>
  <c r="E65" i="42"/>
  <c r="K64" i="42"/>
  <c r="I64" i="42"/>
  <c r="E64" i="42"/>
  <c r="D64" i="42"/>
  <c r="C64" i="42"/>
  <c r="K63" i="42"/>
  <c r="D63" i="42"/>
  <c r="C63" i="42"/>
  <c r="B63" i="42"/>
  <c r="K62" i="42"/>
  <c r="C62" i="42"/>
  <c r="B62" i="42"/>
  <c r="K58" i="46"/>
  <c r="J58" i="46" s="1"/>
  <c r="K57" i="46"/>
  <c r="J57" i="46"/>
  <c r="I57" i="46" s="1"/>
  <c r="K56" i="46"/>
  <c r="J56" i="46"/>
  <c r="I56" i="46"/>
  <c r="H56" i="46" s="1"/>
  <c r="K55" i="46"/>
  <c r="I55" i="46"/>
  <c r="H55" i="46"/>
  <c r="G55" i="46" s="1"/>
  <c r="F55" i="46"/>
  <c r="K54" i="46"/>
  <c r="I54" i="46"/>
  <c r="G54" i="46"/>
  <c r="K53" i="46"/>
  <c r="I53" i="46"/>
  <c r="F53" i="46"/>
  <c r="E53" i="46"/>
  <c r="K52" i="46"/>
  <c r="I52" i="46"/>
  <c r="E52" i="46"/>
  <c r="D52" i="46"/>
  <c r="C52" i="46"/>
  <c r="K51" i="46"/>
  <c r="D51" i="46"/>
  <c r="C51" i="46"/>
  <c r="B51" i="46"/>
  <c r="K50" i="46"/>
  <c r="C50" i="46"/>
  <c r="B50" i="46"/>
  <c r="K58" i="45"/>
  <c r="J58" i="45" s="1"/>
  <c r="K57" i="45"/>
  <c r="J57" i="45"/>
  <c r="I57" i="45" s="1"/>
  <c r="K56" i="45"/>
  <c r="J56" i="45"/>
  <c r="I56" i="45"/>
  <c r="H56" i="45" s="1"/>
  <c r="K55" i="45"/>
  <c r="I55" i="45"/>
  <c r="H55" i="45"/>
  <c r="G55" i="45" s="1"/>
  <c r="F55" i="45"/>
  <c r="K54" i="45"/>
  <c r="I54" i="45"/>
  <c r="G54" i="45"/>
  <c r="F54" i="45"/>
  <c r="K53" i="45"/>
  <c r="I53" i="45"/>
  <c r="F53" i="45"/>
  <c r="E53" i="45"/>
  <c r="K52" i="45"/>
  <c r="I52" i="45"/>
  <c r="E52" i="45"/>
  <c r="D52" i="45"/>
  <c r="C52" i="45"/>
  <c r="K51" i="45"/>
  <c r="D51" i="45"/>
  <c r="C51" i="45"/>
  <c r="B51" i="45"/>
  <c r="K50" i="45"/>
  <c r="C50" i="45"/>
  <c r="B50" i="45"/>
  <c r="K58" i="44"/>
  <c r="J58" i="44"/>
  <c r="K57" i="44"/>
  <c r="J57" i="44"/>
  <c r="I57" i="44" s="1"/>
  <c r="K56" i="44"/>
  <c r="J56" i="44"/>
  <c r="I56" i="44"/>
  <c r="H56" i="44" s="1"/>
  <c r="K55" i="44"/>
  <c r="I55" i="44"/>
  <c r="H55" i="44"/>
  <c r="F55" i="44"/>
  <c r="G55" i="44" s="1"/>
  <c r="K54" i="44"/>
  <c r="I54" i="44"/>
  <c r="G54" i="44"/>
  <c r="F54" i="44"/>
  <c r="K53" i="44"/>
  <c r="I53" i="44"/>
  <c r="F53" i="44"/>
  <c r="E53" i="44"/>
  <c r="K52" i="44"/>
  <c r="I52" i="44"/>
  <c r="E52" i="44"/>
  <c r="D52" i="44"/>
  <c r="C52" i="44"/>
  <c r="K51" i="44"/>
  <c r="D51" i="44"/>
  <c r="C51" i="44"/>
  <c r="B51" i="44"/>
  <c r="K50" i="44"/>
  <c r="C50" i="44"/>
  <c r="B50" i="44"/>
  <c r="K58" i="43"/>
  <c r="J58" i="43" s="1"/>
  <c r="K57" i="43"/>
  <c r="J57" i="43"/>
  <c r="I57" i="43" s="1"/>
  <c r="K56" i="43"/>
  <c r="J56" i="43"/>
  <c r="I56" i="43"/>
  <c r="H56" i="43" s="1"/>
  <c r="K55" i="43"/>
  <c r="I55" i="43"/>
  <c r="H55" i="43"/>
  <c r="G55" i="43" s="1"/>
  <c r="F55" i="43"/>
  <c r="K54" i="43"/>
  <c r="I54" i="43"/>
  <c r="G54" i="43"/>
  <c r="F54" i="43"/>
  <c r="K53" i="43"/>
  <c r="I53" i="43"/>
  <c r="F53" i="43"/>
  <c r="E53" i="43"/>
  <c r="K52" i="43"/>
  <c r="I52" i="43"/>
  <c r="E52" i="43"/>
  <c r="D52" i="43"/>
  <c r="C52" i="43"/>
  <c r="K51" i="43"/>
  <c r="D51" i="43"/>
  <c r="C51" i="43"/>
  <c r="B51" i="43"/>
  <c r="K50" i="43"/>
  <c r="C50" i="43"/>
  <c r="B50" i="43"/>
  <c r="K58" i="42"/>
  <c r="J58" i="42"/>
  <c r="K57" i="42"/>
  <c r="J57" i="42"/>
  <c r="I57" i="42" s="1"/>
  <c r="K56" i="42"/>
  <c r="J56" i="42"/>
  <c r="I56" i="42"/>
  <c r="H56" i="42" s="1"/>
  <c r="K55" i="42"/>
  <c r="I55" i="42"/>
  <c r="H55" i="42"/>
  <c r="F55" i="42"/>
  <c r="G55" i="42" s="1"/>
  <c r="K54" i="42"/>
  <c r="I54" i="42"/>
  <c r="F54" i="42" s="1"/>
  <c r="G54" i="42"/>
  <c r="K53" i="42"/>
  <c r="I53" i="42"/>
  <c r="F53" i="42"/>
  <c r="E53" i="42"/>
  <c r="K52" i="42"/>
  <c r="I52" i="42"/>
  <c r="E52" i="42"/>
  <c r="D52" i="42"/>
  <c r="C52" i="42"/>
  <c r="K51" i="42"/>
  <c r="D51" i="42"/>
  <c r="C51" i="42"/>
  <c r="B51" i="42"/>
  <c r="K50" i="42"/>
  <c r="C50" i="42"/>
  <c r="B50" i="42"/>
  <c r="K46" i="46"/>
  <c r="J46" i="46" s="1"/>
  <c r="K45" i="46"/>
  <c r="J45" i="46"/>
  <c r="I45" i="46" s="1"/>
  <c r="K44" i="46"/>
  <c r="J44" i="46"/>
  <c r="I44" i="46"/>
  <c r="H44" i="46" s="1"/>
  <c r="K43" i="46"/>
  <c r="I43" i="46"/>
  <c r="H43" i="46"/>
  <c r="F43" i="46"/>
  <c r="G43" i="46" s="1"/>
  <c r="K42" i="46"/>
  <c r="I42" i="46"/>
  <c r="G42" i="46"/>
  <c r="F42" i="46"/>
  <c r="K41" i="46"/>
  <c r="I41" i="46"/>
  <c r="F41" i="46"/>
  <c r="E41" i="46"/>
  <c r="K40" i="46"/>
  <c r="I40" i="46"/>
  <c r="E40" i="46"/>
  <c r="D40" i="46"/>
  <c r="C40" i="46"/>
  <c r="K39" i="46"/>
  <c r="D39" i="46"/>
  <c r="C39" i="46"/>
  <c r="B39" i="46"/>
  <c r="K38" i="46"/>
  <c r="C38" i="46"/>
  <c r="B38" i="46"/>
  <c r="K46" i="45"/>
  <c r="J46" i="45"/>
  <c r="K45" i="45"/>
  <c r="J45" i="45"/>
  <c r="I45" i="45" s="1"/>
  <c r="K44" i="45"/>
  <c r="J44" i="45"/>
  <c r="I44" i="45"/>
  <c r="H44" i="45" s="1"/>
  <c r="K43" i="45"/>
  <c r="I43" i="45"/>
  <c r="H43" i="45"/>
  <c r="F43" i="45"/>
  <c r="G43" i="45" s="1"/>
  <c r="K42" i="45"/>
  <c r="I42" i="45"/>
  <c r="G42" i="45"/>
  <c r="F42" i="45"/>
  <c r="K41" i="45"/>
  <c r="I41" i="45"/>
  <c r="F41" i="45"/>
  <c r="E41" i="45"/>
  <c r="K40" i="45"/>
  <c r="I40" i="45"/>
  <c r="E40" i="45"/>
  <c r="D40" i="45"/>
  <c r="C40" i="45"/>
  <c r="K39" i="45"/>
  <c r="D39" i="45"/>
  <c r="C39" i="45"/>
  <c r="B39" i="45"/>
  <c r="K38" i="45"/>
  <c r="C38" i="45"/>
  <c r="B38" i="45"/>
  <c r="K46" i="44"/>
  <c r="J46" i="44"/>
  <c r="K45" i="44"/>
  <c r="J45" i="44"/>
  <c r="I45" i="44" s="1"/>
  <c r="K44" i="44"/>
  <c r="J44" i="44"/>
  <c r="I44" i="44"/>
  <c r="H44" i="44" s="1"/>
  <c r="K43" i="44"/>
  <c r="I43" i="44"/>
  <c r="H43" i="44"/>
  <c r="F43" i="44"/>
  <c r="G43" i="44" s="1"/>
  <c r="K42" i="44"/>
  <c r="I42" i="44"/>
  <c r="F42" i="44" s="1"/>
  <c r="G42" i="44"/>
  <c r="K41" i="44"/>
  <c r="I41" i="44"/>
  <c r="F41" i="44"/>
  <c r="E41" i="44"/>
  <c r="K40" i="44"/>
  <c r="I40" i="44"/>
  <c r="E40" i="44"/>
  <c r="D40" i="44"/>
  <c r="C40" i="44"/>
  <c r="K39" i="44"/>
  <c r="D39" i="44"/>
  <c r="C39" i="44"/>
  <c r="B39" i="44"/>
  <c r="K38" i="44"/>
  <c r="C38" i="44"/>
  <c r="B38" i="44"/>
  <c r="K46" i="43"/>
  <c r="J46" i="43" s="1"/>
  <c r="K45" i="43"/>
  <c r="J45" i="43"/>
  <c r="I45" i="43" s="1"/>
  <c r="K44" i="43"/>
  <c r="J44" i="43"/>
  <c r="I44" i="43"/>
  <c r="H44" i="43" s="1"/>
  <c r="K43" i="43"/>
  <c r="I43" i="43"/>
  <c r="H43" i="43"/>
  <c r="G43" i="43" s="1"/>
  <c r="F43" i="43"/>
  <c r="K42" i="43"/>
  <c r="I42" i="43"/>
  <c r="G42" i="43"/>
  <c r="F42" i="43"/>
  <c r="K41" i="43"/>
  <c r="I41" i="43"/>
  <c r="F41" i="43"/>
  <c r="E41" i="43"/>
  <c r="K40" i="43"/>
  <c r="I40" i="43"/>
  <c r="E40" i="43"/>
  <c r="D40" i="43"/>
  <c r="C40" i="43"/>
  <c r="K39" i="43"/>
  <c r="D39" i="43"/>
  <c r="C39" i="43"/>
  <c r="B39" i="43"/>
  <c r="K38" i="43"/>
  <c r="C38" i="43"/>
  <c r="B38" i="43"/>
  <c r="K46" i="42"/>
  <c r="J46" i="42" s="1"/>
  <c r="K45" i="42"/>
  <c r="J45" i="42"/>
  <c r="I45" i="42" s="1"/>
  <c r="K44" i="42"/>
  <c r="J44" i="42"/>
  <c r="I44" i="42"/>
  <c r="H44" i="42" s="1"/>
  <c r="K43" i="42"/>
  <c r="I43" i="42"/>
  <c r="H43" i="42"/>
  <c r="G43" i="42" s="1"/>
  <c r="F43" i="42"/>
  <c r="K42" i="42"/>
  <c r="I42" i="42"/>
  <c r="G42" i="42"/>
  <c r="F42" i="42"/>
  <c r="K41" i="42"/>
  <c r="I41" i="42"/>
  <c r="F41" i="42"/>
  <c r="E41" i="42"/>
  <c r="K40" i="42"/>
  <c r="I40" i="42"/>
  <c r="E40" i="42"/>
  <c r="D40" i="42"/>
  <c r="C40" i="42"/>
  <c r="K39" i="42"/>
  <c r="D39" i="42"/>
  <c r="C39" i="42"/>
  <c r="B39" i="42"/>
  <c r="K38" i="42"/>
  <c r="C38" i="42"/>
  <c r="B38" i="42"/>
  <c r="K34" i="46"/>
  <c r="J34" i="46"/>
  <c r="K33" i="46"/>
  <c r="J33" i="46"/>
  <c r="I33" i="46" s="1"/>
  <c r="K32" i="46"/>
  <c r="J32" i="46"/>
  <c r="I32" i="46"/>
  <c r="H32" i="46" s="1"/>
  <c r="K31" i="46"/>
  <c r="I31" i="46"/>
  <c r="H31" i="46"/>
  <c r="F31" i="46"/>
  <c r="G31" i="46" s="1"/>
  <c r="K30" i="46"/>
  <c r="I30" i="46"/>
  <c r="G30" i="46"/>
  <c r="F30" i="46"/>
  <c r="K29" i="46"/>
  <c r="I29" i="46"/>
  <c r="F29" i="46"/>
  <c r="E29" i="46"/>
  <c r="K28" i="46"/>
  <c r="I28" i="46"/>
  <c r="E28" i="46"/>
  <c r="D28" i="46"/>
  <c r="C28" i="46"/>
  <c r="K27" i="46"/>
  <c r="D27" i="46"/>
  <c r="C27" i="46"/>
  <c r="B27" i="46"/>
  <c r="K26" i="46"/>
  <c r="C26" i="46"/>
  <c r="B26" i="46"/>
  <c r="K34" i="45"/>
  <c r="J34" i="45" s="1"/>
  <c r="K33" i="45"/>
  <c r="J33" i="45"/>
  <c r="I33" i="45" s="1"/>
  <c r="K32" i="45"/>
  <c r="J32" i="45"/>
  <c r="I32" i="45"/>
  <c r="H32" i="45" s="1"/>
  <c r="K31" i="45"/>
  <c r="I31" i="45"/>
  <c r="H31" i="45"/>
  <c r="G31" i="45" s="1"/>
  <c r="F31" i="45"/>
  <c r="K30" i="45"/>
  <c r="I30" i="45"/>
  <c r="G30" i="45"/>
  <c r="F30" i="45"/>
  <c r="K29" i="45"/>
  <c r="I29" i="45"/>
  <c r="F29" i="45"/>
  <c r="E29" i="45"/>
  <c r="K28" i="45"/>
  <c r="I28" i="45"/>
  <c r="E28" i="45"/>
  <c r="D28" i="45"/>
  <c r="C28" i="45"/>
  <c r="K27" i="45"/>
  <c r="D27" i="45"/>
  <c r="C27" i="45"/>
  <c r="B27" i="45"/>
  <c r="K26" i="45"/>
  <c r="C26" i="45"/>
  <c r="B26" i="45"/>
  <c r="K34" i="44"/>
  <c r="J34" i="44" s="1"/>
  <c r="K33" i="44"/>
  <c r="J33" i="44"/>
  <c r="I33" i="44" s="1"/>
  <c r="K32" i="44"/>
  <c r="J32" i="44"/>
  <c r="I32" i="44"/>
  <c r="H32" i="44" s="1"/>
  <c r="K31" i="44"/>
  <c r="I31" i="44"/>
  <c r="H31" i="44"/>
  <c r="G31" i="44" s="1"/>
  <c r="F31" i="44"/>
  <c r="K30" i="44"/>
  <c r="I30" i="44"/>
  <c r="G30" i="44"/>
  <c r="F30" i="44"/>
  <c r="K29" i="44"/>
  <c r="I29" i="44"/>
  <c r="F29" i="44"/>
  <c r="E29" i="44"/>
  <c r="K28" i="44"/>
  <c r="I28" i="44"/>
  <c r="E28" i="44"/>
  <c r="D28" i="44"/>
  <c r="C28" i="44"/>
  <c r="K27" i="44"/>
  <c r="D27" i="44"/>
  <c r="C27" i="44"/>
  <c r="B27" i="44"/>
  <c r="K26" i="44"/>
  <c r="C26" i="44"/>
  <c r="B26" i="44"/>
  <c r="K34" i="43"/>
  <c r="J34" i="43" s="1"/>
  <c r="K33" i="43"/>
  <c r="J33" i="43"/>
  <c r="I33" i="43" s="1"/>
  <c r="K32" i="43"/>
  <c r="J32" i="43"/>
  <c r="I32" i="43"/>
  <c r="H32" i="43" s="1"/>
  <c r="K31" i="43"/>
  <c r="I31" i="43"/>
  <c r="H31" i="43"/>
  <c r="F31" i="43"/>
  <c r="G31" i="43" s="1"/>
  <c r="K30" i="43"/>
  <c r="I30" i="43"/>
  <c r="F30" i="43" s="1"/>
  <c r="G30" i="43"/>
  <c r="K29" i="43"/>
  <c r="I29" i="43"/>
  <c r="F29" i="43"/>
  <c r="E29" i="43"/>
  <c r="K28" i="43"/>
  <c r="I28" i="43"/>
  <c r="E28" i="43"/>
  <c r="D28" i="43"/>
  <c r="C28" i="43"/>
  <c r="K27" i="43"/>
  <c r="D27" i="43"/>
  <c r="C27" i="43"/>
  <c r="B27" i="43"/>
  <c r="K26" i="43"/>
  <c r="C26" i="43"/>
  <c r="B26" i="43"/>
  <c r="K34" i="42"/>
  <c r="J34" i="42" s="1"/>
  <c r="K33" i="42"/>
  <c r="J33" i="42"/>
  <c r="I33" i="42" s="1"/>
  <c r="K32" i="42"/>
  <c r="J32" i="42"/>
  <c r="I32" i="42"/>
  <c r="H32" i="42" s="1"/>
  <c r="K31" i="42"/>
  <c r="I31" i="42"/>
  <c r="H31" i="42"/>
  <c r="G31" i="42" s="1"/>
  <c r="F31" i="42"/>
  <c r="K30" i="42"/>
  <c r="I30" i="42"/>
  <c r="G30" i="42"/>
  <c r="F30" i="42"/>
  <c r="K29" i="42"/>
  <c r="I29" i="42"/>
  <c r="F29" i="42"/>
  <c r="E29" i="42"/>
  <c r="K28" i="42"/>
  <c r="I28" i="42"/>
  <c r="E28" i="42"/>
  <c r="D28" i="42"/>
  <c r="C28" i="42"/>
  <c r="K27" i="42"/>
  <c r="D27" i="42"/>
  <c r="C27" i="42"/>
  <c r="B27" i="42"/>
  <c r="K26" i="42"/>
  <c r="C26" i="42"/>
  <c r="B26" i="42"/>
  <c r="K22" i="46"/>
  <c r="J22" i="46"/>
  <c r="K21" i="46"/>
  <c r="J21" i="46"/>
  <c r="I21" i="46" s="1"/>
  <c r="K20" i="46"/>
  <c r="J20" i="46"/>
  <c r="I20" i="46"/>
  <c r="H20" i="46" s="1"/>
  <c r="K19" i="46"/>
  <c r="I19" i="46"/>
  <c r="H19" i="46"/>
  <c r="F19" i="46"/>
  <c r="G19" i="46" s="1"/>
  <c r="K18" i="46"/>
  <c r="I18" i="46"/>
  <c r="G18" i="46"/>
  <c r="F18" i="46"/>
  <c r="K17" i="46"/>
  <c r="I17" i="46"/>
  <c r="F17" i="46"/>
  <c r="E17" i="46"/>
  <c r="K16" i="46"/>
  <c r="I16" i="46"/>
  <c r="E16" i="46"/>
  <c r="D16" i="46"/>
  <c r="C16" i="46"/>
  <c r="K15" i="46"/>
  <c r="D15" i="46"/>
  <c r="C15" i="46"/>
  <c r="B15" i="46"/>
  <c r="K14" i="46"/>
  <c r="C14" i="46"/>
  <c r="B14" i="46"/>
  <c r="K22" i="45"/>
  <c r="J22" i="45" s="1"/>
  <c r="K21" i="45"/>
  <c r="J21" i="45"/>
  <c r="I21" i="45" s="1"/>
  <c r="K20" i="45"/>
  <c r="J20" i="45"/>
  <c r="I20" i="45"/>
  <c r="H20" i="45" s="1"/>
  <c r="K19" i="45"/>
  <c r="I19" i="45"/>
  <c r="H19" i="45"/>
  <c r="F19" i="45"/>
  <c r="G19" i="45" s="1"/>
  <c r="K18" i="45"/>
  <c r="I18" i="45"/>
  <c r="F18" i="45" s="1"/>
  <c r="G18" i="45"/>
  <c r="K17" i="45"/>
  <c r="I17" i="45"/>
  <c r="F17" i="45"/>
  <c r="E17" i="45"/>
  <c r="K16" i="45"/>
  <c r="I16" i="45"/>
  <c r="E16" i="45"/>
  <c r="D16" i="45"/>
  <c r="C16" i="45"/>
  <c r="K15" i="45"/>
  <c r="D15" i="45"/>
  <c r="C15" i="45"/>
  <c r="B15" i="45"/>
  <c r="K14" i="45"/>
  <c r="C14" i="45"/>
  <c r="B14" i="45"/>
  <c r="K22" i="44"/>
  <c r="J22" i="44" s="1"/>
  <c r="K21" i="44"/>
  <c r="J21" i="44"/>
  <c r="I21" i="44" s="1"/>
  <c r="K20" i="44"/>
  <c r="J20" i="44"/>
  <c r="I20" i="44"/>
  <c r="H20" i="44" s="1"/>
  <c r="K19" i="44"/>
  <c r="I19" i="44"/>
  <c r="H19" i="44"/>
  <c r="G19" i="44" s="1"/>
  <c r="F19" i="44"/>
  <c r="K18" i="44"/>
  <c r="I18" i="44"/>
  <c r="G18" i="44"/>
  <c r="F18" i="44"/>
  <c r="K17" i="44"/>
  <c r="I17" i="44"/>
  <c r="F17" i="44"/>
  <c r="E17" i="44"/>
  <c r="K16" i="44"/>
  <c r="I16" i="44"/>
  <c r="E16" i="44"/>
  <c r="D16" i="44"/>
  <c r="C16" i="44"/>
  <c r="K15" i="44"/>
  <c r="D15" i="44"/>
  <c r="C15" i="44"/>
  <c r="B15" i="44"/>
  <c r="K14" i="44"/>
  <c r="C14" i="44"/>
  <c r="B14" i="44"/>
  <c r="K22" i="43"/>
  <c r="J22" i="43"/>
  <c r="K21" i="43"/>
  <c r="J21" i="43"/>
  <c r="I21" i="43" s="1"/>
  <c r="K20" i="43"/>
  <c r="J20" i="43"/>
  <c r="I20" i="43"/>
  <c r="H20" i="43" s="1"/>
  <c r="K19" i="43"/>
  <c r="I19" i="43"/>
  <c r="H19" i="43"/>
  <c r="F19" i="43"/>
  <c r="G19" i="43" s="1"/>
  <c r="K18" i="43"/>
  <c r="I18" i="43"/>
  <c r="G18" i="43"/>
  <c r="F18" i="43"/>
  <c r="K17" i="43"/>
  <c r="I17" i="43"/>
  <c r="F17" i="43"/>
  <c r="E17" i="43"/>
  <c r="K16" i="43"/>
  <c r="I16" i="43"/>
  <c r="E16" i="43"/>
  <c r="D16" i="43"/>
  <c r="C16" i="43"/>
  <c r="K15" i="43"/>
  <c r="D15" i="43"/>
  <c r="C15" i="43"/>
  <c r="B15" i="43"/>
  <c r="K14" i="43"/>
  <c r="C14" i="43"/>
  <c r="B14" i="43"/>
  <c r="K22" i="42"/>
  <c r="J22" i="42"/>
  <c r="K21" i="42"/>
  <c r="J21" i="42"/>
  <c r="I21" i="42" s="1"/>
  <c r="K20" i="42"/>
  <c r="J20" i="42"/>
  <c r="I20" i="42"/>
  <c r="H20" i="42" s="1"/>
  <c r="K19" i="42"/>
  <c r="I19" i="42"/>
  <c r="H19" i="42"/>
  <c r="F19" i="42"/>
  <c r="G19" i="42" s="1"/>
  <c r="K18" i="42"/>
  <c r="I18" i="42"/>
  <c r="G18" i="42"/>
  <c r="F18" i="42"/>
  <c r="K17" i="42"/>
  <c r="I17" i="42"/>
  <c r="F17" i="42"/>
  <c r="E17" i="42"/>
  <c r="K16" i="42"/>
  <c r="I16" i="42"/>
  <c r="E16" i="42"/>
  <c r="D16" i="42"/>
  <c r="C16" i="42"/>
  <c r="K15" i="42"/>
  <c r="D15" i="42"/>
  <c r="C15" i="42"/>
  <c r="B15" i="42"/>
  <c r="K14" i="42"/>
  <c r="C14" i="42"/>
  <c r="B14" i="42"/>
  <c r="K10" i="46"/>
  <c r="J10" i="46"/>
  <c r="K9" i="46"/>
  <c r="J9" i="46"/>
  <c r="I9" i="46" s="1"/>
  <c r="K8" i="46"/>
  <c r="J8" i="46"/>
  <c r="I8" i="46"/>
  <c r="H8" i="46" s="1"/>
  <c r="K7" i="46"/>
  <c r="I7" i="46"/>
  <c r="H7" i="46"/>
  <c r="F7" i="46"/>
  <c r="G7" i="46" s="1"/>
  <c r="K6" i="46"/>
  <c r="I6" i="46"/>
  <c r="G6" i="46"/>
  <c r="F6" i="46"/>
  <c r="K5" i="46"/>
  <c r="I5" i="46"/>
  <c r="F5" i="46"/>
  <c r="E5" i="46"/>
  <c r="K4" i="46"/>
  <c r="I4" i="46"/>
  <c r="E4" i="46"/>
  <c r="D4" i="46"/>
  <c r="C4" i="46"/>
  <c r="K3" i="46"/>
  <c r="D3" i="46"/>
  <c r="C3" i="46"/>
  <c r="B3" i="46"/>
  <c r="K2" i="46"/>
  <c r="C2" i="46"/>
  <c r="B2" i="46"/>
  <c r="K10" i="45"/>
  <c r="J10" i="45"/>
  <c r="K9" i="45"/>
  <c r="J9" i="45"/>
  <c r="I9" i="45" s="1"/>
  <c r="K8" i="45"/>
  <c r="J8" i="45"/>
  <c r="I8" i="45"/>
  <c r="H8" i="45" s="1"/>
  <c r="K7" i="45"/>
  <c r="I7" i="45"/>
  <c r="H7" i="45"/>
  <c r="F7" i="45"/>
  <c r="G7" i="45" s="1"/>
  <c r="K6" i="45"/>
  <c r="I6" i="45"/>
  <c r="G6" i="45"/>
  <c r="F6" i="45"/>
  <c r="K5" i="45"/>
  <c r="I5" i="45"/>
  <c r="F5" i="45"/>
  <c r="E5" i="45"/>
  <c r="K4" i="45"/>
  <c r="I4" i="45"/>
  <c r="E4" i="45"/>
  <c r="D4" i="45"/>
  <c r="C4" i="45"/>
  <c r="K3" i="45"/>
  <c r="D3" i="45"/>
  <c r="C3" i="45"/>
  <c r="B3" i="45"/>
  <c r="K2" i="45"/>
  <c r="C2" i="45"/>
  <c r="B2" i="45"/>
  <c r="K10" i="44"/>
  <c r="J10" i="44"/>
  <c r="K9" i="44"/>
  <c r="J9" i="44"/>
  <c r="I9" i="44" s="1"/>
  <c r="K8" i="44"/>
  <c r="J8" i="44"/>
  <c r="I8" i="44"/>
  <c r="H8" i="44" s="1"/>
  <c r="K7" i="44"/>
  <c r="I7" i="44"/>
  <c r="H7" i="44"/>
  <c r="F7" i="44"/>
  <c r="G7" i="44" s="1"/>
  <c r="K6" i="44"/>
  <c r="I6" i="44"/>
  <c r="G6" i="44"/>
  <c r="F6" i="44"/>
  <c r="K5" i="44"/>
  <c r="I5" i="44"/>
  <c r="F5" i="44"/>
  <c r="E5" i="44"/>
  <c r="K4" i="44"/>
  <c r="I4" i="44"/>
  <c r="E4" i="44"/>
  <c r="D4" i="44"/>
  <c r="C4" i="44"/>
  <c r="K3" i="44"/>
  <c r="D3" i="44"/>
  <c r="C3" i="44"/>
  <c r="B3" i="44"/>
  <c r="K2" i="44"/>
  <c r="C2" i="44"/>
  <c r="B2" i="44"/>
  <c r="K10" i="43"/>
  <c r="J10" i="43"/>
  <c r="K9" i="43"/>
  <c r="J9" i="43"/>
  <c r="I9" i="43" s="1"/>
  <c r="K8" i="43"/>
  <c r="J8" i="43"/>
  <c r="I8" i="43"/>
  <c r="H8" i="43" s="1"/>
  <c r="K7" i="43"/>
  <c r="I7" i="43"/>
  <c r="H7" i="43"/>
  <c r="F7" i="43"/>
  <c r="G7" i="43" s="1"/>
  <c r="K6" i="43"/>
  <c r="I6" i="43"/>
  <c r="G6" i="43"/>
  <c r="F6" i="43"/>
  <c r="K5" i="43"/>
  <c r="I5" i="43"/>
  <c r="F5" i="43"/>
  <c r="E5" i="43"/>
  <c r="K4" i="43"/>
  <c r="I4" i="43"/>
  <c r="E4" i="43"/>
  <c r="D4" i="43"/>
  <c r="C4" i="43"/>
  <c r="K3" i="43"/>
  <c r="D3" i="43"/>
  <c r="C3" i="43"/>
  <c r="B3" i="43"/>
  <c r="K2" i="43"/>
  <c r="C2" i="43"/>
  <c r="B2" i="43"/>
  <c r="K10" i="42"/>
  <c r="J10" i="42"/>
  <c r="K9" i="42"/>
  <c r="J9" i="42"/>
  <c r="I9" i="42"/>
  <c r="K8" i="42"/>
  <c r="H8" i="42" s="1"/>
  <c r="J8" i="42"/>
  <c r="I8" i="42"/>
  <c r="K7" i="42"/>
  <c r="I7" i="42"/>
  <c r="H7" i="42"/>
  <c r="F7" i="42"/>
  <c r="G7" i="42" s="1"/>
  <c r="K6" i="42"/>
  <c r="I6" i="42"/>
  <c r="G6" i="42"/>
  <c r="F6" i="42"/>
  <c r="K5" i="42"/>
  <c r="I5" i="42"/>
  <c r="F5" i="42"/>
  <c r="E5" i="42"/>
  <c r="K4" i="42"/>
  <c r="I4" i="42"/>
  <c r="E4" i="42"/>
  <c r="C4" i="42"/>
  <c r="D4" i="42" s="1"/>
  <c r="K3" i="42"/>
  <c r="D3" i="42"/>
  <c r="B3" i="42"/>
  <c r="C3" i="42" s="1"/>
  <c r="K2" i="42"/>
  <c r="B2" i="42" s="1"/>
  <c r="C2" i="42"/>
  <c r="K10" i="12"/>
  <c r="K9" i="12"/>
  <c r="K8" i="12"/>
  <c r="K7" i="12"/>
  <c r="K6" i="12"/>
  <c r="K5" i="12"/>
  <c r="K4" i="12"/>
  <c r="K3" i="12"/>
  <c r="K2" i="12"/>
  <c r="J9" i="12"/>
  <c r="J8" i="12"/>
  <c r="I9" i="12"/>
  <c r="I8" i="12"/>
  <c r="I7" i="12"/>
  <c r="I6" i="12"/>
  <c r="I5" i="12"/>
  <c r="I4" i="12"/>
  <c r="H7" i="12"/>
  <c r="G6" i="12"/>
  <c r="F7" i="12"/>
  <c r="F5" i="12"/>
  <c r="E6" i="12"/>
  <c r="E4" i="12"/>
  <c r="D5" i="12"/>
  <c r="D3" i="12"/>
  <c r="C4" i="12"/>
  <c r="B3" i="12"/>
  <c r="C2" i="12"/>
  <c r="J10" i="4"/>
  <c r="J10" i="13"/>
  <c r="J10" i="14"/>
  <c r="J10" i="15"/>
  <c r="J10" i="16"/>
  <c r="J10" i="17"/>
  <c r="J10" i="18"/>
  <c r="J10" i="19"/>
  <c r="J10" i="20"/>
  <c r="J10" i="21"/>
  <c r="J10" i="22"/>
  <c r="I9" i="4"/>
  <c r="I9" i="13"/>
  <c r="I9" i="14"/>
  <c r="I9" i="15"/>
  <c r="I9" i="16"/>
  <c r="I9" i="17"/>
  <c r="I9" i="18"/>
  <c r="I9" i="19"/>
  <c r="I9" i="20"/>
  <c r="I9" i="21"/>
  <c r="I9" i="22"/>
  <c r="H8" i="4"/>
  <c r="H8" i="13"/>
  <c r="H8" i="14"/>
  <c r="H8" i="15"/>
  <c r="H8" i="16"/>
  <c r="H8" i="17"/>
  <c r="H8" i="18"/>
  <c r="H8" i="19"/>
  <c r="H8" i="20"/>
  <c r="H8" i="21"/>
  <c r="H8" i="22"/>
  <c r="G7" i="4"/>
  <c r="G7" i="13"/>
  <c r="G7" i="14"/>
  <c r="G7" i="15"/>
  <c r="G7" i="16"/>
  <c r="G7" i="17"/>
  <c r="G7" i="18"/>
  <c r="G7" i="19"/>
  <c r="G7" i="20"/>
  <c r="G7" i="21"/>
  <c r="G7" i="22"/>
  <c r="F6" i="4"/>
  <c r="F6" i="13"/>
  <c r="F6" i="14"/>
  <c r="F6" i="15"/>
  <c r="F6" i="16"/>
  <c r="F6" i="17"/>
  <c r="F6" i="18"/>
  <c r="F6" i="19"/>
  <c r="F6" i="20"/>
  <c r="F6" i="22"/>
  <c r="E5" i="4"/>
  <c r="E5" i="13"/>
  <c r="E5" i="14"/>
  <c r="E5" i="15"/>
  <c r="E5" i="16"/>
  <c r="E5" i="17"/>
  <c r="E5" i="18"/>
  <c r="E5" i="19"/>
  <c r="E5" i="20"/>
  <c r="E5" i="22"/>
  <c r="D4" i="4"/>
  <c r="D4" i="13"/>
  <c r="D4" i="14"/>
  <c r="D4" i="15"/>
  <c r="D4" i="16"/>
  <c r="D4" i="17"/>
  <c r="C4" i="17"/>
  <c r="D4" i="18"/>
  <c r="D4" i="19"/>
  <c r="D4" i="20"/>
  <c r="D4" i="22"/>
  <c r="C3" i="4"/>
  <c r="C3" i="13"/>
  <c r="C3" i="14"/>
  <c r="C3" i="15"/>
  <c r="C3" i="16"/>
  <c r="C3" i="17"/>
  <c r="C3" i="18"/>
  <c r="C3" i="19"/>
  <c r="C3" i="20"/>
  <c r="C3" i="22"/>
  <c r="B2" i="4"/>
  <c r="B2" i="13"/>
  <c r="B2" i="14"/>
  <c r="B2" i="15"/>
  <c r="B2" i="16"/>
  <c r="B2" i="17"/>
  <c r="B2" i="18"/>
  <c r="B2" i="19"/>
  <c r="B2" i="20"/>
  <c r="B2" i="21"/>
  <c r="B2" i="22"/>
  <c r="K10" i="22"/>
  <c r="K9" i="22"/>
  <c r="K8" i="22"/>
  <c r="K7" i="22"/>
  <c r="K6" i="22"/>
  <c r="K5" i="22"/>
  <c r="K4" i="22"/>
  <c r="K3" i="22"/>
  <c r="K2" i="22"/>
  <c r="J9" i="22"/>
  <c r="J8" i="22"/>
  <c r="I8" i="22"/>
  <c r="I7" i="22"/>
  <c r="I6" i="22"/>
  <c r="I5" i="22"/>
  <c r="I4" i="22"/>
  <c r="H7" i="22"/>
  <c r="G6" i="22"/>
  <c r="F7" i="22"/>
  <c r="F5" i="22"/>
  <c r="E6" i="22"/>
  <c r="E4" i="22"/>
  <c r="D5" i="22"/>
  <c r="D3" i="22"/>
  <c r="C4" i="22"/>
  <c r="C2" i="22"/>
  <c r="B3" i="22"/>
  <c r="K10" i="21"/>
  <c r="K9" i="21"/>
  <c r="K8" i="21"/>
  <c r="K7" i="21"/>
  <c r="K6" i="21"/>
  <c r="K5" i="21"/>
  <c r="K4" i="21"/>
  <c r="K3" i="21"/>
  <c r="K2" i="21"/>
  <c r="J9" i="21"/>
  <c r="J8" i="21"/>
  <c r="I8" i="21"/>
  <c r="I7" i="21"/>
  <c r="I6" i="21"/>
  <c r="F6" i="21" s="1"/>
  <c r="I5" i="21"/>
  <c r="I4" i="21"/>
  <c r="H7" i="21"/>
  <c r="G6" i="21"/>
  <c r="F7" i="21"/>
  <c r="F5" i="21"/>
  <c r="E6" i="21"/>
  <c r="E4" i="21"/>
  <c r="D5" i="21"/>
  <c r="E5" i="21" s="1"/>
  <c r="D3" i="21"/>
  <c r="C4" i="21"/>
  <c r="D4" i="21" s="1"/>
  <c r="C2" i="21"/>
  <c r="B3" i="21"/>
  <c r="C3" i="21" s="1"/>
  <c r="K10" i="20"/>
  <c r="K9" i="20"/>
  <c r="K8" i="20"/>
  <c r="K7" i="20"/>
  <c r="K6" i="20"/>
  <c r="K5" i="20"/>
  <c r="K4" i="20"/>
  <c r="K3" i="20"/>
  <c r="K2" i="20"/>
  <c r="J9" i="20"/>
  <c r="J8" i="20"/>
  <c r="I8" i="20"/>
  <c r="I7" i="20"/>
  <c r="I6" i="20"/>
  <c r="I5" i="20"/>
  <c r="I4" i="20"/>
  <c r="H7" i="20"/>
  <c r="G6" i="20"/>
  <c r="F7" i="20"/>
  <c r="F5" i="20"/>
  <c r="E6" i="20"/>
  <c r="E4" i="20"/>
  <c r="D5" i="20"/>
  <c r="D3" i="20"/>
  <c r="C4" i="20"/>
  <c r="C2" i="20"/>
  <c r="B3" i="20"/>
  <c r="K10" i="19"/>
  <c r="K9" i="19"/>
  <c r="K8" i="19"/>
  <c r="K7" i="19"/>
  <c r="K6" i="19"/>
  <c r="K5" i="19"/>
  <c r="K4" i="19"/>
  <c r="K3" i="19"/>
  <c r="K2" i="19"/>
  <c r="J9" i="19"/>
  <c r="J8" i="19"/>
  <c r="I8" i="19"/>
  <c r="I7" i="19"/>
  <c r="I6" i="19"/>
  <c r="I5" i="19"/>
  <c r="H7" i="19"/>
  <c r="I4" i="19"/>
  <c r="G6" i="19"/>
  <c r="F7" i="19"/>
  <c r="F5" i="19"/>
  <c r="E6" i="19"/>
  <c r="E4" i="19"/>
  <c r="D5" i="19"/>
  <c r="D3" i="19"/>
  <c r="C4" i="19"/>
  <c r="C2" i="19"/>
  <c r="B3" i="19"/>
  <c r="K10" i="18"/>
  <c r="K9" i="18"/>
  <c r="K8" i="18"/>
  <c r="K7" i="18"/>
  <c r="K6" i="18"/>
  <c r="K5" i="18"/>
  <c r="K4" i="18"/>
  <c r="K3" i="18"/>
  <c r="K2" i="18"/>
  <c r="J9" i="18"/>
  <c r="J8" i="18"/>
  <c r="I8" i="18"/>
  <c r="I7" i="18"/>
  <c r="I6" i="18"/>
  <c r="I5" i="18"/>
  <c r="I4" i="18"/>
  <c r="H7" i="18"/>
  <c r="G6" i="18"/>
  <c r="F7" i="18"/>
  <c r="F5" i="18"/>
  <c r="E6" i="18"/>
  <c r="E4" i="18"/>
  <c r="D5" i="18"/>
  <c r="D3" i="18"/>
  <c r="C4" i="18"/>
  <c r="B3" i="18"/>
  <c r="C2" i="18"/>
  <c r="K10" i="17"/>
  <c r="K9" i="17"/>
  <c r="K8" i="17"/>
  <c r="K7" i="17"/>
  <c r="K6" i="17"/>
  <c r="K5" i="17"/>
  <c r="K4" i="17"/>
  <c r="K3" i="17"/>
  <c r="K2" i="17"/>
  <c r="J9" i="17"/>
  <c r="J8" i="17"/>
  <c r="I8" i="17"/>
  <c r="I7" i="17"/>
  <c r="I6" i="17"/>
  <c r="I5" i="17"/>
  <c r="I4" i="17"/>
  <c r="H7" i="17"/>
  <c r="G6" i="17"/>
  <c r="F7" i="17"/>
  <c r="F5" i="17"/>
  <c r="E6" i="17"/>
  <c r="E4" i="17"/>
  <c r="D5" i="17"/>
  <c r="D3" i="17"/>
  <c r="C2" i="17"/>
  <c r="K10" i="16"/>
  <c r="K9" i="16"/>
  <c r="K8" i="16"/>
  <c r="K7" i="16"/>
  <c r="K6" i="16"/>
  <c r="K5" i="16"/>
  <c r="K4" i="16"/>
  <c r="K3" i="16"/>
  <c r="K2" i="16"/>
  <c r="J9" i="16"/>
  <c r="J8" i="16"/>
  <c r="I8" i="16"/>
  <c r="I7" i="16"/>
  <c r="I6" i="16"/>
  <c r="I5" i="16"/>
  <c r="I4" i="16"/>
  <c r="H7" i="16"/>
  <c r="G6" i="16"/>
  <c r="F7" i="16"/>
  <c r="F5" i="16"/>
  <c r="E6" i="16"/>
  <c r="E4" i="16"/>
  <c r="D5" i="16"/>
  <c r="D3" i="16"/>
  <c r="C4" i="16"/>
  <c r="B3" i="16"/>
  <c r="C2" i="16"/>
  <c r="K10" i="15"/>
  <c r="K9" i="15"/>
  <c r="K8" i="15"/>
  <c r="K7" i="15"/>
  <c r="K6" i="15"/>
  <c r="K5" i="15"/>
  <c r="K4" i="15"/>
  <c r="K3" i="15"/>
  <c r="K2" i="15"/>
  <c r="J9" i="15"/>
  <c r="J8" i="15"/>
  <c r="I8" i="15"/>
  <c r="I7" i="15"/>
  <c r="I6" i="15"/>
  <c r="I5" i="15"/>
  <c r="I4" i="15"/>
  <c r="H7" i="15"/>
  <c r="F7" i="15"/>
  <c r="G6" i="15"/>
  <c r="F5" i="15"/>
  <c r="E6" i="15"/>
  <c r="E4" i="15"/>
  <c r="D5" i="15"/>
  <c r="D3" i="15"/>
  <c r="C4" i="15"/>
  <c r="C2" i="15"/>
  <c r="B3" i="15"/>
  <c r="B3" i="14"/>
  <c r="I4" i="14"/>
  <c r="I5" i="14"/>
  <c r="I6" i="14"/>
  <c r="K10" i="14"/>
  <c r="K9" i="14"/>
  <c r="K8" i="14"/>
  <c r="K7" i="14"/>
  <c r="K6" i="14"/>
  <c r="K5" i="14"/>
  <c r="K4" i="14"/>
  <c r="K3" i="14"/>
  <c r="K2" i="14"/>
  <c r="J9" i="14"/>
  <c r="J8" i="14"/>
  <c r="I8" i="14"/>
  <c r="I7" i="14"/>
  <c r="H7" i="14"/>
  <c r="F7" i="14"/>
  <c r="G6" i="14"/>
  <c r="F5" i="14"/>
  <c r="E6" i="14"/>
  <c r="E4" i="14"/>
  <c r="C4" i="14"/>
  <c r="D5" i="14"/>
  <c r="D3" i="14"/>
  <c r="C2" i="14"/>
  <c r="J8" i="13"/>
  <c r="F5" i="13"/>
  <c r="C2" i="13"/>
  <c r="C4" i="4"/>
  <c r="K2" i="13"/>
  <c r="K3" i="13"/>
  <c r="K4" i="13"/>
  <c r="K5" i="13"/>
  <c r="K6" i="13"/>
  <c r="K7" i="13"/>
  <c r="K8" i="13"/>
  <c r="K9" i="13"/>
  <c r="K10" i="13"/>
  <c r="J9" i="13"/>
  <c r="I8" i="13"/>
  <c r="I7" i="13"/>
  <c r="I6" i="13"/>
  <c r="I5" i="13"/>
  <c r="I4" i="13"/>
  <c r="H7" i="13"/>
  <c r="G6" i="13"/>
  <c r="F7" i="13"/>
  <c r="E6" i="13"/>
  <c r="D5" i="13"/>
  <c r="E4" i="13"/>
  <c r="D3" i="13"/>
  <c r="C4" i="13"/>
  <c r="B3" i="13"/>
  <c r="K10" i="4"/>
  <c r="K9" i="4"/>
  <c r="K8" i="4"/>
  <c r="K7" i="4"/>
  <c r="K6" i="4"/>
  <c r="K5" i="4"/>
  <c r="K4" i="4"/>
  <c r="K3" i="4"/>
  <c r="K2" i="4"/>
  <c r="J9" i="4"/>
  <c r="J8" i="4"/>
  <c r="I8" i="4"/>
  <c r="I7" i="4"/>
  <c r="I6" i="4"/>
  <c r="I5" i="4"/>
  <c r="I4" i="4"/>
  <c r="H7" i="4"/>
  <c r="G6" i="4"/>
  <c r="F7" i="4"/>
  <c r="F5" i="4"/>
  <c r="E4" i="4"/>
  <c r="D5" i="4"/>
  <c r="E6" i="4"/>
  <c r="D3" i="4"/>
  <c r="B3" i="4"/>
  <c r="C2" i="4"/>
  <c r="X14" i="1"/>
  <c r="W14" i="1"/>
  <c r="V14" i="1"/>
  <c r="U14" i="1"/>
  <c r="T14" i="1"/>
  <c r="X13" i="1"/>
  <c r="W13" i="1"/>
  <c r="V13" i="1"/>
  <c r="U13" i="1"/>
  <c r="T13" i="1"/>
  <c r="X12" i="1"/>
  <c r="W12" i="1"/>
  <c r="V12" i="1"/>
  <c r="U12" i="1"/>
  <c r="T12" i="1"/>
  <c r="X11" i="1"/>
  <c r="W11" i="1"/>
  <c r="V11" i="1"/>
  <c r="U11" i="1"/>
  <c r="T11" i="1"/>
  <c r="X10" i="1"/>
  <c r="W10" i="1"/>
  <c r="V10" i="1"/>
  <c r="U10" i="1"/>
  <c r="T10" i="1"/>
  <c r="X9" i="1"/>
  <c r="W9" i="1"/>
  <c r="V9" i="1"/>
  <c r="U9" i="1"/>
  <c r="T9" i="1"/>
  <c r="X8" i="1"/>
  <c r="W8" i="1"/>
  <c r="V8" i="1"/>
  <c r="U8" i="1"/>
  <c r="T8" i="1"/>
  <c r="X7" i="1"/>
  <c r="W7" i="1"/>
  <c r="V7" i="1"/>
  <c r="U7" i="1"/>
  <c r="T7" i="1"/>
  <c r="X6" i="1"/>
  <c r="W6" i="1"/>
  <c r="V6" i="1"/>
  <c r="U6" i="1"/>
  <c r="T6" i="1"/>
  <c r="X5" i="1"/>
  <c r="W5" i="1"/>
  <c r="V5" i="1"/>
  <c r="U5" i="1"/>
  <c r="T5" i="1"/>
  <c r="X4" i="1"/>
  <c r="W4" i="1"/>
  <c r="V4" i="1"/>
  <c r="U4" i="1"/>
  <c r="T4" i="1"/>
  <c r="X3" i="1"/>
  <c r="W3" i="1"/>
  <c r="V3" i="1"/>
  <c r="U3" i="1"/>
  <c r="T3" i="1"/>
  <c r="O2" i="2"/>
  <c r="D3" i="3"/>
  <c r="U23" i="31" l="1"/>
  <c r="U23" i="26"/>
  <c r="U23" i="25"/>
  <c r="J29" i="39"/>
  <c r="F29" i="39"/>
  <c r="J23" i="39"/>
  <c r="F23" i="39"/>
  <c r="J20" i="39"/>
  <c r="F20" i="39"/>
  <c r="J29" i="38"/>
  <c r="F29" i="38"/>
  <c r="J23" i="38"/>
  <c r="F23" i="38"/>
  <c r="K20" i="38"/>
  <c r="G20" i="38"/>
  <c r="C20" i="38"/>
  <c r="J20" i="38"/>
  <c r="F20" i="38"/>
  <c r="K45" i="37"/>
  <c r="G45" i="37"/>
  <c r="C45" i="37"/>
  <c r="J45" i="37"/>
  <c r="F45" i="37"/>
  <c r="K26" i="37"/>
  <c r="G26" i="37"/>
  <c r="C26" i="37"/>
  <c r="J26" i="37"/>
  <c r="F26" i="37"/>
  <c r="J23" i="37"/>
  <c r="F23" i="37"/>
  <c r="H20" i="37"/>
  <c r="D20" i="37"/>
  <c r="K20" i="37"/>
  <c r="G20" i="37"/>
  <c r="J26" i="36"/>
  <c r="F26" i="36"/>
  <c r="J23" i="36"/>
  <c r="F23" i="36"/>
  <c r="K45" i="35"/>
  <c r="G45" i="35"/>
  <c r="C45" i="35"/>
  <c r="J45" i="35"/>
  <c r="F45" i="35"/>
  <c r="K29" i="35"/>
  <c r="G29" i="35"/>
  <c r="C29" i="35"/>
  <c r="J29" i="35"/>
  <c r="F29" i="35"/>
  <c r="J26" i="35"/>
  <c r="F26" i="35"/>
  <c r="K23" i="35"/>
  <c r="G23" i="35"/>
  <c r="C23" i="35"/>
  <c r="J23" i="35"/>
  <c r="F23" i="35"/>
  <c r="K20" i="35"/>
  <c r="G20" i="35"/>
  <c r="C20" i="35"/>
  <c r="J20" i="35"/>
  <c r="F20" i="35"/>
  <c r="J29" i="34"/>
  <c r="F29" i="34"/>
  <c r="J23" i="34"/>
  <c r="F23" i="34"/>
  <c r="K20" i="34"/>
  <c r="G20" i="34"/>
  <c r="C20" i="34"/>
  <c r="J20" i="34"/>
  <c r="F20" i="34"/>
  <c r="J45" i="33"/>
  <c r="F45" i="33"/>
  <c r="J26" i="33"/>
  <c r="F26" i="33"/>
  <c r="J23" i="33"/>
  <c r="F23" i="33"/>
  <c r="J20" i="33"/>
  <c r="F20" i="33"/>
  <c r="J29" i="32"/>
  <c r="F29" i="32"/>
  <c r="J26" i="32"/>
  <c r="F26" i="32"/>
  <c r="J23" i="32"/>
  <c r="F23" i="32"/>
  <c r="J20" i="32"/>
  <c r="F20" i="32"/>
  <c r="J29" i="31"/>
  <c r="F29" i="31"/>
  <c r="J26" i="31"/>
  <c r="F26" i="31"/>
  <c r="K20" i="31"/>
  <c r="G20" i="31"/>
  <c r="C20" i="31"/>
  <c r="J20" i="31"/>
  <c r="F20" i="31"/>
  <c r="J45" i="26"/>
  <c r="F45" i="26"/>
  <c r="J29" i="26"/>
  <c r="F29" i="26"/>
  <c r="K26" i="26"/>
  <c r="G26" i="26"/>
  <c r="C26" i="26"/>
  <c r="J26" i="26"/>
  <c r="F26" i="26"/>
  <c r="K23" i="26"/>
  <c r="G23" i="26"/>
  <c r="C23" i="26"/>
  <c r="J23" i="26"/>
  <c r="F23" i="26"/>
  <c r="K20" i="26"/>
  <c r="G20" i="26"/>
  <c r="C20" i="26"/>
  <c r="J20" i="26"/>
  <c r="F20" i="26"/>
  <c r="B23" i="25"/>
  <c r="E23" i="25"/>
  <c r="H23" i="25"/>
  <c r="D23" i="25"/>
  <c r="I23" i="25"/>
  <c r="K42" i="24"/>
  <c r="G42" i="24"/>
  <c r="C42" i="24"/>
  <c r="J42" i="24"/>
  <c r="F42" i="24"/>
  <c r="K23" i="25"/>
  <c r="G23" i="25"/>
  <c r="C23" i="25"/>
  <c r="J23" i="25"/>
  <c r="F23" i="25"/>
  <c r="J17" i="24"/>
  <c r="F17" i="24"/>
  <c r="B20" i="24" s="1" a="1"/>
  <c r="S4" i="1"/>
  <c r="S5" i="1"/>
  <c r="S6" i="1"/>
  <c r="S7" i="1"/>
  <c r="S8" i="1"/>
  <c r="S9" i="1"/>
  <c r="S10" i="1"/>
  <c r="S11" i="1"/>
  <c r="S12" i="1"/>
  <c r="S13" i="1"/>
  <c r="S14" i="1"/>
  <c r="S3" i="1"/>
  <c r="R3" i="1"/>
  <c r="R4" i="1"/>
  <c r="R5" i="1"/>
  <c r="R6" i="1"/>
  <c r="R7" i="1"/>
  <c r="R8" i="1"/>
  <c r="R9" i="1"/>
  <c r="R10" i="1"/>
  <c r="R11" i="1"/>
  <c r="R12" i="1"/>
  <c r="R13" i="1"/>
  <c r="R14" i="1"/>
  <c r="Q3" i="1"/>
  <c r="Q4" i="1"/>
  <c r="Q5" i="1"/>
  <c r="Q6" i="1"/>
  <c r="Q7" i="1"/>
  <c r="Q8" i="1"/>
  <c r="Q9" i="1"/>
  <c r="Q10" i="1"/>
  <c r="Q11" i="1"/>
  <c r="Q12" i="1"/>
  <c r="Q13" i="1"/>
  <c r="Q14" i="1"/>
  <c r="H3" i="1"/>
  <c r="O2" i="24"/>
  <c r="C4" i="3"/>
  <c r="C5" i="3"/>
  <c r="C6" i="3"/>
  <c r="C7" i="3"/>
  <c r="C8" i="3"/>
  <c r="C9" i="3"/>
  <c r="C10" i="3"/>
  <c r="C11" i="3"/>
  <c r="C12" i="3"/>
  <c r="C13" i="3"/>
  <c r="C14" i="3"/>
  <c r="C3" i="3"/>
  <c r="B26" i="25" l="1" a="1"/>
  <c r="B20" i="24"/>
  <c r="C20" i="24"/>
  <c r="H20" i="24"/>
  <c r="E20" i="24"/>
  <c r="K20" i="24"/>
  <c r="G20" i="24"/>
  <c r="D20" i="24"/>
  <c r="I20" i="24"/>
  <c r="J20" i="24"/>
  <c r="F20" i="24"/>
  <c r="K17" i="39"/>
  <c r="J17" i="39"/>
  <c r="I17" i="39"/>
  <c r="H17" i="39"/>
  <c r="G17" i="39"/>
  <c r="F17" i="39"/>
  <c r="E17" i="39"/>
  <c r="D17" i="39"/>
  <c r="M17" i="39" s="1"/>
  <c r="C17" i="39"/>
  <c r="B17" i="39"/>
  <c r="K16" i="39"/>
  <c r="J16" i="39"/>
  <c r="I16" i="39"/>
  <c r="H16" i="39"/>
  <c r="G16" i="39"/>
  <c r="F16" i="39"/>
  <c r="E16" i="39"/>
  <c r="D16" i="39"/>
  <c r="C16" i="39"/>
  <c r="B16" i="39"/>
  <c r="A16" i="39"/>
  <c r="A4" i="39"/>
  <c r="B4" i="39"/>
  <c r="C4" i="39"/>
  <c r="D4" i="39"/>
  <c r="E4" i="39"/>
  <c r="F4" i="39"/>
  <c r="G4" i="39"/>
  <c r="H4" i="39"/>
  <c r="I4" i="39"/>
  <c r="J4" i="39"/>
  <c r="K4" i="39"/>
  <c r="A5" i="39"/>
  <c r="B5" i="39"/>
  <c r="C5" i="39"/>
  <c r="D5" i="39"/>
  <c r="E5" i="39"/>
  <c r="F5" i="39"/>
  <c r="G5" i="39"/>
  <c r="H5" i="39"/>
  <c r="I5" i="39"/>
  <c r="J5" i="39"/>
  <c r="K5" i="39"/>
  <c r="A6" i="39"/>
  <c r="B6" i="39"/>
  <c r="D6" i="39"/>
  <c r="E6" i="39"/>
  <c r="F6" i="39"/>
  <c r="G6" i="39"/>
  <c r="H6" i="39"/>
  <c r="I6" i="39"/>
  <c r="J6" i="39"/>
  <c r="A7" i="39"/>
  <c r="B7" i="39"/>
  <c r="C7" i="39"/>
  <c r="E7" i="39"/>
  <c r="F7" i="39"/>
  <c r="G7" i="39"/>
  <c r="H7" i="39"/>
  <c r="I7" i="39"/>
  <c r="J7" i="39"/>
  <c r="K7" i="39"/>
  <c r="A8" i="39"/>
  <c r="B8" i="39"/>
  <c r="C8" i="39"/>
  <c r="D8" i="39"/>
  <c r="F8" i="39"/>
  <c r="G8" i="39"/>
  <c r="H8" i="39"/>
  <c r="I8" i="39"/>
  <c r="J8" i="39"/>
  <c r="K8" i="39"/>
  <c r="A9" i="39"/>
  <c r="B9" i="39"/>
  <c r="C9" i="39"/>
  <c r="D9" i="39"/>
  <c r="E9" i="39"/>
  <c r="G9" i="39"/>
  <c r="H9" i="39"/>
  <c r="I9" i="39"/>
  <c r="J9" i="39"/>
  <c r="K9" i="39"/>
  <c r="A10" i="39"/>
  <c r="B10" i="39"/>
  <c r="C10" i="39"/>
  <c r="D10" i="39"/>
  <c r="E10" i="39"/>
  <c r="F10" i="39"/>
  <c r="H10" i="39"/>
  <c r="J10" i="39"/>
  <c r="K10" i="39"/>
  <c r="A11" i="39"/>
  <c r="B11" i="39"/>
  <c r="C11" i="39"/>
  <c r="D11" i="39"/>
  <c r="E11" i="39"/>
  <c r="F11" i="39"/>
  <c r="G11" i="39"/>
  <c r="I11" i="39"/>
  <c r="K11" i="39"/>
  <c r="A12" i="39"/>
  <c r="B12" i="39"/>
  <c r="C12" i="39"/>
  <c r="D12" i="39"/>
  <c r="E12" i="39"/>
  <c r="F12" i="39"/>
  <c r="G12" i="39"/>
  <c r="H12" i="39"/>
  <c r="A13" i="39"/>
  <c r="B13" i="39"/>
  <c r="C13" i="39"/>
  <c r="D13" i="39"/>
  <c r="E13" i="39"/>
  <c r="F13" i="39"/>
  <c r="G13" i="39"/>
  <c r="H13" i="39"/>
  <c r="I13" i="39"/>
  <c r="K13" i="39"/>
  <c r="A14" i="39"/>
  <c r="B14" i="39"/>
  <c r="C14" i="39"/>
  <c r="D14" i="39"/>
  <c r="E14" i="39"/>
  <c r="F14" i="39"/>
  <c r="G14" i="39"/>
  <c r="H14" i="39"/>
  <c r="I14" i="39"/>
  <c r="J14" i="39"/>
  <c r="K14" i="39"/>
  <c r="J2" i="39"/>
  <c r="I2" i="39"/>
  <c r="H2" i="39"/>
  <c r="G2" i="39"/>
  <c r="F2" i="39"/>
  <c r="E2" i="39"/>
  <c r="D2" i="39"/>
  <c r="C2" i="39"/>
  <c r="B2" i="39"/>
  <c r="A32" i="38"/>
  <c r="B32" i="38"/>
  <c r="C32" i="38"/>
  <c r="D32" i="38"/>
  <c r="E32" i="38"/>
  <c r="F32" i="38"/>
  <c r="G32" i="38"/>
  <c r="H32" i="38"/>
  <c r="I32" i="38"/>
  <c r="J32" i="38"/>
  <c r="K32" i="38"/>
  <c r="A33" i="38"/>
  <c r="B33" i="38"/>
  <c r="C33" i="38"/>
  <c r="D33" i="38"/>
  <c r="E33" i="38"/>
  <c r="F33" i="38"/>
  <c r="G33" i="38"/>
  <c r="H33" i="38"/>
  <c r="I33" i="38"/>
  <c r="J33" i="38"/>
  <c r="K33" i="38"/>
  <c r="A34" i="38"/>
  <c r="B34" i="38"/>
  <c r="D34" i="38"/>
  <c r="E34" i="38"/>
  <c r="F34" i="38"/>
  <c r="G34" i="38"/>
  <c r="H34" i="38"/>
  <c r="I34" i="38"/>
  <c r="J34" i="38"/>
  <c r="A35" i="38"/>
  <c r="B35" i="38"/>
  <c r="C35" i="38"/>
  <c r="E35" i="38"/>
  <c r="F35" i="38"/>
  <c r="G35" i="38"/>
  <c r="H35" i="38"/>
  <c r="I35" i="38"/>
  <c r="J35" i="38"/>
  <c r="K35" i="38"/>
  <c r="A36" i="38"/>
  <c r="B36" i="38"/>
  <c r="C36" i="38"/>
  <c r="D36" i="38"/>
  <c r="F36" i="38"/>
  <c r="G36" i="38"/>
  <c r="H36" i="38"/>
  <c r="I36" i="38"/>
  <c r="J36" i="38"/>
  <c r="K36" i="38"/>
  <c r="A37" i="38"/>
  <c r="B37" i="38"/>
  <c r="C37" i="38"/>
  <c r="D37" i="38"/>
  <c r="E37" i="38"/>
  <c r="G37" i="38"/>
  <c r="H37" i="38"/>
  <c r="I37" i="38"/>
  <c r="J37" i="38"/>
  <c r="K37" i="38"/>
  <c r="A38" i="38"/>
  <c r="B38" i="38"/>
  <c r="C38" i="38"/>
  <c r="D38" i="38"/>
  <c r="E38" i="38"/>
  <c r="F38" i="38"/>
  <c r="H38" i="38"/>
  <c r="J38" i="38"/>
  <c r="K38" i="38"/>
  <c r="A39" i="38"/>
  <c r="B39" i="38"/>
  <c r="C39" i="38"/>
  <c r="D39" i="38"/>
  <c r="E39" i="38"/>
  <c r="F39" i="38"/>
  <c r="G39" i="38"/>
  <c r="I39" i="38"/>
  <c r="K39" i="38"/>
  <c r="A40" i="38"/>
  <c r="B40" i="38"/>
  <c r="C40" i="38"/>
  <c r="D40" i="38"/>
  <c r="E40" i="38"/>
  <c r="F40" i="38"/>
  <c r="G40" i="38"/>
  <c r="H40" i="38"/>
  <c r="A41" i="38"/>
  <c r="B41" i="38"/>
  <c r="C41" i="38"/>
  <c r="D41" i="38"/>
  <c r="E41" i="38"/>
  <c r="F41" i="38"/>
  <c r="G41" i="38"/>
  <c r="H41" i="38"/>
  <c r="I41" i="38"/>
  <c r="K41" i="38"/>
  <c r="A42" i="38"/>
  <c r="B42" i="38"/>
  <c r="C42" i="38"/>
  <c r="D42" i="38"/>
  <c r="E42" i="38"/>
  <c r="F42" i="38"/>
  <c r="G42" i="38"/>
  <c r="H42" i="38"/>
  <c r="I42" i="38"/>
  <c r="J42" i="38"/>
  <c r="K42" i="38"/>
  <c r="K17" i="38"/>
  <c r="J17" i="38"/>
  <c r="I17" i="38"/>
  <c r="H17" i="38"/>
  <c r="G17" i="38"/>
  <c r="F17" i="38"/>
  <c r="E17" i="38"/>
  <c r="D17" i="38"/>
  <c r="M17" i="38" s="1"/>
  <c r="C17" i="38"/>
  <c r="B17" i="38"/>
  <c r="K16" i="38"/>
  <c r="J16" i="38"/>
  <c r="I16" i="38"/>
  <c r="H16" i="38"/>
  <c r="G16" i="38"/>
  <c r="F16" i="38"/>
  <c r="E16" i="38"/>
  <c r="D16" i="38"/>
  <c r="C16" i="38"/>
  <c r="B16" i="38"/>
  <c r="A16" i="38"/>
  <c r="A4" i="38"/>
  <c r="B4" i="38"/>
  <c r="C4" i="38"/>
  <c r="D4" i="38"/>
  <c r="E4" i="38"/>
  <c r="F4" i="38"/>
  <c r="G4" i="38"/>
  <c r="H4" i="38"/>
  <c r="I4" i="38"/>
  <c r="J4" i="38"/>
  <c r="K4" i="38"/>
  <c r="A5" i="38"/>
  <c r="B5" i="38"/>
  <c r="C5" i="38"/>
  <c r="D5" i="38"/>
  <c r="E5" i="38"/>
  <c r="F5" i="38"/>
  <c r="G5" i="38"/>
  <c r="H5" i="38"/>
  <c r="I5" i="38"/>
  <c r="J5" i="38"/>
  <c r="K5" i="38"/>
  <c r="A6" i="38"/>
  <c r="B6" i="38"/>
  <c r="D6" i="38"/>
  <c r="E6" i="38"/>
  <c r="F6" i="38"/>
  <c r="G6" i="38"/>
  <c r="H6" i="38"/>
  <c r="I6" i="38"/>
  <c r="J6" i="38"/>
  <c r="A7" i="38"/>
  <c r="B7" i="38"/>
  <c r="C7" i="38"/>
  <c r="E7" i="38"/>
  <c r="F7" i="38"/>
  <c r="G7" i="38"/>
  <c r="H7" i="38"/>
  <c r="I7" i="38"/>
  <c r="J7" i="38"/>
  <c r="K7" i="38"/>
  <c r="A8" i="38"/>
  <c r="B8" i="38"/>
  <c r="C8" i="38"/>
  <c r="D8" i="38"/>
  <c r="F8" i="38"/>
  <c r="G8" i="38"/>
  <c r="H8" i="38"/>
  <c r="I8" i="38"/>
  <c r="J8" i="38"/>
  <c r="K8" i="38"/>
  <c r="A9" i="38"/>
  <c r="B9" i="38"/>
  <c r="C9" i="38"/>
  <c r="D9" i="38"/>
  <c r="E9" i="38"/>
  <c r="G9" i="38"/>
  <c r="H9" i="38"/>
  <c r="I9" i="38"/>
  <c r="J9" i="38"/>
  <c r="K9" i="38"/>
  <c r="A10" i="38"/>
  <c r="B10" i="38"/>
  <c r="C10" i="38"/>
  <c r="D10" i="38"/>
  <c r="E10" i="38"/>
  <c r="F10" i="38"/>
  <c r="H10" i="38"/>
  <c r="J10" i="38"/>
  <c r="K10" i="38"/>
  <c r="A11" i="38"/>
  <c r="B11" i="38"/>
  <c r="C11" i="38"/>
  <c r="D11" i="38"/>
  <c r="E11" i="38"/>
  <c r="F11" i="38"/>
  <c r="G11" i="38"/>
  <c r="I11" i="38"/>
  <c r="K11" i="38"/>
  <c r="A12" i="38"/>
  <c r="B12" i="38"/>
  <c r="C12" i="38"/>
  <c r="D12" i="38"/>
  <c r="E12" i="38"/>
  <c r="F12" i="38"/>
  <c r="G12" i="38"/>
  <c r="H12" i="38"/>
  <c r="A13" i="38"/>
  <c r="B13" i="38"/>
  <c r="C13" i="38"/>
  <c r="D13" i="38"/>
  <c r="E13" i="38"/>
  <c r="F13" i="38"/>
  <c r="G13" i="38"/>
  <c r="H13" i="38"/>
  <c r="I13" i="38"/>
  <c r="J13" i="38"/>
  <c r="K13" i="38"/>
  <c r="A14" i="38"/>
  <c r="B14" i="38"/>
  <c r="C14" i="38"/>
  <c r="D14" i="38"/>
  <c r="E14" i="38"/>
  <c r="F14" i="38"/>
  <c r="G14" i="38"/>
  <c r="H14" i="38"/>
  <c r="I14" i="38"/>
  <c r="J14" i="38"/>
  <c r="K14" i="38"/>
  <c r="J2" i="38"/>
  <c r="I2" i="38"/>
  <c r="H2" i="38"/>
  <c r="G2" i="38"/>
  <c r="F2" i="38"/>
  <c r="E2" i="38"/>
  <c r="D2" i="38"/>
  <c r="C2" i="38"/>
  <c r="B2" i="38"/>
  <c r="N2" i="38"/>
  <c r="M2" i="38"/>
  <c r="Q2" i="38"/>
  <c r="L2" i="38" s="1"/>
  <c r="A60" i="37"/>
  <c r="B60" i="37"/>
  <c r="C60" i="37"/>
  <c r="D60" i="37"/>
  <c r="E60" i="37"/>
  <c r="F60" i="37"/>
  <c r="G60" i="37"/>
  <c r="H60" i="37"/>
  <c r="I60" i="37"/>
  <c r="J60" i="37"/>
  <c r="K60" i="37"/>
  <c r="A61" i="37"/>
  <c r="B61" i="37"/>
  <c r="C61" i="37"/>
  <c r="D61" i="37"/>
  <c r="E61" i="37"/>
  <c r="F61" i="37"/>
  <c r="G61" i="37"/>
  <c r="H61" i="37"/>
  <c r="I61" i="37"/>
  <c r="J61" i="37"/>
  <c r="K61" i="37"/>
  <c r="A62" i="37"/>
  <c r="B62" i="37"/>
  <c r="D62" i="37"/>
  <c r="E62" i="37"/>
  <c r="F62" i="37"/>
  <c r="G62" i="37"/>
  <c r="H62" i="37"/>
  <c r="I62" i="37"/>
  <c r="J62" i="37"/>
  <c r="A63" i="37"/>
  <c r="B63" i="37"/>
  <c r="C63" i="37"/>
  <c r="E63" i="37"/>
  <c r="F63" i="37"/>
  <c r="G63" i="37"/>
  <c r="H63" i="37"/>
  <c r="I63" i="37"/>
  <c r="J63" i="37"/>
  <c r="K63" i="37"/>
  <c r="A64" i="37"/>
  <c r="B64" i="37"/>
  <c r="C64" i="37"/>
  <c r="D64" i="37"/>
  <c r="F64" i="37"/>
  <c r="G64" i="37"/>
  <c r="H64" i="37"/>
  <c r="I64" i="37"/>
  <c r="J64" i="37"/>
  <c r="K64" i="37"/>
  <c r="A65" i="37"/>
  <c r="B65" i="37"/>
  <c r="C65" i="37"/>
  <c r="D65" i="37"/>
  <c r="E65" i="37"/>
  <c r="G65" i="37"/>
  <c r="H65" i="37"/>
  <c r="I65" i="37"/>
  <c r="J65" i="37"/>
  <c r="K65" i="37"/>
  <c r="A66" i="37"/>
  <c r="B66" i="37"/>
  <c r="C66" i="37"/>
  <c r="D66" i="37"/>
  <c r="E66" i="37"/>
  <c r="F66" i="37"/>
  <c r="H66" i="37"/>
  <c r="J66" i="37"/>
  <c r="K66" i="37"/>
  <c r="A67" i="37"/>
  <c r="B67" i="37"/>
  <c r="C67" i="37"/>
  <c r="D67" i="37"/>
  <c r="E67" i="37"/>
  <c r="F67" i="37"/>
  <c r="G67" i="37"/>
  <c r="I67" i="37"/>
  <c r="K67" i="37"/>
  <c r="A68" i="37"/>
  <c r="B68" i="37"/>
  <c r="C68" i="37"/>
  <c r="D68" i="37"/>
  <c r="E68" i="37"/>
  <c r="F68" i="37"/>
  <c r="G68" i="37"/>
  <c r="H68" i="37"/>
  <c r="A69" i="37"/>
  <c r="B69" i="37"/>
  <c r="C69" i="37"/>
  <c r="D69" i="37"/>
  <c r="E69" i="37"/>
  <c r="F69" i="37"/>
  <c r="G69" i="37"/>
  <c r="H69" i="37"/>
  <c r="I69" i="37"/>
  <c r="K69" i="37"/>
  <c r="A70" i="37"/>
  <c r="B70" i="37"/>
  <c r="C70" i="37"/>
  <c r="D70" i="37"/>
  <c r="E70" i="37"/>
  <c r="F70" i="37"/>
  <c r="G70" i="37"/>
  <c r="H70" i="37"/>
  <c r="I70" i="37"/>
  <c r="J70" i="37"/>
  <c r="K70" i="37"/>
  <c r="A32" i="37"/>
  <c r="B32" i="37"/>
  <c r="C32" i="37"/>
  <c r="D32" i="37"/>
  <c r="E32" i="37"/>
  <c r="F32" i="37"/>
  <c r="G32" i="37"/>
  <c r="H32" i="37"/>
  <c r="I32" i="37"/>
  <c r="J32" i="37"/>
  <c r="K32" i="37"/>
  <c r="A33" i="37"/>
  <c r="B33" i="37"/>
  <c r="C33" i="37"/>
  <c r="D33" i="37"/>
  <c r="E33" i="37"/>
  <c r="F33" i="37"/>
  <c r="G33" i="37"/>
  <c r="H33" i="37"/>
  <c r="I33" i="37"/>
  <c r="J33" i="37"/>
  <c r="K33" i="37"/>
  <c r="A34" i="37"/>
  <c r="B34" i="37"/>
  <c r="D34" i="37"/>
  <c r="E34" i="37"/>
  <c r="F34" i="37"/>
  <c r="G34" i="37"/>
  <c r="H34" i="37"/>
  <c r="I34" i="37"/>
  <c r="J34" i="37"/>
  <c r="A35" i="37"/>
  <c r="B35" i="37"/>
  <c r="C35" i="37"/>
  <c r="E35" i="37"/>
  <c r="F35" i="37"/>
  <c r="G35" i="37"/>
  <c r="H35" i="37"/>
  <c r="I35" i="37"/>
  <c r="J35" i="37"/>
  <c r="K35" i="37"/>
  <c r="A36" i="37"/>
  <c r="B36" i="37"/>
  <c r="C36" i="37"/>
  <c r="D36" i="37"/>
  <c r="F36" i="37"/>
  <c r="G36" i="37"/>
  <c r="H36" i="37"/>
  <c r="I36" i="37"/>
  <c r="J36" i="37"/>
  <c r="K36" i="37"/>
  <c r="A37" i="37"/>
  <c r="B37" i="37"/>
  <c r="C37" i="37"/>
  <c r="D37" i="37"/>
  <c r="E37" i="37"/>
  <c r="G37" i="37"/>
  <c r="H37" i="37"/>
  <c r="I37" i="37"/>
  <c r="J37" i="37"/>
  <c r="K37" i="37"/>
  <c r="A38" i="37"/>
  <c r="B38" i="37"/>
  <c r="C38" i="37"/>
  <c r="D38" i="37"/>
  <c r="E38" i="37"/>
  <c r="F38" i="37"/>
  <c r="H38" i="37"/>
  <c r="J38" i="37"/>
  <c r="K38" i="37"/>
  <c r="A39" i="37"/>
  <c r="B39" i="37"/>
  <c r="C39" i="37"/>
  <c r="D39" i="37"/>
  <c r="E39" i="37"/>
  <c r="F39" i="37"/>
  <c r="G39" i="37"/>
  <c r="I39" i="37"/>
  <c r="K39" i="37"/>
  <c r="A40" i="37"/>
  <c r="B40" i="37"/>
  <c r="C40" i="37"/>
  <c r="D40" i="37"/>
  <c r="E40" i="37"/>
  <c r="F40" i="37"/>
  <c r="G40" i="37"/>
  <c r="H40" i="37"/>
  <c r="A41" i="37"/>
  <c r="B41" i="37"/>
  <c r="C41" i="37"/>
  <c r="D41" i="37"/>
  <c r="E41" i="37"/>
  <c r="F41" i="37"/>
  <c r="G41" i="37"/>
  <c r="H41" i="37"/>
  <c r="I41" i="37"/>
  <c r="J41" i="37"/>
  <c r="K41" i="37"/>
  <c r="A42" i="37"/>
  <c r="B42" i="37"/>
  <c r="C42" i="37"/>
  <c r="D42" i="37"/>
  <c r="E42" i="37"/>
  <c r="F42" i="37"/>
  <c r="G42" i="37"/>
  <c r="H42" i="37"/>
  <c r="I42" i="37"/>
  <c r="J42" i="37"/>
  <c r="K42" i="37"/>
  <c r="K17" i="37"/>
  <c r="J17" i="37"/>
  <c r="I17" i="37"/>
  <c r="H17" i="37"/>
  <c r="G17" i="37"/>
  <c r="F17" i="37"/>
  <c r="E17" i="37"/>
  <c r="D17" i="37"/>
  <c r="M17" i="37" s="1"/>
  <c r="C17" i="37"/>
  <c r="B17" i="37"/>
  <c r="K16" i="37"/>
  <c r="J16" i="37"/>
  <c r="I16" i="37"/>
  <c r="H16" i="37"/>
  <c r="G16" i="37"/>
  <c r="F16" i="37"/>
  <c r="E16" i="37"/>
  <c r="D16" i="37"/>
  <c r="C16" i="37"/>
  <c r="B16" i="37"/>
  <c r="A16" i="37"/>
  <c r="A4" i="37"/>
  <c r="B4" i="37"/>
  <c r="C4" i="37"/>
  <c r="D4" i="37"/>
  <c r="E4" i="37"/>
  <c r="F4" i="37"/>
  <c r="G4" i="37"/>
  <c r="H4" i="37"/>
  <c r="I4" i="37"/>
  <c r="J4" i="37"/>
  <c r="K4" i="37"/>
  <c r="A5" i="37"/>
  <c r="B5" i="37"/>
  <c r="C5" i="37"/>
  <c r="D5" i="37"/>
  <c r="E5" i="37"/>
  <c r="F5" i="37"/>
  <c r="G5" i="37"/>
  <c r="H5" i="37"/>
  <c r="I5" i="37"/>
  <c r="J5" i="37"/>
  <c r="K5" i="37"/>
  <c r="A6" i="37"/>
  <c r="B6" i="37"/>
  <c r="D6" i="37"/>
  <c r="E6" i="37"/>
  <c r="F6" i="37"/>
  <c r="G6" i="37"/>
  <c r="H6" i="37"/>
  <c r="I6" i="37"/>
  <c r="J6" i="37"/>
  <c r="A7" i="37"/>
  <c r="B7" i="37"/>
  <c r="C7" i="37"/>
  <c r="E7" i="37"/>
  <c r="F7" i="37"/>
  <c r="G7" i="37"/>
  <c r="H7" i="37"/>
  <c r="I7" i="37"/>
  <c r="J7" i="37"/>
  <c r="K7" i="37"/>
  <c r="A8" i="37"/>
  <c r="B8" i="37"/>
  <c r="C8" i="37"/>
  <c r="D8" i="37"/>
  <c r="F8" i="37"/>
  <c r="G8" i="37"/>
  <c r="H8" i="37"/>
  <c r="I8" i="37"/>
  <c r="J8" i="37"/>
  <c r="K8" i="37"/>
  <c r="A9" i="37"/>
  <c r="B9" i="37"/>
  <c r="C9" i="37"/>
  <c r="D9" i="37"/>
  <c r="E9" i="37"/>
  <c r="G9" i="37"/>
  <c r="H9" i="37"/>
  <c r="I9" i="37"/>
  <c r="J9" i="37"/>
  <c r="K9" i="37"/>
  <c r="A10" i="37"/>
  <c r="B10" i="37"/>
  <c r="C10" i="37"/>
  <c r="D10" i="37"/>
  <c r="E10" i="37"/>
  <c r="F10" i="37"/>
  <c r="H10" i="37"/>
  <c r="J10" i="37"/>
  <c r="K10" i="37"/>
  <c r="A11" i="37"/>
  <c r="B11" i="37"/>
  <c r="C11" i="37"/>
  <c r="D11" i="37"/>
  <c r="E11" i="37"/>
  <c r="F11" i="37"/>
  <c r="G11" i="37"/>
  <c r="I11" i="37"/>
  <c r="K11" i="37"/>
  <c r="A12" i="37"/>
  <c r="B12" i="37"/>
  <c r="C12" i="37"/>
  <c r="D12" i="37"/>
  <c r="E12" i="37"/>
  <c r="F12" i="37"/>
  <c r="G12" i="37"/>
  <c r="H12" i="37"/>
  <c r="A13" i="37"/>
  <c r="B13" i="37"/>
  <c r="C13" i="37"/>
  <c r="D13" i="37"/>
  <c r="E13" i="37"/>
  <c r="F13" i="37"/>
  <c r="G13" i="37"/>
  <c r="H13" i="37"/>
  <c r="I13" i="37"/>
  <c r="J13" i="37"/>
  <c r="K13" i="37"/>
  <c r="A14" i="37"/>
  <c r="B14" i="37"/>
  <c r="C14" i="37"/>
  <c r="D14" i="37"/>
  <c r="E14" i="37"/>
  <c r="F14" i="37"/>
  <c r="G14" i="37"/>
  <c r="H14" i="37"/>
  <c r="I14" i="37"/>
  <c r="J14" i="37"/>
  <c r="K14" i="37"/>
  <c r="J2" i="37"/>
  <c r="I2" i="37"/>
  <c r="H2" i="37"/>
  <c r="G2" i="37"/>
  <c r="F2" i="37"/>
  <c r="E2" i="37"/>
  <c r="M2" i="37" s="1"/>
  <c r="D2" i="37"/>
  <c r="C2" i="37"/>
  <c r="B2" i="37"/>
  <c r="A88" i="36"/>
  <c r="B88" i="36"/>
  <c r="C88" i="36"/>
  <c r="D88" i="36"/>
  <c r="E88" i="36"/>
  <c r="F88" i="36"/>
  <c r="G88" i="36"/>
  <c r="H88" i="36"/>
  <c r="I88" i="36"/>
  <c r="J88" i="36"/>
  <c r="K88" i="36"/>
  <c r="A89" i="36"/>
  <c r="B89" i="36"/>
  <c r="C89" i="36"/>
  <c r="D89" i="36"/>
  <c r="E89" i="36"/>
  <c r="F89" i="36"/>
  <c r="G89" i="36"/>
  <c r="H89" i="36"/>
  <c r="I89" i="36"/>
  <c r="J89" i="36"/>
  <c r="K89" i="36"/>
  <c r="A90" i="36"/>
  <c r="B90" i="36"/>
  <c r="D90" i="36"/>
  <c r="E90" i="36"/>
  <c r="F90" i="36"/>
  <c r="G90" i="36"/>
  <c r="H90" i="36"/>
  <c r="I90" i="36"/>
  <c r="J90" i="36"/>
  <c r="A91" i="36"/>
  <c r="B91" i="36"/>
  <c r="C91" i="36"/>
  <c r="E91" i="36"/>
  <c r="F91" i="36"/>
  <c r="G91" i="36"/>
  <c r="H91" i="36"/>
  <c r="I91" i="36"/>
  <c r="J91" i="36"/>
  <c r="K91" i="36"/>
  <c r="A92" i="36"/>
  <c r="B92" i="36"/>
  <c r="C92" i="36"/>
  <c r="D92" i="36"/>
  <c r="F92" i="36"/>
  <c r="G92" i="36"/>
  <c r="H92" i="36"/>
  <c r="I92" i="36"/>
  <c r="J92" i="36"/>
  <c r="K92" i="36"/>
  <c r="A93" i="36"/>
  <c r="B93" i="36"/>
  <c r="C93" i="36"/>
  <c r="D93" i="36"/>
  <c r="E93" i="36"/>
  <c r="G93" i="36"/>
  <c r="H93" i="36"/>
  <c r="I93" i="36"/>
  <c r="J93" i="36"/>
  <c r="K93" i="36"/>
  <c r="A94" i="36"/>
  <c r="B94" i="36"/>
  <c r="C94" i="36"/>
  <c r="D94" i="36"/>
  <c r="E94" i="36"/>
  <c r="F94" i="36"/>
  <c r="H94" i="36"/>
  <c r="J94" i="36"/>
  <c r="K94" i="36"/>
  <c r="A95" i="36"/>
  <c r="B95" i="36"/>
  <c r="C95" i="36"/>
  <c r="D95" i="36"/>
  <c r="E95" i="36"/>
  <c r="F95" i="36"/>
  <c r="G95" i="36"/>
  <c r="I95" i="36"/>
  <c r="K95" i="36"/>
  <c r="A96" i="36"/>
  <c r="B96" i="36"/>
  <c r="C96" i="36"/>
  <c r="D96" i="36"/>
  <c r="E96" i="36"/>
  <c r="F96" i="36"/>
  <c r="G96" i="36"/>
  <c r="H96" i="36"/>
  <c r="A97" i="36"/>
  <c r="B97" i="36"/>
  <c r="C97" i="36"/>
  <c r="D97" i="36"/>
  <c r="E97" i="36"/>
  <c r="F97" i="36"/>
  <c r="G97" i="36"/>
  <c r="H97" i="36"/>
  <c r="I97" i="36"/>
  <c r="K97" i="36"/>
  <c r="A98" i="36"/>
  <c r="B98" i="36"/>
  <c r="C98" i="36"/>
  <c r="D98" i="36"/>
  <c r="E98" i="36"/>
  <c r="F98" i="36"/>
  <c r="G98" i="36"/>
  <c r="H98" i="36"/>
  <c r="I98" i="36"/>
  <c r="J98" i="36"/>
  <c r="K98" i="36"/>
  <c r="A60" i="36"/>
  <c r="B60" i="36"/>
  <c r="C60" i="36"/>
  <c r="D60" i="36"/>
  <c r="E60" i="36"/>
  <c r="F60" i="36"/>
  <c r="G60" i="36"/>
  <c r="H60" i="36"/>
  <c r="I60" i="36"/>
  <c r="J60" i="36"/>
  <c r="K60" i="36"/>
  <c r="A61" i="36"/>
  <c r="B61" i="36"/>
  <c r="C61" i="36"/>
  <c r="D61" i="36"/>
  <c r="E61" i="36"/>
  <c r="F61" i="36"/>
  <c r="G61" i="36"/>
  <c r="H61" i="36"/>
  <c r="I61" i="36"/>
  <c r="J61" i="36"/>
  <c r="K61" i="36"/>
  <c r="A62" i="36"/>
  <c r="B62" i="36"/>
  <c r="D62" i="36"/>
  <c r="E62" i="36"/>
  <c r="F62" i="36"/>
  <c r="G62" i="36"/>
  <c r="H62" i="36"/>
  <c r="I62" i="36"/>
  <c r="J62" i="36"/>
  <c r="A63" i="36"/>
  <c r="B63" i="36"/>
  <c r="C63" i="36"/>
  <c r="E63" i="36"/>
  <c r="F63" i="36"/>
  <c r="G63" i="36"/>
  <c r="H63" i="36"/>
  <c r="I63" i="36"/>
  <c r="J63" i="36"/>
  <c r="K63" i="36"/>
  <c r="A64" i="36"/>
  <c r="B64" i="36"/>
  <c r="C64" i="36"/>
  <c r="D64" i="36"/>
  <c r="F64" i="36"/>
  <c r="G64" i="36"/>
  <c r="H64" i="36"/>
  <c r="I64" i="36"/>
  <c r="J64" i="36"/>
  <c r="K64" i="36"/>
  <c r="A65" i="36"/>
  <c r="B65" i="36"/>
  <c r="C65" i="36"/>
  <c r="D65" i="36"/>
  <c r="E65" i="36"/>
  <c r="G65" i="36"/>
  <c r="H65" i="36"/>
  <c r="I65" i="36"/>
  <c r="J65" i="36"/>
  <c r="K65" i="36"/>
  <c r="A66" i="36"/>
  <c r="B66" i="36"/>
  <c r="C66" i="36"/>
  <c r="D66" i="36"/>
  <c r="E66" i="36"/>
  <c r="F66" i="36"/>
  <c r="H66" i="36"/>
  <c r="J66" i="36"/>
  <c r="K66" i="36"/>
  <c r="A67" i="36"/>
  <c r="B67" i="36"/>
  <c r="C67" i="36"/>
  <c r="D67" i="36"/>
  <c r="E67" i="36"/>
  <c r="F67" i="36"/>
  <c r="G67" i="36"/>
  <c r="I67" i="36"/>
  <c r="K67" i="36"/>
  <c r="A68" i="36"/>
  <c r="B68" i="36"/>
  <c r="C68" i="36"/>
  <c r="D68" i="36"/>
  <c r="E68" i="36"/>
  <c r="F68" i="36"/>
  <c r="G68" i="36"/>
  <c r="H68" i="36"/>
  <c r="A69" i="36"/>
  <c r="B69" i="36"/>
  <c r="C69" i="36"/>
  <c r="D69" i="36"/>
  <c r="E69" i="36"/>
  <c r="F69" i="36"/>
  <c r="G69" i="36"/>
  <c r="H69" i="36"/>
  <c r="I69" i="36"/>
  <c r="J69" i="36"/>
  <c r="K69" i="36"/>
  <c r="A70" i="36"/>
  <c r="B70" i="36"/>
  <c r="C70" i="36"/>
  <c r="D70" i="36"/>
  <c r="E70" i="36"/>
  <c r="F70" i="36"/>
  <c r="G70" i="36"/>
  <c r="H70" i="36"/>
  <c r="I70" i="36"/>
  <c r="J70" i="36"/>
  <c r="K70" i="36"/>
  <c r="A32" i="36"/>
  <c r="B32" i="36"/>
  <c r="C32" i="36"/>
  <c r="D32" i="36"/>
  <c r="E32" i="36"/>
  <c r="F32" i="36"/>
  <c r="G32" i="36"/>
  <c r="H32" i="36"/>
  <c r="I32" i="36"/>
  <c r="J32" i="36"/>
  <c r="K32" i="36"/>
  <c r="A33" i="36"/>
  <c r="B33" i="36"/>
  <c r="C33" i="36"/>
  <c r="D33" i="36"/>
  <c r="E33" i="36"/>
  <c r="F33" i="36"/>
  <c r="G33" i="36"/>
  <c r="H33" i="36"/>
  <c r="I33" i="36"/>
  <c r="J33" i="36"/>
  <c r="K33" i="36"/>
  <c r="A34" i="36"/>
  <c r="B34" i="36"/>
  <c r="D34" i="36"/>
  <c r="E34" i="36"/>
  <c r="F34" i="36"/>
  <c r="G34" i="36"/>
  <c r="H34" i="36"/>
  <c r="I34" i="36"/>
  <c r="J34" i="36"/>
  <c r="A35" i="36"/>
  <c r="B35" i="36"/>
  <c r="C35" i="36"/>
  <c r="E35" i="36"/>
  <c r="F35" i="36"/>
  <c r="G35" i="36"/>
  <c r="H35" i="36"/>
  <c r="I35" i="36"/>
  <c r="J35" i="36"/>
  <c r="K35" i="36"/>
  <c r="A36" i="36"/>
  <c r="B36" i="36"/>
  <c r="C36" i="36"/>
  <c r="D36" i="36"/>
  <c r="F36" i="36"/>
  <c r="G36" i="36"/>
  <c r="H36" i="36"/>
  <c r="I36" i="36"/>
  <c r="J36" i="36"/>
  <c r="K36" i="36"/>
  <c r="A37" i="36"/>
  <c r="B37" i="36"/>
  <c r="C37" i="36"/>
  <c r="D37" i="36"/>
  <c r="E37" i="36"/>
  <c r="G37" i="36"/>
  <c r="H37" i="36"/>
  <c r="I37" i="36"/>
  <c r="J37" i="36"/>
  <c r="K37" i="36"/>
  <c r="A38" i="36"/>
  <c r="B38" i="36"/>
  <c r="C38" i="36"/>
  <c r="D38" i="36"/>
  <c r="E38" i="36"/>
  <c r="F38" i="36"/>
  <c r="H38" i="36"/>
  <c r="J38" i="36"/>
  <c r="K38" i="36"/>
  <c r="A39" i="36"/>
  <c r="B39" i="36"/>
  <c r="C39" i="36"/>
  <c r="D39" i="36"/>
  <c r="E39" i="36"/>
  <c r="F39" i="36"/>
  <c r="G39" i="36"/>
  <c r="I39" i="36"/>
  <c r="K39" i="36"/>
  <c r="A40" i="36"/>
  <c r="B40" i="36"/>
  <c r="C40" i="36"/>
  <c r="D40" i="36"/>
  <c r="E40" i="36"/>
  <c r="F40" i="36"/>
  <c r="G40" i="36"/>
  <c r="H40" i="36"/>
  <c r="A41" i="36"/>
  <c r="B41" i="36"/>
  <c r="C41" i="36"/>
  <c r="D41" i="36"/>
  <c r="E41" i="36"/>
  <c r="F41" i="36"/>
  <c r="G41" i="36"/>
  <c r="H41" i="36"/>
  <c r="I41" i="36"/>
  <c r="J41" i="36"/>
  <c r="K41" i="36"/>
  <c r="A42" i="36"/>
  <c r="B42" i="36"/>
  <c r="C42" i="36"/>
  <c r="D42" i="36"/>
  <c r="E42" i="36"/>
  <c r="F42" i="36"/>
  <c r="G42" i="36"/>
  <c r="H42" i="36"/>
  <c r="I42" i="36"/>
  <c r="J42" i="36"/>
  <c r="K42" i="36"/>
  <c r="K17" i="36"/>
  <c r="J17" i="36"/>
  <c r="I17" i="36"/>
  <c r="H17" i="36"/>
  <c r="G17" i="36"/>
  <c r="F17" i="36"/>
  <c r="E17" i="36"/>
  <c r="D17" i="36"/>
  <c r="M17" i="36" s="1"/>
  <c r="C17" i="36"/>
  <c r="B17" i="36"/>
  <c r="K16" i="36"/>
  <c r="J16" i="36"/>
  <c r="I16" i="36"/>
  <c r="H16" i="36"/>
  <c r="G16" i="36"/>
  <c r="F16" i="36"/>
  <c r="E16" i="36"/>
  <c r="D16" i="36"/>
  <c r="C16" i="36"/>
  <c r="B16" i="36"/>
  <c r="A16" i="36"/>
  <c r="A4" i="36"/>
  <c r="B4" i="36"/>
  <c r="C4" i="36"/>
  <c r="D4" i="36"/>
  <c r="E4" i="36"/>
  <c r="F4" i="36"/>
  <c r="G4" i="36"/>
  <c r="H4" i="36"/>
  <c r="I4" i="36"/>
  <c r="J4" i="36"/>
  <c r="K4" i="36"/>
  <c r="A5" i="36"/>
  <c r="B5" i="36"/>
  <c r="C5" i="36"/>
  <c r="D5" i="36"/>
  <c r="E5" i="36"/>
  <c r="F5" i="36"/>
  <c r="G5" i="36"/>
  <c r="H5" i="36"/>
  <c r="I5" i="36"/>
  <c r="J5" i="36"/>
  <c r="K5" i="36"/>
  <c r="A6" i="36"/>
  <c r="B6" i="36"/>
  <c r="D6" i="36"/>
  <c r="E6" i="36"/>
  <c r="F6" i="36"/>
  <c r="G6" i="36"/>
  <c r="H6" i="36"/>
  <c r="I6" i="36"/>
  <c r="J6" i="36"/>
  <c r="A7" i="36"/>
  <c r="B7" i="36"/>
  <c r="C7" i="36"/>
  <c r="E7" i="36"/>
  <c r="F7" i="36"/>
  <c r="G7" i="36"/>
  <c r="H7" i="36"/>
  <c r="I7" i="36"/>
  <c r="J7" i="36"/>
  <c r="K7" i="36"/>
  <c r="A8" i="36"/>
  <c r="B8" i="36"/>
  <c r="C8" i="36"/>
  <c r="D8" i="36"/>
  <c r="F8" i="36"/>
  <c r="G8" i="36"/>
  <c r="H8" i="36"/>
  <c r="I8" i="36"/>
  <c r="J8" i="36"/>
  <c r="K8" i="36"/>
  <c r="A9" i="36"/>
  <c r="B9" i="36"/>
  <c r="C9" i="36"/>
  <c r="D9" i="36"/>
  <c r="E9" i="36"/>
  <c r="G9" i="36"/>
  <c r="H9" i="36"/>
  <c r="I9" i="36"/>
  <c r="J9" i="36"/>
  <c r="K9" i="36"/>
  <c r="A10" i="36"/>
  <c r="B10" i="36"/>
  <c r="C10" i="36"/>
  <c r="D10" i="36"/>
  <c r="E10" i="36"/>
  <c r="F10" i="36"/>
  <c r="H10" i="36"/>
  <c r="J10" i="36"/>
  <c r="K10" i="36"/>
  <c r="A11" i="36"/>
  <c r="B11" i="36"/>
  <c r="C11" i="36"/>
  <c r="D11" i="36"/>
  <c r="E11" i="36"/>
  <c r="F11" i="36"/>
  <c r="G11" i="36"/>
  <c r="I11" i="36"/>
  <c r="K11" i="36"/>
  <c r="A12" i="36"/>
  <c r="B12" i="36"/>
  <c r="C12" i="36"/>
  <c r="D12" i="36"/>
  <c r="E12" i="36"/>
  <c r="F12" i="36"/>
  <c r="G12" i="36"/>
  <c r="H12" i="36"/>
  <c r="A13" i="36"/>
  <c r="B13" i="36"/>
  <c r="C13" i="36"/>
  <c r="D13" i="36"/>
  <c r="E13" i="36"/>
  <c r="F13" i="36"/>
  <c r="G13" i="36"/>
  <c r="H13" i="36"/>
  <c r="I13" i="36"/>
  <c r="J13" i="36"/>
  <c r="K13" i="36"/>
  <c r="A14" i="36"/>
  <c r="B14" i="36"/>
  <c r="C14" i="36"/>
  <c r="D14" i="36"/>
  <c r="E14" i="36"/>
  <c r="F14" i="36"/>
  <c r="G14" i="36"/>
  <c r="H14" i="36"/>
  <c r="I14" i="36"/>
  <c r="J14" i="36"/>
  <c r="K14" i="36"/>
  <c r="J2" i="36"/>
  <c r="I2" i="36"/>
  <c r="N2" i="36" s="1"/>
  <c r="H2" i="36"/>
  <c r="G2" i="36"/>
  <c r="F2" i="36"/>
  <c r="E2" i="36"/>
  <c r="D2" i="36"/>
  <c r="C2" i="36"/>
  <c r="B2" i="36"/>
  <c r="A116" i="35"/>
  <c r="B116" i="35"/>
  <c r="C116" i="35"/>
  <c r="D116" i="35"/>
  <c r="E116" i="35"/>
  <c r="F116" i="35"/>
  <c r="G116" i="35"/>
  <c r="H116" i="35"/>
  <c r="I116" i="35"/>
  <c r="J116" i="35"/>
  <c r="K116" i="35"/>
  <c r="A117" i="35"/>
  <c r="B117" i="35"/>
  <c r="C117" i="35"/>
  <c r="D117" i="35"/>
  <c r="E117" i="35"/>
  <c r="F117" i="35"/>
  <c r="G117" i="35"/>
  <c r="H117" i="35"/>
  <c r="I117" i="35"/>
  <c r="J117" i="35"/>
  <c r="K117" i="35"/>
  <c r="A118" i="35"/>
  <c r="B118" i="35"/>
  <c r="D118" i="35"/>
  <c r="E118" i="35"/>
  <c r="F118" i="35"/>
  <c r="G118" i="35"/>
  <c r="H118" i="35"/>
  <c r="I118" i="35"/>
  <c r="J118" i="35"/>
  <c r="A119" i="35"/>
  <c r="B119" i="35"/>
  <c r="C119" i="35"/>
  <c r="E119" i="35"/>
  <c r="F119" i="35"/>
  <c r="G119" i="35"/>
  <c r="H119" i="35"/>
  <c r="I119" i="35"/>
  <c r="J119" i="35"/>
  <c r="K119" i="35"/>
  <c r="A120" i="35"/>
  <c r="B120" i="35"/>
  <c r="C120" i="35"/>
  <c r="D120" i="35"/>
  <c r="F120" i="35"/>
  <c r="G120" i="35"/>
  <c r="H120" i="35"/>
  <c r="I120" i="35"/>
  <c r="J120" i="35"/>
  <c r="K120" i="35"/>
  <c r="A121" i="35"/>
  <c r="B121" i="35"/>
  <c r="C121" i="35"/>
  <c r="D121" i="35"/>
  <c r="E121" i="35"/>
  <c r="G121" i="35"/>
  <c r="H121" i="35"/>
  <c r="I121" i="35"/>
  <c r="J121" i="35"/>
  <c r="K121" i="35"/>
  <c r="A122" i="35"/>
  <c r="B122" i="35"/>
  <c r="C122" i="35"/>
  <c r="D122" i="35"/>
  <c r="E122" i="35"/>
  <c r="F122" i="35"/>
  <c r="H122" i="35"/>
  <c r="J122" i="35"/>
  <c r="K122" i="35"/>
  <c r="A123" i="35"/>
  <c r="B123" i="35"/>
  <c r="C123" i="35"/>
  <c r="D123" i="35"/>
  <c r="E123" i="35"/>
  <c r="F123" i="35"/>
  <c r="G123" i="35"/>
  <c r="I123" i="35"/>
  <c r="K123" i="35"/>
  <c r="A124" i="35"/>
  <c r="B124" i="35"/>
  <c r="C124" i="35"/>
  <c r="D124" i="35"/>
  <c r="E124" i="35"/>
  <c r="F124" i="35"/>
  <c r="G124" i="35"/>
  <c r="H124" i="35"/>
  <c r="A125" i="35"/>
  <c r="B125" i="35"/>
  <c r="C125" i="35"/>
  <c r="D125" i="35"/>
  <c r="E125" i="35"/>
  <c r="F125" i="35"/>
  <c r="G125" i="35"/>
  <c r="H125" i="35"/>
  <c r="I125" i="35"/>
  <c r="K125" i="35"/>
  <c r="A126" i="35"/>
  <c r="B126" i="35"/>
  <c r="C126" i="35"/>
  <c r="D126" i="35"/>
  <c r="E126" i="35"/>
  <c r="F126" i="35"/>
  <c r="G126" i="35"/>
  <c r="H126" i="35"/>
  <c r="I126" i="35"/>
  <c r="J126" i="35"/>
  <c r="K126" i="35"/>
  <c r="A88" i="35"/>
  <c r="B88" i="35"/>
  <c r="C88" i="35"/>
  <c r="D88" i="35"/>
  <c r="E88" i="35"/>
  <c r="F88" i="35"/>
  <c r="G88" i="35"/>
  <c r="H88" i="35"/>
  <c r="I88" i="35"/>
  <c r="J88" i="35"/>
  <c r="K88" i="35"/>
  <c r="A89" i="35"/>
  <c r="B89" i="35"/>
  <c r="C89" i="35"/>
  <c r="D89" i="35"/>
  <c r="E89" i="35"/>
  <c r="F89" i="35"/>
  <c r="G89" i="35"/>
  <c r="H89" i="35"/>
  <c r="I89" i="35"/>
  <c r="J89" i="35"/>
  <c r="K89" i="35"/>
  <c r="A90" i="35"/>
  <c r="B90" i="35"/>
  <c r="D90" i="35"/>
  <c r="E90" i="35"/>
  <c r="F90" i="35"/>
  <c r="G90" i="35"/>
  <c r="H90" i="35"/>
  <c r="I90" i="35"/>
  <c r="J90" i="35"/>
  <c r="A91" i="35"/>
  <c r="B91" i="35"/>
  <c r="C91" i="35"/>
  <c r="E91" i="35"/>
  <c r="F91" i="35"/>
  <c r="G91" i="35"/>
  <c r="H91" i="35"/>
  <c r="I91" i="35"/>
  <c r="J91" i="35"/>
  <c r="K91" i="35"/>
  <c r="A92" i="35"/>
  <c r="B92" i="35"/>
  <c r="C92" i="35"/>
  <c r="D92" i="35"/>
  <c r="F92" i="35"/>
  <c r="G92" i="35"/>
  <c r="H92" i="35"/>
  <c r="I92" i="35"/>
  <c r="J92" i="35"/>
  <c r="K92" i="35"/>
  <c r="A93" i="35"/>
  <c r="B93" i="35"/>
  <c r="C93" i="35"/>
  <c r="D93" i="35"/>
  <c r="E93" i="35"/>
  <c r="G93" i="35"/>
  <c r="H93" i="35"/>
  <c r="I93" i="35"/>
  <c r="J93" i="35"/>
  <c r="K93" i="35"/>
  <c r="A94" i="35"/>
  <c r="B94" i="35"/>
  <c r="C94" i="35"/>
  <c r="D94" i="35"/>
  <c r="E94" i="35"/>
  <c r="F94" i="35"/>
  <c r="H94" i="35"/>
  <c r="J94" i="35"/>
  <c r="K94" i="35"/>
  <c r="A95" i="35"/>
  <c r="B95" i="35"/>
  <c r="C95" i="35"/>
  <c r="D95" i="35"/>
  <c r="E95" i="35"/>
  <c r="F95" i="35"/>
  <c r="G95" i="35"/>
  <c r="I95" i="35"/>
  <c r="K95" i="35"/>
  <c r="A96" i="35"/>
  <c r="B96" i="35"/>
  <c r="C96" i="35"/>
  <c r="D96" i="35"/>
  <c r="E96" i="35"/>
  <c r="F96" i="35"/>
  <c r="G96" i="35"/>
  <c r="H96" i="35"/>
  <c r="A97" i="35"/>
  <c r="B97" i="35"/>
  <c r="C97" i="35"/>
  <c r="D97" i="35"/>
  <c r="E97" i="35"/>
  <c r="F97" i="35"/>
  <c r="G97" i="35"/>
  <c r="H97" i="35"/>
  <c r="I97" i="35"/>
  <c r="J97" i="35"/>
  <c r="K97" i="35"/>
  <c r="A98" i="35"/>
  <c r="B98" i="35"/>
  <c r="C98" i="35"/>
  <c r="D98" i="35"/>
  <c r="E98" i="35"/>
  <c r="F98" i="35"/>
  <c r="G98" i="35"/>
  <c r="H98" i="35"/>
  <c r="I98" i="35"/>
  <c r="J98" i="35"/>
  <c r="K98" i="35"/>
  <c r="A60" i="35"/>
  <c r="B60" i="35"/>
  <c r="C60" i="35"/>
  <c r="D60" i="35"/>
  <c r="E60" i="35"/>
  <c r="F60" i="35"/>
  <c r="G60" i="35"/>
  <c r="H60" i="35"/>
  <c r="I60" i="35"/>
  <c r="J60" i="35"/>
  <c r="K60" i="35"/>
  <c r="A61" i="35"/>
  <c r="B61" i="35"/>
  <c r="C61" i="35"/>
  <c r="D61" i="35"/>
  <c r="E61" i="35"/>
  <c r="F61" i="35"/>
  <c r="G61" i="35"/>
  <c r="H61" i="35"/>
  <c r="I61" i="35"/>
  <c r="J61" i="35"/>
  <c r="K61" i="35"/>
  <c r="A62" i="35"/>
  <c r="B62" i="35"/>
  <c r="D62" i="35"/>
  <c r="E62" i="35"/>
  <c r="F62" i="35"/>
  <c r="G62" i="35"/>
  <c r="H62" i="35"/>
  <c r="I62" i="35"/>
  <c r="J62" i="35"/>
  <c r="A63" i="35"/>
  <c r="B63" i="35"/>
  <c r="C63" i="35"/>
  <c r="E63" i="35"/>
  <c r="F63" i="35"/>
  <c r="G63" i="35"/>
  <c r="H63" i="35"/>
  <c r="I63" i="35"/>
  <c r="J63" i="35"/>
  <c r="K63" i="35"/>
  <c r="A64" i="35"/>
  <c r="B64" i="35"/>
  <c r="C64" i="35"/>
  <c r="D64" i="35"/>
  <c r="F64" i="35"/>
  <c r="G64" i="35"/>
  <c r="H64" i="35"/>
  <c r="I64" i="35"/>
  <c r="J64" i="35"/>
  <c r="K64" i="35"/>
  <c r="A65" i="35"/>
  <c r="B65" i="35"/>
  <c r="C65" i="35"/>
  <c r="D65" i="35"/>
  <c r="E65" i="35"/>
  <c r="G65" i="35"/>
  <c r="H65" i="35"/>
  <c r="I65" i="35"/>
  <c r="J65" i="35"/>
  <c r="K65" i="35"/>
  <c r="A66" i="35"/>
  <c r="B66" i="35"/>
  <c r="C66" i="35"/>
  <c r="D66" i="35"/>
  <c r="E66" i="35"/>
  <c r="F66" i="35"/>
  <c r="H66" i="35"/>
  <c r="J66" i="35"/>
  <c r="K66" i="35"/>
  <c r="A67" i="35"/>
  <c r="B67" i="35"/>
  <c r="C67" i="35"/>
  <c r="D67" i="35"/>
  <c r="E67" i="35"/>
  <c r="F67" i="35"/>
  <c r="G67" i="35"/>
  <c r="I67" i="35"/>
  <c r="K67" i="35"/>
  <c r="A68" i="35"/>
  <c r="B68" i="35"/>
  <c r="C68" i="35"/>
  <c r="D68" i="35"/>
  <c r="E68" i="35"/>
  <c r="F68" i="35"/>
  <c r="G68" i="35"/>
  <c r="H68" i="35"/>
  <c r="A69" i="35"/>
  <c r="B69" i="35"/>
  <c r="C69" i="35"/>
  <c r="D69" i="35"/>
  <c r="E69" i="35"/>
  <c r="F69" i="35"/>
  <c r="G69" i="35"/>
  <c r="H69" i="35"/>
  <c r="I69" i="35"/>
  <c r="J69" i="35"/>
  <c r="K69" i="35"/>
  <c r="A70" i="35"/>
  <c r="B70" i="35"/>
  <c r="C70" i="35"/>
  <c r="D70" i="35"/>
  <c r="E70" i="35"/>
  <c r="F70" i="35"/>
  <c r="G70" i="35"/>
  <c r="H70" i="35"/>
  <c r="I70" i="35"/>
  <c r="J70" i="35"/>
  <c r="K70" i="35"/>
  <c r="A32" i="35"/>
  <c r="B32" i="35"/>
  <c r="C32" i="35"/>
  <c r="D32" i="35"/>
  <c r="E32" i="35"/>
  <c r="F32" i="35"/>
  <c r="G32" i="35"/>
  <c r="H32" i="35"/>
  <c r="I32" i="35"/>
  <c r="J32" i="35"/>
  <c r="K32" i="35"/>
  <c r="A33" i="35"/>
  <c r="B33" i="35"/>
  <c r="C33" i="35"/>
  <c r="D33" i="35"/>
  <c r="E33" i="35"/>
  <c r="F33" i="35"/>
  <c r="G33" i="35"/>
  <c r="H33" i="35"/>
  <c r="I33" i="35"/>
  <c r="J33" i="35"/>
  <c r="K33" i="35"/>
  <c r="A34" i="35"/>
  <c r="B34" i="35"/>
  <c r="D34" i="35"/>
  <c r="E34" i="35"/>
  <c r="F34" i="35"/>
  <c r="G34" i="35"/>
  <c r="H34" i="35"/>
  <c r="I34" i="35"/>
  <c r="J34" i="35"/>
  <c r="A35" i="35"/>
  <c r="B35" i="35"/>
  <c r="C35" i="35"/>
  <c r="E35" i="35"/>
  <c r="F35" i="35"/>
  <c r="G35" i="35"/>
  <c r="H35" i="35"/>
  <c r="I35" i="35"/>
  <c r="J35" i="35"/>
  <c r="K35" i="35"/>
  <c r="A36" i="35"/>
  <c r="B36" i="35"/>
  <c r="C36" i="35"/>
  <c r="D36" i="35"/>
  <c r="F36" i="35"/>
  <c r="G36" i="35"/>
  <c r="H36" i="35"/>
  <c r="I36" i="35"/>
  <c r="J36" i="35"/>
  <c r="K36" i="35"/>
  <c r="A37" i="35"/>
  <c r="B37" i="35"/>
  <c r="C37" i="35"/>
  <c r="D37" i="35"/>
  <c r="E37" i="35"/>
  <c r="G37" i="35"/>
  <c r="H37" i="35"/>
  <c r="I37" i="35"/>
  <c r="J37" i="35"/>
  <c r="K37" i="35"/>
  <c r="A38" i="35"/>
  <c r="B38" i="35"/>
  <c r="C38" i="35"/>
  <c r="D38" i="35"/>
  <c r="E38" i="35"/>
  <c r="F38" i="35"/>
  <c r="H38" i="35"/>
  <c r="J38" i="35"/>
  <c r="K38" i="35"/>
  <c r="A39" i="35"/>
  <c r="B39" i="35"/>
  <c r="C39" i="35"/>
  <c r="D39" i="35"/>
  <c r="E39" i="35"/>
  <c r="F39" i="35"/>
  <c r="G39" i="35"/>
  <c r="I39" i="35"/>
  <c r="K39" i="35"/>
  <c r="A40" i="35"/>
  <c r="B40" i="35"/>
  <c r="C40" i="35"/>
  <c r="D40" i="35"/>
  <c r="E40" i="35"/>
  <c r="F40" i="35"/>
  <c r="G40" i="35"/>
  <c r="H40" i="35"/>
  <c r="A41" i="35"/>
  <c r="B41" i="35"/>
  <c r="C41" i="35"/>
  <c r="D41" i="35"/>
  <c r="E41" i="35"/>
  <c r="F41" i="35"/>
  <c r="G41" i="35"/>
  <c r="H41" i="35"/>
  <c r="I41" i="35"/>
  <c r="J41" i="35"/>
  <c r="K41" i="35"/>
  <c r="A42" i="35"/>
  <c r="B42" i="35"/>
  <c r="C42" i="35"/>
  <c r="D42" i="35"/>
  <c r="E42" i="35"/>
  <c r="F42" i="35"/>
  <c r="G42" i="35"/>
  <c r="H42" i="35"/>
  <c r="I42" i="35"/>
  <c r="J42" i="35"/>
  <c r="K42" i="35"/>
  <c r="K17" i="35"/>
  <c r="J17" i="35"/>
  <c r="I17" i="35"/>
  <c r="H17" i="35"/>
  <c r="G17" i="35"/>
  <c r="F17" i="35"/>
  <c r="N17" i="35" s="1"/>
  <c r="E17" i="35"/>
  <c r="D17" i="35"/>
  <c r="M17" i="35" s="1"/>
  <c r="C17" i="35"/>
  <c r="B17" i="35"/>
  <c r="O17" i="35" s="1"/>
  <c r="K16" i="35"/>
  <c r="J16" i="35"/>
  <c r="I16" i="35"/>
  <c r="H16" i="35"/>
  <c r="G16" i="35"/>
  <c r="F16" i="35"/>
  <c r="E16" i="35"/>
  <c r="D16" i="35"/>
  <c r="C16" i="35"/>
  <c r="B16" i="35"/>
  <c r="A16" i="35"/>
  <c r="A4" i="35"/>
  <c r="B4" i="35"/>
  <c r="C4" i="35"/>
  <c r="D4" i="35"/>
  <c r="E4" i="35"/>
  <c r="F4" i="35"/>
  <c r="G4" i="35"/>
  <c r="H4" i="35"/>
  <c r="I4" i="35"/>
  <c r="J4" i="35"/>
  <c r="K4" i="35"/>
  <c r="A5" i="35"/>
  <c r="B5" i="35"/>
  <c r="C5" i="35"/>
  <c r="D5" i="35"/>
  <c r="E5" i="35"/>
  <c r="F5" i="35"/>
  <c r="G5" i="35"/>
  <c r="H5" i="35"/>
  <c r="I5" i="35"/>
  <c r="J5" i="35"/>
  <c r="K5" i="35"/>
  <c r="A6" i="35"/>
  <c r="B6" i="35"/>
  <c r="D6" i="35"/>
  <c r="E6" i="35"/>
  <c r="F6" i="35"/>
  <c r="G6" i="35"/>
  <c r="H6" i="35"/>
  <c r="I6" i="35"/>
  <c r="J6" i="35"/>
  <c r="A7" i="35"/>
  <c r="B7" i="35"/>
  <c r="C7" i="35"/>
  <c r="E7" i="35"/>
  <c r="F7" i="35"/>
  <c r="G7" i="35"/>
  <c r="H7" i="35"/>
  <c r="I7" i="35"/>
  <c r="J7" i="35"/>
  <c r="K7" i="35"/>
  <c r="A8" i="35"/>
  <c r="B8" i="35"/>
  <c r="C8" i="35"/>
  <c r="D8" i="35"/>
  <c r="F8" i="35"/>
  <c r="G8" i="35"/>
  <c r="H8" i="35"/>
  <c r="I8" i="35"/>
  <c r="J8" i="35"/>
  <c r="K8" i="35"/>
  <c r="A9" i="35"/>
  <c r="B9" i="35"/>
  <c r="C9" i="35"/>
  <c r="D9" i="35"/>
  <c r="E9" i="35"/>
  <c r="G9" i="35"/>
  <c r="H9" i="35"/>
  <c r="I9" i="35"/>
  <c r="J9" i="35"/>
  <c r="K9" i="35"/>
  <c r="A10" i="35"/>
  <c r="B10" i="35"/>
  <c r="C10" i="35"/>
  <c r="D10" i="35"/>
  <c r="E10" i="35"/>
  <c r="F10" i="35"/>
  <c r="H10" i="35"/>
  <c r="J10" i="35"/>
  <c r="K10" i="35"/>
  <c r="A11" i="35"/>
  <c r="B11" i="35"/>
  <c r="C11" i="35"/>
  <c r="D11" i="35"/>
  <c r="E11" i="35"/>
  <c r="F11" i="35"/>
  <c r="G11" i="35"/>
  <c r="I11" i="35"/>
  <c r="K11" i="35"/>
  <c r="A12" i="35"/>
  <c r="B12" i="35"/>
  <c r="C12" i="35"/>
  <c r="D12" i="35"/>
  <c r="E12" i="35"/>
  <c r="F12" i="35"/>
  <c r="G12" i="35"/>
  <c r="H12" i="35"/>
  <c r="A13" i="35"/>
  <c r="B13" i="35"/>
  <c r="C13" i="35"/>
  <c r="D13" i="35"/>
  <c r="E13" i="35"/>
  <c r="F13" i="35"/>
  <c r="G13" i="35"/>
  <c r="H13" i="35"/>
  <c r="I13" i="35"/>
  <c r="J13" i="35"/>
  <c r="K13" i="35"/>
  <c r="A14" i="35"/>
  <c r="B14" i="35"/>
  <c r="C14" i="35"/>
  <c r="D14" i="35"/>
  <c r="E14" i="35"/>
  <c r="F14" i="35"/>
  <c r="G14" i="35"/>
  <c r="H14" i="35"/>
  <c r="I14" i="35"/>
  <c r="J14" i="35"/>
  <c r="K14" i="35"/>
  <c r="J2" i="35"/>
  <c r="I2" i="35"/>
  <c r="H2" i="35"/>
  <c r="G2" i="35"/>
  <c r="F2" i="35"/>
  <c r="E2" i="35"/>
  <c r="D2" i="35"/>
  <c r="M2" i="35" s="1"/>
  <c r="C2" i="35"/>
  <c r="B2" i="35"/>
  <c r="N2" i="35"/>
  <c r="A144" i="34"/>
  <c r="B144" i="34"/>
  <c r="C144" i="34"/>
  <c r="D144" i="34"/>
  <c r="E144" i="34"/>
  <c r="F144" i="34"/>
  <c r="G144" i="34"/>
  <c r="H144" i="34"/>
  <c r="I144" i="34"/>
  <c r="J144" i="34"/>
  <c r="K144" i="34"/>
  <c r="A145" i="34"/>
  <c r="B145" i="34"/>
  <c r="C145" i="34"/>
  <c r="D145" i="34"/>
  <c r="E145" i="34"/>
  <c r="F145" i="34"/>
  <c r="G145" i="34"/>
  <c r="H145" i="34"/>
  <c r="I145" i="34"/>
  <c r="J145" i="34"/>
  <c r="K145" i="34"/>
  <c r="A146" i="34"/>
  <c r="B146" i="34"/>
  <c r="D146" i="34"/>
  <c r="E146" i="34"/>
  <c r="F146" i="34"/>
  <c r="G146" i="34"/>
  <c r="H146" i="34"/>
  <c r="I146" i="34"/>
  <c r="J146" i="34"/>
  <c r="A147" i="34"/>
  <c r="B147" i="34"/>
  <c r="C147" i="34"/>
  <c r="E147" i="34"/>
  <c r="F147" i="34"/>
  <c r="G147" i="34"/>
  <c r="H147" i="34"/>
  <c r="I147" i="34"/>
  <c r="J147" i="34"/>
  <c r="K147" i="34"/>
  <c r="A148" i="34"/>
  <c r="B148" i="34"/>
  <c r="C148" i="34"/>
  <c r="D148" i="34"/>
  <c r="F148" i="34"/>
  <c r="G148" i="34"/>
  <c r="H148" i="34"/>
  <c r="I148" i="34"/>
  <c r="J148" i="34"/>
  <c r="K148" i="34"/>
  <c r="A149" i="34"/>
  <c r="B149" i="34"/>
  <c r="C149" i="34"/>
  <c r="D149" i="34"/>
  <c r="E149" i="34"/>
  <c r="G149" i="34"/>
  <c r="H149" i="34"/>
  <c r="I149" i="34"/>
  <c r="J149" i="34"/>
  <c r="K149" i="34"/>
  <c r="A150" i="34"/>
  <c r="B150" i="34"/>
  <c r="C150" i="34"/>
  <c r="D150" i="34"/>
  <c r="E150" i="34"/>
  <c r="F150" i="34"/>
  <c r="H150" i="34"/>
  <c r="J150" i="34"/>
  <c r="K150" i="34"/>
  <c r="A151" i="34"/>
  <c r="B151" i="34"/>
  <c r="C151" i="34"/>
  <c r="D151" i="34"/>
  <c r="E151" i="34"/>
  <c r="F151" i="34"/>
  <c r="G151" i="34"/>
  <c r="I151" i="34"/>
  <c r="K151" i="34"/>
  <c r="A152" i="34"/>
  <c r="B152" i="34"/>
  <c r="C152" i="34"/>
  <c r="D152" i="34"/>
  <c r="E152" i="34"/>
  <c r="F152" i="34"/>
  <c r="G152" i="34"/>
  <c r="H152" i="34"/>
  <c r="A153" i="34"/>
  <c r="B153" i="34"/>
  <c r="C153" i="34"/>
  <c r="D153" i="34"/>
  <c r="E153" i="34"/>
  <c r="F153" i="34"/>
  <c r="G153" i="34"/>
  <c r="H153" i="34"/>
  <c r="I153" i="34"/>
  <c r="K153" i="34"/>
  <c r="A154" i="34"/>
  <c r="B154" i="34"/>
  <c r="C154" i="34"/>
  <c r="D154" i="34"/>
  <c r="E154" i="34"/>
  <c r="F154" i="34"/>
  <c r="G154" i="34"/>
  <c r="H154" i="34"/>
  <c r="I154" i="34"/>
  <c r="J154" i="34"/>
  <c r="K154" i="34"/>
  <c r="A116" i="34"/>
  <c r="B116" i="34"/>
  <c r="C116" i="34"/>
  <c r="D116" i="34"/>
  <c r="E116" i="34"/>
  <c r="F116" i="34"/>
  <c r="G116" i="34"/>
  <c r="H116" i="34"/>
  <c r="I116" i="34"/>
  <c r="J116" i="34"/>
  <c r="K116" i="34"/>
  <c r="A117" i="34"/>
  <c r="B117" i="34"/>
  <c r="C117" i="34"/>
  <c r="D117" i="34"/>
  <c r="E117" i="34"/>
  <c r="F117" i="34"/>
  <c r="G117" i="34"/>
  <c r="H117" i="34"/>
  <c r="I117" i="34"/>
  <c r="J117" i="34"/>
  <c r="K117" i="34"/>
  <c r="A118" i="34"/>
  <c r="B118" i="34"/>
  <c r="D118" i="34"/>
  <c r="E118" i="34"/>
  <c r="F118" i="34"/>
  <c r="G118" i="34"/>
  <c r="H118" i="34"/>
  <c r="I118" i="34"/>
  <c r="J118" i="34"/>
  <c r="A119" i="34"/>
  <c r="B119" i="34"/>
  <c r="C119" i="34"/>
  <c r="E119" i="34"/>
  <c r="F119" i="34"/>
  <c r="G119" i="34"/>
  <c r="H119" i="34"/>
  <c r="I119" i="34"/>
  <c r="J119" i="34"/>
  <c r="K119" i="34"/>
  <c r="A120" i="34"/>
  <c r="B120" i="34"/>
  <c r="C120" i="34"/>
  <c r="D120" i="34"/>
  <c r="F120" i="34"/>
  <c r="G120" i="34"/>
  <c r="H120" i="34"/>
  <c r="I120" i="34"/>
  <c r="J120" i="34"/>
  <c r="K120" i="34"/>
  <c r="A121" i="34"/>
  <c r="B121" i="34"/>
  <c r="C121" i="34"/>
  <c r="D121" i="34"/>
  <c r="E121" i="34"/>
  <c r="G121" i="34"/>
  <c r="H121" i="34"/>
  <c r="I121" i="34"/>
  <c r="J121" i="34"/>
  <c r="K121" i="34"/>
  <c r="A122" i="34"/>
  <c r="B122" i="34"/>
  <c r="C122" i="34"/>
  <c r="D122" i="34"/>
  <c r="E122" i="34"/>
  <c r="F122" i="34"/>
  <c r="H122" i="34"/>
  <c r="J122" i="34"/>
  <c r="K122" i="34"/>
  <c r="A123" i="34"/>
  <c r="B123" i="34"/>
  <c r="C123" i="34"/>
  <c r="D123" i="34"/>
  <c r="E123" i="34"/>
  <c r="F123" i="34"/>
  <c r="G123" i="34"/>
  <c r="I123" i="34"/>
  <c r="K123" i="34"/>
  <c r="A124" i="34"/>
  <c r="B124" i="34"/>
  <c r="C124" i="34"/>
  <c r="D124" i="34"/>
  <c r="E124" i="34"/>
  <c r="F124" i="34"/>
  <c r="G124" i="34"/>
  <c r="H124" i="34"/>
  <c r="A125" i="34"/>
  <c r="B125" i="34"/>
  <c r="C125" i="34"/>
  <c r="D125" i="34"/>
  <c r="E125" i="34"/>
  <c r="F125" i="34"/>
  <c r="G125" i="34"/>
  <c r="H125" i="34"/>
  <c r="I125" i="34"/>
  <c r="J125" i="34"/>
  <c r="K125" i="34"/>
  <c r="A126" i="34"/>
  <c r="B126" i="34"/>
  <c r="C126" i="34"/>
  <c r="D126" i="34"/>
  <c r="E126" i="34"/>
  <c r="F126" i="34"/>
  <c r="G126" i="34"/>
  <c r="H126" i="34"/>
  <c r="I126" i="34"/>
  <c r="J126" i="34"/>
  <c r="K126" i="34"/>
  <c r="A88" i="34"/>
  <c r="B88" i="34"/>
  <c r="C88" i="34"/>
  <c r="D88" i="34"/>
  <c r="E88" i="34"/>
  <c r="F88" i="34"/>
  <c r="G88" i="34"/>
  <c r="H88" i="34"/>
  <c r="I88" i="34"/>
  <c r="J88" i="34"/>
  <c r="K88" i="34"/>
  <c r="A89" i="34"/>
  <c r="B89" i="34"/>
  <c r="C89" i="34"/>
  <c r="D89" i="34"/>
  <c r="E89" i="34"/>
  <c r="F89" i="34"/>
  <c r="G89" i="34"/>
  <c r="H89" i="34"/>
  <c r="I89" i="34"/>
  <c r="J89" i="34"/>
  <c r="K89" i="34"/>
  <c r="A90" i="34"/>
  <c r="B90" i="34"/>
  <c r="D90" i="34"/>
  <c r="E90" i="34"/>
  <c r="F90" i="34"/>
  <c r="G90" i="34"/>
  <c r="H90" i="34"/>
  <c r="I90" i="34"/>
  <c r="J90" i="34"/>
  <c r="A91" i="34"/>
  <c r="B91" i="34"/>
  <c r="C91" i="34"/>
  <c r="E91" i="34"/>
  <c r="F91" i="34"/>
  <c r="G91" i="34"/>
  <c r="H91" i="34"/>
  <c r="I91" i="34"/>
  <c r="J91" i="34"/>
  <c r="K91" i="34"/>
  <c r="A92" i="34"/>
  <c r="B92" i="34"/>
  <c r="C92" i="34"/>
  <c r="D92" i="34"/>
  <c r="F92" i="34"/>
  <c r="G92" i="34"/>
  <c r="H92" i="34"/>
  <c r="I92" i="34"/>
  <c r="J92" i="34"/>
  <c r="K92" i="34"/>
  <c r="A93" i="34"/>
  <c r="B93" i="34"/>
  <c r="C93" i="34"/>
  <c r="D93" i="34"/>
  <c r="E93" i="34"/>
  <c r="G93" i="34"/>
  <c r="H93" i="34"/>
  <c r="I93" i="34"/>
  <c r="J93" i="34"/>
  <c r="K93" i="34"/>
  <c r="A94" i="34"/>
  <c r="B94" i="34"/>
  <c r="C94" i="34"/>
  <c r="D94" i="34"/>
  <c r="E94" i="34"/>
  <c r="F94" i="34"/>
  <c r="H94" i="34"/>
  <c r="J94" i="34"/>
  <c r="K94" i="34"/>
  <c r="A95" i="34"/>
  <c r="B95" i="34"/>
  <c r="C95" i="34"/>
  <c r="D95" i="34"/>
  <c r="E95" i="34"/>
  <c r="F95" i="34"/>
  <c r="G95" i="34"/>
  <c r="I95" i="34"/>
  <c r="K95" i="34"/>
  <c r="A96" i="34"/>
  <c r="B96" i="34"/>
  <c r="C96" i="34"/>
  <c r="D96" i="34"/>
  <c r="E96" i="34"/>
  <c r="F96" i="34"/>
  <c r="G96" i="34"/>
  <c r="H96" i="34"/>
  <c r="A97" i="34"/>
  <c r="B97" i="34"/>
  <c r="C97" i="34"/>
  <c r="D97" i="34"/>
  <c r="E97" i="34"/>
  <c r="F97" i="34"/>
  <c r="G97" i="34"/>
  <c r="H97" i="34"/>
  <c r="I97" i="34"/>
  <c r="J97" i="34"/>
  <c r="K97" i="34"/>
  <c r="A98" i="34"/>
  <c r="B98" i="34"/>
  <c r="C98" i="34"/>
  <c r="D98" i="34"/>
  <c r="E98" i="34"/>
  <c r="F98" i="34"/>
  <c r="G98" i="34"/>
  <c r="H98" i="34"/>
  <c r="I98" i="34"/>
  <c r="J98" i="34"/>
  <c r="K98" i="34"/>
  <c r="A60" i="34"/>
  <c r="B60" i="34"/>
  <c r="C60" i="34"/>
  <c r="D60" i="34"/>
  <c r="E60" i="34"/>
  <c r="F60" i="34"/>
  <c r="G60" i="34"/>
  <c r="H60" i="34"/>
  <c r="I60" i="34"/>
  <c r="J60" i="34"/>
  <c r="K60" i="34"/>
  <c r="A61" i="34"/>
  <c r="B61" i="34"/>
  <c r="C61" i="34"/>
  <c r="D61" i="34"/>
  <c r="E61" i="34"/>
  <c r="F61" i="34"/>
  <c r="G61" i="34"/>
  <c r="H61" i="34"/>
  <c r="I61" i="34"/>
  <c r="J61" i="34"/>
  <c r="K61" i="34"/>
  <c r="A62" i="34"/>
  <c r="B62" i="34"/>
  <c r="D62" i="34"/>
  <c r="E62" i="34"/>
  <c r="F62" i="34"/>
  <c r="G62" i="34"/>
  <c r="H62" i="34"/>
  <c r="I62" i="34"/>
  <c r="J62" i="34"/>
  <c r="A63" i="34"/>
  <c r="B63" i="34"/>
  <c r="C63" i="34"/>
  <c r="E63" i="34"/>
  <c r="F63" i="34"/>
  <c r="G63" i="34"/>
  <c r="H63" i="34"/>
  <c r="I63" i="34"/>
  <c r="J63" i="34"/>
  <c r="K63" i="34"/>
  <c r="A64" i="34"/>
  <c r="B64" i="34"/>
  <c r="C64" i="34"/>
  <c r="D64" i="34"/>
  <c r="F64" i="34"/>
  <c r="G64" i="34"/>
  <c r="H64" i="34"/>
  <c r="I64" i="34"/>
  <c r="J64" i="34"/>
  <c r="K64" i="34"/>
  <c r="A65" i="34"/>
  <c r="B65" i="34"/>
  <c r="C65" i="34"/>
  <c r="D65" i="34"/>
  <c r="E65" i="34"/>
  <c r="G65" i="34"/>
  <c r="H65" i="34"/>
  <c r="I65" i="34"/>
  <c r="J65" i="34"/>
  <c r="K65" i="34"/>
  <c r="A66" i="34"/>
  <c r="B66" i="34"/>
  <c r="C66" i="34"/>
  <c r="D66" i="34"/>
  <c r="E66" i="34"/>
  <c r="F66" i="34"/>
  <c r="H66" i="34"/>
  <c r="J66" i="34"/>
  <c r="K66" i="34"/>
  <c r="A67" i="34"/>
  <c r="B67" i="34"/>
  <c r="C67" i="34"/>
  <c r="D67" i="34"/>
  <c r="E67" i="34"/>
  <c r="F67" i="34"/>
  <c r="G67" i="34"/>
  <c r="I67" i="34"/>
  <c r="K67" i="34"/>
  <c r="A68" i="34"/>
  <c r="B68" i="34"/>
  <c r="C68" i="34"/>
  <c r="D68" i="34"/>
  <c r="E68" i="34"/>
  <c r="F68" i="34"/>
  <c r="G68" i="34"/>
  <c r="H68" i="34"/>
  <c r="A69" i="34"/>
  <c r="B69" i="34"/>
  <c r="C69" i="34"/>
  <c r="D69" i="34"/>
  <c r="E69" i="34"/>
  <c r="F69" i="34"/>
  <c r="G69" i="34"/>
  <c r="H69" i="34"/>
  <c r="I69" i="34"/>
  <c r="J69" i="34"/>
  <c r="K69" i="34"/>
  <c r="A70" i="34"/>
  <c r="B70" i="34"/>
  <c r="C70" i="34"/>
  <c r="D70" i="34"/>
  <c r="E70" i="34"/>
  <c r="F70" i="34"/>
  <c r="G70" i="34"/>
  <c r="H70" i="34"/>
  <c r="I70" i="34"/>
  <c r="J70" i="34"/>
  <c r="K70" i="34"/>
  <c r="A32" i="34"/>
  <c r="B32" i="34"/>
  <c r="C32" i="34"/>
  <c r="D32" i="34"/>
  <c r="E32" i="34"/>
  <c r="F32" i="34"/>
  <c r="G32" i="34"/>
  <c r="H32" i="34"/>
  <c r="I32" i="34"/>
  <c r="J32" i="34"/>
  <c r="K32" i="34"/>
  <c r="A33" i="34"/>
  <c r="B33" i="34"/>
  <c r="C33" i="34"/>
  <c r="D33" i="34"/>
  <c r="E33" i="34"/>
  <c r="F33" i="34"/>
  <c r="G33" i="34"/>
  <c r="H33" i="34"/>
  <c r="I33" i="34"/>
  <c r="J33" i="34"/>
  <c r="K33" i="34"/>
  <c r="A34" i="34"/>
  <c r="B34" i="34"/>
  <c r="D34" i="34"/>
  <c r="E34" i="34"/>
  <c r="F34" i="34"/>
  <c r="G34" i="34"/>
  <c r="H34" i="34"/>
  <c r="I34" i="34"/>
  <c r="J34" i="34"/>
  <c r="A35" i="34"/>
  <c r="B35" i="34"/>
  <c r="C35" i="34"/>
  <c r="E35" i="34"/>
  <c r="F35" i="34"/>
  <c r="G35" i="34"/>
  <c r="H35" i="34"/>
  <c r="I35" i="34"/>
  <c r="J35" i="34"/>
  <c r="K35" i="34"/>
  <c r="A36" i="34"/>
  <c r="B36" i="34"/>
  <c r="C36" i="34"/>
  <c r="D36" i="34"/>
  <c r="F36" i="34"/>
  <c r="G36" i="34"/>
  <c r="H36" i="34"/>
  <c r="I36" i="34"/>
  <c r="J36" i="34"/>
  <c r="K36" i="34"/>
  <c r="A37" i="34"/>
  <c r="B37" i="34"/>
  <c r="C37" i="34"/>
  <c r="D37" i="34"/>
  <c r="E37" i="34"/>
  <c r="G37" i="34"/>
  <c r="H37" i="34"/>
  <c r="I37" i="34"/>
  <c r="J37" i="34"/>
  <c r="K37" i="34"/>
  <c r="A38" i="34"/>
  <c r="B38" i="34"/>
  <c r="C38" i="34"/>
  <c r="D38" i="34"/>
  <c r="E38" i="34"/>
  <c r="F38" i="34"/>
  <c r="H38" i="34"/>
  <c r="J38" i="34"/>
  <c r="K38" i="34"/>
  <c r="A39" i="34"/>
  <c r="B39" i="34"/>
  <c r="C39" i="34"/>
  <c r="D39" i="34"/>
  <c r="E39" i="34"/>
  <c r="F39" i="34"/>
  <c r="G39" i="34"/>
  <c r="I39" i="34"/>
  <c r="K39" i="34"/>
  <c r="A40" i="34"/>
  <c r="B40" i="34"/>
  <c r="C40" i="34"/>
  <c r="D40" i="34"/>
  <c r="E40" i="34"/>
  <c r="F40" i="34"/>
  <c r="G40" i="34"/>
  <c r="H40" i="34"/>
  <c r="A41" i="34"/>
  <c r="B41" i="34"/>
  <c r="C41" i="34"/>
  <c r="D41" i="34"/>
  <c r="E41" i="34"/>
  <c r="F41" i="34"/>
  <c r="G41" i="34"/>
  <c r="H41" i="34"/>
  <c r="I41" i="34"/>
  <c r="J41" i="34"/>
  <c r="K41" i="34"/>
  <c r="A42" i="34"/>
  <c r="B42" i="34"/>
  <c r="C42" i="34"/>
  <c r="D42" i="34"/>
  <c r="E42" i="34"/>
  <c r="F42" i="34"/>
  <c r="G42" i="34"/>
  <c r="H42" i="34"/>
  <c r="I42" i="34"/>
  <c r="J42" i="34"/>
  <c r="K42" i="34"/>
  <c r="K17" i="34"/>
  <c r="J17" i="34"/>
  <c r="I17" i="34"/>
  <c r="H17" i="34"/>
  <c r="G17" i="34"/>
  <c r="F17" i="34"/>
  <c r="N17" i="34" s="1"/>
  <c r="E17" i="34"/>
  <c r="D17" i="34"/>
  <c r="M17" i="34" s="1"/>
  <c r="C17" i="34"/>
  <c r="B17" i="34"/>
  <c r="K16" i="34"/>
  <c r="J16" i="34"/>
  <c r="I16" i="34"/>
  <c r="H16" i="34"/>
  <c r="G16" i="34"/>
  <c r="F16" i="34"/>
  <c r="E16" i="34"/>
  <c r="D16" i="34"/>
  <c r="C16" i="34"/>
  <c r="B16" i="34"/>
  <c r="A16" i="34"/>
  <c r="A4" i="34"/>
  <c r="B4" i="34"/>
  <c r="C4" i="34"/>
  <c r="D4" i="34"/>
  <c r="E4" i="34"/>
  <c r="F4" i="34"/>
  <c r="G4" i="34"/>
  <c r="H4" i="34"/>
  <c r="I4" i="34"/>
  <c r="J4" i="34"/>
  <c r="K4" i="34"/>
  <c r="A5" i="34"/>
  <c r="B5" i="34"/>
  <c r="C5" i="34"/>
  <c r="D5" i="34"/>
  <c r="E5" i="34"/>
  <c r="F5" i="34"/>
  <c r="G5" i="34"/>
  <c r="H5" i="34"/>
  <c r="I5" i="34"/>
  <c r="J5" i="34"/>
  <c r="K5" i="34"/>
  <c r="A6" i="34"/>
  <c r="B6" i="34"/>
  <c r="D6" i="34"/>
  <c r="E6" i="34"/>
  <c r="F6" i="34"/>
  <c r="G6" i="34"/>
  <c r="H6" i="34"/>
  <c r="I6" i="34"/>
  <c r="J6" i="34"/>
  <c r="A7" i="34"/>
  <c r="B7" i="34"/>
  <c r="E7" i="34"/>
  <c r="F7" i="34"/>
  <c r="G7" i="34"/>
  <c r="H7" i="34"/>
  <c r="I7" i="34"/>
  <c r="J7" i="34"/>
  <c r="K7" i="34"/>
  <c r="A8" i="34"/>
  <c r="B8" i="34"/>
  <c r="C8" i="34"/>
  <c r="D8" i="34"/>
  <c r="F8" i="34"/>
  <c r="G8" i="34"/>
  <c r="H8" i="34"/>
  <c r="I8" i="34"/>
  <c r="J8" i="34"/>
  <c r="K8" i="34"/>
  <c r="A9" i="34"/>
  <c r="B9" i="34"/>
  <c r="C9" i="34"/>
  <c r="D9" i="34"/>
  <c r="E9" i="34"/>
  <c r="G9" i="34"/>
  <c r="H9" i="34"/>
  <c r="I9" i="34"/>
  <c r="J9" i="34"/>
  <c r="K9" i="34"/>
  <c r="A10" i="34"/>
  <c r="B10" i="34"/>
  <c r="C10" i="34"/>
  <c r="D10" i="34"/>
  <c r="E10" i="34"/>
  <c r="F10" i="34"/>
  <c r="H10" i="34"/>
  <c r="J10" i="34"/>
  <c r="K10" i="34"/>
  <c r="A11" i="34"/>
  <c r="B11" i="34"/>
  <c r="C11" i="34"/>
  <c r="D11" i="34"/>
  <c r="E11" i="34"/>
  <c r="F11" i="34"/>
  <c r="G11" i="34"/>
  <c r="I11" i="34"/>
  <c r="K11" i="34"/>
  <c r="A12" i="34"/>
  <c r="B12" i="34"/>
  <c r="C12" i="34"/>
  <c r="D12" i="34"/>
  <c r="E12" i="34"/>
  <c r="F12" i="34"/>
  <c r="G12" i="34"/>
  <c r="H12" i="34"/>
  <c r="A13" i="34"/>
  <c r="B13" i="34"/>
  <c r="C13" i="34"/>
  <c r="D13" i="34"/>
  <c r="E13" i="34"/>
  <c r="F13" i="34"/>
  <c r="G13" i="34"/>
  <c r="H13" i="34"/>
  <c r="I13" i="34"/>
  <c r="J13" i="34"/>
  <c r="K13" i="34"/>
  <c r="A14" i="34"/>
  <c r="B14" i="34"/>
  <c r="C14" i="34"/>
  <c r="D14" i="34"/>
  <c r="E14" i="34"/>
  <c r="F14" i="34"/>
  <c r="G14" i="34"/>
  <c r="H14" i="34"/>
  <c r="I14" i="34"/>
  <c r="J14" i="34"/>
  <c r="K14" i="34"/>
  <c r="J2" i="34"/>
  <c r="I2" i="34"/>
  <c r="H2" i="34"/>
  <c r="G2" i="34"/>
  <c r="F2" i="34"/>
  <c r="E2" i="34"/>
  <c r="D2" i="34"/>
  <c r="C2" i="34"/>
  <c r="B2" i="34"/>
  <c r="N2" i="34"/>
  <c r="A172" i="33"/>
  <c r="B172" i="33"/>
  <c r="C172" i="33"/>
  <c r="D172" i="33"/>
  <c r="E172" i="33"/>
  <c r="F172" i="33"/>
  <c r="G172" i="33"/>
  <c r="H172" i="33"/>
  <c r="I172" i="33"/>
  <c r="J172" i="33"/>
  <c r="K172" i="33"/>
  <c r="A173" i="33"/>
  <c r="B173" i="33"/>
  <c r="C173" i="33"/>
  <c r="D173" i="33"/>
  <c r="E173" i="33"/>
  <c r="F173" i="33"/>
  <c r="G173" i="33"/>
  <c r="H173" i="33"/>
  <c r="I173" i="33"/>
  <c r="J173" i="33"/>
  <c r="K173" i="33"/>
  <c r="A174" i="33"/>
  <c r="B174" i="33"/>
  <c r="D174" i="33"/>
  <c r="E174" i="33"/>
  <c r="F174" i="33"/>
  <c r="G174" i="33"/>
  <c r="H174" i="33"/>
  <c r="I174" i="33"/>
  <c r="J174" i="33"/>
  <c r="A175" i="33"/>
  <c r="B175" i="33"/>
  <c r="C175" i="33"/>
  <c r="E175" i="33"/>
  <c r="F175" i="33"/>
  <c r="G175" i="33"/>
  <c r="H175" i="33"/>
  <c r="I175" i="33"/>
  <c r="J175" i="33"/>
  <c r="K175" i="33"/>
  <c r="A176" i="33"/>
  <c r="B176" i="33"/>
  <c r="C176" i="33"/>
  <c r="D176" i="33"/>
  <c r="F176" i="33"/>
  <c r="G176" i="33"/>
  <c r="H176" i="33"/>
  <c r="I176" i="33"/>
  <c r="J176" i="33"/>
  <c r="K176" i="33"/>
  <c r="A177" i="33"/>
  <c r="B177" i="33"/>
  <c r="C177" i="33"/>
  <c r="D177" i="33"/>
  <c r="E177" i="33"/>
  <c r="G177" i="33"/>
  <c r="H177" i="33"/>
  <c r="I177" i="33"/>
  <c r="J177" i="33"/>
  <c r="K177" i="33"/>
  <c r="A178" i="33"/>
  <c r="B178" i="33"/>
  <c r="C178" i="33"/>
  <c r="D178" i="33"/>
  <c r="E178" i="33"/>
  <c r="F178" i="33"/>
  <c r="H178" i="33"/>
  <c r="J178" i="33"/>
  <c r="K178" i="33"/>
  <c r="A179" i="33"/>
  <c r="B179" i="33"/>
  <c r="C179" i="33"/>
  <c r="D179" i="33"/>
  <c r="E179" i="33"/>
  <c r="F179" i="33"/>
  <c r="G179" i="33"/>
  <c r="I179" i="33"/>
  <c r="K179" i="33"/>
  <c r="A180" i="33"/>
  <c r="B180" i="33"/>
  <c r="C180" i="33"/>
  <c r="D180" i="33"/>
  <c r="E180" i="33"/>
  <c r="F180" i="33"/>
  <c r="G180" i="33"/>
  <c r="H180" i="33"/>
  <c r="A181" i="33"/>
  <c r="B181" i="33"/>
  <c r="C181" i="33"/>
  <c r="D181" i="33"/>
  <c r="E181" i="33"/>
  <c r="F181" i="33"/>
  <c r="G181" i="33"/>
  <c r="H181" i="33"/>
  <c r="I181" i="33"/>
  <c r="K181" i="33"/>
  <c r="A182" i="33"/>
  <c r="B182" i="33"/>
  <c r="C182" i="33"/>
  <c r="D182" i="33"/>
  <c r="E182" i="33"/>
  <c r="F182" i="33"/>
  <c r="G182" i="33"/>
  <c r="H182" i="33"/>
  <c r="I182" i="33"/>
  <c r="J182" i="33"/>
  <c r="K182" i="33"/>
  <c r="A144" i="33"/>
  <c r="B144" i="33"/>
  <c r="C144" i="33"/>
  <c r="D144" i="33"/>
  <c r="E144" i="33"/>
  <c r="F144" i="33"/>
  <c r="G144" i="33"/>
  <c r="H144" i="33"/>
  <c r="I144" i="33"/>
  <c r="J144" i="33"/>
  <c r="K144" i="33"/>
  <c r="A145" i="33"/>
  <c r="B145" i="33"/>
  <c r="C145" i="33"/>
  <c r="D145" i="33"/>
  <c r="E145" i="33"/>
  <c r="F145" i="33"/>
  <c r="G145" i="33"/>
  <c r="H145" i="33"/>
  <c r="I145" i="33"/>
  <c r="J145" i="33"/>
  <c r="K145" i="33"/>
  <c r="A146" i="33"/>
  <c r="B146" i="33"/>
  <c r="D146" i="33"/>
  <c r="E146" i="33"/>
  <c r="F146" i="33"/>
  <c r="G146" i="33"/>
  <c r="H146" i="33"/>
  <c r="I146" i="33"/>
  <c r="J146" i="33"/>
  <c r="A147" i="33"/>
  <c r="B147" i="33"/>
  <c r="C147" i="33"/>
  <c r="E147" i="33"/>
  <c r="F147" i="33"/>
  <c r="G147" i="33"/>
  <c r="H147" i="33"/>
  <c r="I147" i="33"/>
  <c r="J147" i="33"/>
  <c r="K147" i="33"/>
  <c r="A148" i="33"/>
  <c r="B148" i="33"/>
  <c r="C148" i="33"/>
  <c r="D148" i="33"/>
  <c r="F148" i="33"/>
  <c r="G148" i="33"/>
  <c r="H148" i="33"/>
  <c r="I148" i="33"/>
  <c r="J148" i="33"/>
  <c r="K148" i="33"/>
  <c r="A149" i="33"/>
  <c r="B149" i="33"/>
  <c r="C149" i="33"/>
  <c r="D149" i="33"/>
  <c r="E149" i="33"/>
  <c r="G149" i="33"/>
  <c r="H149" i="33"/>
  <c r="I149" i="33"/>
  <c r="J149" i="33"/>
  <c r="K149" i="33"/>
  <c r="A150" i="33"/>
  <c r="B150" i="33"/>
  <c r="C150" i="33"/>
  <c r="D150" i="33"/>
  <c r="E150" i="33"/>
  <c r="F150" i="33"/>
  <c r="H150" i="33"/>
  <c r="J150" i="33"/>
  <c r="K150" i="33"/>
  <c r="A151" i="33"/>
  <c r="B151" i="33"/>
  <c r="C151" i="33"/>
  <c r="D151" i="33"/>
  <c r="E151" i="33"/>
  <c r="F151" i="33"/>
  <c r="G151" i="33"/>
  <c r="I151" i="33"/>
  <c r="K151" i="33"/>
  <c r="A152" i="33"/>
  <c r="B152" i="33"/>
  <c r="C152" i="33"/>
  <c r="D152" i="33"/>
  <c r="E152" i="33"/>
  <c r="F152" i="33"/>
  <c r="G152" i="33"/>
  <c r="H152" i="33"/>
  <c r="A153" i="33"/>
  <c r="B153" i="33"/>
  <c r="C153" i="33"/>
  <c r="D153" i="33"/>
  <c r="E153" i="33"/>
  <c r="F153" i="33"/>
  <c r="G153" i="33"/>
  <c r="H153" i="33"/>
  <c r="I153" i="33"/>
  <c r="J153" i="33"/>
  <c r="K153" i="33"/>
  <c r="A154" i="33"/>
  <c r="B154" i="33"/>
  <c r="C154" i="33"/>
  <c r="D154" i="33"/>
  <c r="E154" i="33"/>
  <c r="F154" i="33"/>
  <c r="G154" i="33"/>
  <c r="H154" i="33"/>
  <c r="I154" i="33"/>
  <c r="J154" i="33"/>
  <c r="K154" i="33"/>
  <c r="A116" i="33"/>
  <c r="B116" i="33"/>
  <c r="C116" i="33"/>
  <c r="D116" i="33"/>
  <c r="E116" i="33"/>
  <c r="F116" i="33"/>
  <c r="G116" i="33"/>
  <c r="H116" i="33"/>
  <c r="I116" i="33"/>
  <c r="J116" i="33"/>
  <c r="K116" i="33"/>
  <c r="A117" i="33"/>
  <c r="B117" i="33"/>
  <c r="C117" i="33"/>
  <c r="D117" i="33"/>
  <c r="E117" i="33"/>
  <c r="F117" i="33"/>
  <c r="G117" i="33"/>
  <c r="H117" i="33"/>
  <c r="I117" i="33"/>
  <c r="J117" i="33"/>
  <c r="K117" i="33"/>
  <c r="A118" i="33"/>
  <c r="B118" i="33"/>
  <c r="D118" i="33"/>
  <c r="E118" i="33"/>
  <c r="F118" i="33"/>
  <c r="G118" i="33"/>
  <c r="H118" i="33"/>
  <c r="I118" i="33"/>
  <c r="J118" i="33"/>
  <c r="A119" i="33"/>
  <c r="B119" i="33"/>
  <c r="C119" i="33"/>
  <c r="E119" i="33"/>
  <c r="F119" i="33"/>
  <c r="G119" i="33"/>
  <c r="H119" i="33"/>
  <c r="I119" i="33"/>
  <c r="J119" i="33"/>
  <c r="K119" i="33"/>
  <c r="A120" i="33"/>
  <c r="B120" i="33"/>
  <c r="C120" i="33"/>
  <c r="D120" i="33"/>
  <c r="F120" i="33"/>
  <c r="G120" i="33"/>
  <c r="H120" i="33"/>
  <c r="I120" i="33"/>
  <c r="J120" i="33"/>
  <c r="K120" i="33"/>
  <c r="A121" i="33"/>
  <c r="B121" i="33"/>
  <c r="C121" i="33"/>
  <c r="D121" i="33"/>
  <c r="E121" i="33"/>
  <c r="G121" i="33"/>
  <c r="H121" i="33"/>
  <c r="I121" i="33"/>
  <c r="J121" i="33"/>
  <c r="K121" i="33"/>
  <c r="A122" i="33"/>
  <c r="B122" i="33"/>
  <c r="C122" i="33"/>
  <c r="D122" i="33"/>
  <c r="E122" i="33"/>
  <c r="F122" i="33"/>
  <c r="H122" i="33"/>
  <c r="J122" i="33"/>
  <c r="K122" i="33"/>
  <c r="A123" i="33"/>
  <c r="B123" i="33"/>
  <c r="C123" i="33"/>
  <c r="D123" i="33"/>
  <c r="E123" i="33"/>
  <c r="F123" i="33"/>
  <c r="G123" i="33"/>
  <c r="I123" i="33"/>
  <c r="K123" i="33"/>
  <c r="A124" i="33"/>
  <c r="B124" i="33"/>
  <c r="C124" i="33"/>
  <c r="D124" i="33"/>
  <c r="E124" i="33"/>
  <c r="F124" i="33"/>
  <c r="G124" i="33"/>
  <c r="H124" i="33"/>
  <c r="A125" i="33"/>
  <c r="B125" i="33"/>
  <c r="C125" i="33"/>
  <c r="D125" i="33"/>
  <c r="E125" i="33"/>
  <c r="F125" i="33"/>
  <c r="G125" i="33"/>
  <c r="H125" i="33"/>
  <c r="I125" i="33"/>
  <c r="J125" i="33"/>
  <c r="K125" i="33"/>
  <c r="A126" i="33"/>
  <c r="B126" i="33"/>
  <c r="C126" i="33"/>
  <c r="D126" i="33"/>
  <c r="E126" i="33"/>
  <c r="F126" i="33"/>
  <c r="G126" i="33"/>
  <c r="H126" i="33"/>
  <c r="I126" i="33"/>
  <c r="J126" i="33"/>
  <c r="K126" i="33"/>
  <c r="A88" i="33"/>
  <c r="B88" i="33"/>
  <c r="C88" i="33"/>
  <c r="D88" i="33"/>
  <c r="E88" i="33"/>
  <c r="F88" i="33"/>
  <c r="G88" i="33"/>
  <c r="H88" i="33"/>
  <c r="I88" i="33"/>
  <c r="J88" i="33"/>
  <c r="K88" i="33"/>
  <c r="A89" i="33"/>
  <c r="B89" i="33"/>
  <c r="C89" i="33"/>
  <c r="D89" i="33"/>
  <c r="E89" i="33"/>
  <c r="F89" i="33"/>
  <c r="G89" i="33"/>
  <c r="H89" i="33"/>
  <c r="I89" i="33"/>
  <c r="J89" i="33"/>
  <c r="K89" i="33"/>
  <c r="A90" i="33"/>
  <c r="B90" i="33"/>
  <c r="D90" i="33"/>
  <c r="E90" i="33"/>
  <c r="F90" i="33"/>
  <c r="G90" i="33"/>
  <c r="H90" i="33"/>
  <c r="I90" i="33"/>
  <c r="J90" i="33"/>
  <c r="A91" i="33"/>
  <c r="B91" i="33"/>
  <c r="C91" i="33"/>
  <c r="E91" i="33"/>
  <c r="F91" i="33"/>
  <c r="G91" i="33"/>
  <c r="H91" i="33"/>
  <c r="I91" i="33"/>
  <c r="J91" i="33"/>
  <c r="K91" i="33"/>
  <c r="A92" i="33"/>
  <c r="B92" i="33"/>
  <c r="C92" i="33"/>
  <c r="D92" i="33"/>
  <c r="F92" i="33"/>
  <c r="G92" i="33"/>
  <c r="H92" i="33"/>
  <c r="I92" i="33"/>
  <c r="J92" i="33"/>
  <c r="K92" i="33"/>
  <c r="A93" i="33"/>
  <c r="B93" i="33"/>
  <c r="C93" i="33"/>
  <c r="D93" i="33"/>
  <c r="E93" i="33"/>
  <c r="G93" i="33"/>
  <c r="H93" i="33"/>
  <c r="I93" i="33"/>
  <c r="J93" i="33"/>
  <c r="K93" i="33"/>
  <c r="A94" i="33"/>
  <c r="B94" i="33"/>
  <c r="C94" i="33"/>
  <c r="D94" i="33"/>
  <c r="E94" i="33"/>
  <c r="F94" i="33"/>
  <c r="H94" i="33"/>
  <c r="J94" i="33"/>
  <c r="K94" i="33"/>
  <c r="A95" i="33"/>
  <c r="B95" i="33"/>
  <c r="C95" i="33"/>
  <c r="D95" i="33"/>
  <c r="E95" i="33"/>
  <c r="F95" i="33"/>
  <c r="G95" i="33"/>
  <c r="I95" i="33"/>
  <c r="K95" i="33"/>
  <c r="A96" i="33"/>
  <c r="B96" i="33"/>
  <c r="C96" i="33"/>
  <c r="D96" i="33"/>
  <c r="E96" i="33"/>
  <c r="F96" i="33"/>
  <c r="G96" i="33"/>
  <c r="H96" i="33"/>
  <c r="A97" i="33"/>
  <c r="B97" i="33"/>
  <c r="C97" i="33"/>
  <c r="D97" i="33"/>
  <c r="E97" i="33"/>
  <c r="F97" i="33"/>
  <c r="G97" i="33"/>
  <c r="H97" i="33"/>
  <c r="I97" i="33"/>
  <c r="J97" i="33"/>
  <c r="K97" i="33"/>
  <c r="A98" i="33"/>
  <c r="B98" i="33"/>
  <c r="C98" i="33"/>
  <c r="D98" i="33"/>
  <c r="E98" i="33"/>
  <c r="F98" i="33"/>
  <c r="G98" i="33"/>
  <c r="H98" i="33"/>
  <c r="I98" i="33"/>
  <c r="J98" i="33"/>
  <c r="K98" i="33"/>
  <c r="A60" i="33"/>
  <c r="B60" i="33"/>
  <c r="C60" i="33"/>
  <c r="D60" i="33"/>
  <c r="E60" i="33"/>
  <c r="F60" i="33"/>
  <c r="G60" i="33"/>
  <c r="H60" i="33"/>
  <c r="I60" i="33"/>
  <c r="J60" i="33"/>
  <c r="K60" i="33"/>
  <c r="A61" i="33"/>
  <c r="B61" i="33"/>
  <c r="C61" i="33"/>
  <c r="D61" i="33"/>
  <c r="E61" i="33"/>
  <c r="F61" i="33"/>
  <c r="G61" i="33"/>
  <c r="H61" i="33"/>
  <c r="I61" i="33"/>
  <c r="J61" i="33"/>
  <c r="K61" i="33"/>
  <c r="A62" i="33"/>
  <c r="B62" i="33"/>
  <c r="D62" i="33"/>
  <c r="E62" i="33"/>
  <c r="F62" i="33"/>
  <c r="G62" i="33"/>
  <c r="H62" i="33"/>
  <c r="I62" i="33"/>
  <c r="J62" i="33"/>
  <c r="A63" i="33"/>
  <c r="B63" i="33"/>
  <c r="C63" i="33"/>
  <c r="E63" i="33"/>
  <c r="F63" i="33"/>
  <c r="G63" i="33"/>
  <c r="H63" i="33"/>
  <c r="I63" i="33"/>
  <c r="J63" i="33"/>
  <c r="K63" i="33"/>
  <c r="A64" i="33"/>
  <c r="B64" i="33"/>
  <c r="C64" i="33"/>
  <c r="D64" i="33"/>
  <c r="F64" i="33"/>
  <c r="G64" i="33"/>
  <c r="H64" i="33"/>
  <c r="I64" i="33"/>
  <c r="J64" i="33"/>
  <c r="K64" i="33"/>
  <c r="A65" i="33"/>
  <c r="B65" i="33"/>
  <c r="C65" i="33"/>
  <c r="D65" i="33"/>
  <c r="E65" i="33"/>
  <c r="G65" i="33"/>
  <c r="H65" i="33"/>
  <c r="I65" i="33"/>
  <c r="J65" i="33"/>
  <c r="K65" i="33"/>
  <c r="A66" i="33"/>
  <c r="B66" i="33"/>
  <c r="C66" i="33"/>
  <c r="D66" i="33"/>
  <c r="E66" i="33"/>
  <c r="F66" i="33"/>
  <c r="H66" i="33"/>
  <c r="J66" i="33"/>
  <c r="K66" i="33"/>
  <c r="A67" i="33"/>
  <c r="B67" i="33"/>
  <c r="C67" i="33"/>
  <c r="D67" i="33"/>
  <c r="E67" i="33"/>
  <c r="F67" i="33"/>
  <c r="G67" i="33"/>
  <c r="I67" i="33"/>
  <c r="K67" i="33"/>
  <c r="A68" i="33"/>
  <c r="B68" i="33"/>
  <c r="C68" i="33"/>
  <c r="D68" i="33"/>
  <c r="E68" i="33"/>
  <c r="F68" i="33"/>
  <c r="G68" i="33"/>
  <c r="H68" i="33"/>
  <c r="A69" i="33"/>
  <c r="B69" i="33"/>
  <c r="C69" i="33"/>
  <c r="D69" i="33"/>
  <c r="E69" i="33"/>
  <c r="F69" i="33"/>
  <c r="G69" i="33"/>
  <c r="H69" i="33"/>
  <c r="I69" i="33"/>
  <c r="J69" i="33"/>
  <c r="K69" i="33"/>
  <c r="A70" i="33"/>
  <c r="B70" i="33"/>
  <c r="C70" i="33"/>
  <c r="D70" i="33"/>
  <c r="E70" i="33"/>
  <c r="F70" i="33"/>
  <c r="G70" i="33"/>
  <c r="H70" i="33"/>
  <c r="I70" i="33"/>
  <c r="J70" i="33"/>
  <c r="K70" i="33"/>
  <c r="A32" i="33"/>
  <c r="B32" i="33"/>
  <c r="C32" i="33"/>
  <c r="D32" i="33"/>
  <c r="E32" i="33"/>
  <c r="F32" i="33"/>
  <c r="G32" i="33"/>
  <c r="H32" i="33"/>
  <c r="I32" i="33"/>
  <c r="J32" i="33"/>
  <c r="K32" i="33"/>
  <c r="A33" i="33"/>
  <c r="B33" i="33"/>
  <c r="C33" i="33"/>
  <c r="D33" i="33"/>
  <c r="E33" i="33"/>
  <c r="F33" i="33"/>
  <c r="G33" i="33"/>
  <c r="H33" i="33"/>
  <c r="I33" i="33"/>
  <c r="J33" i="33"/>
  <c r="K33" i="33"/>
  <c r="A34" i="33"/>
  <c r="B34" i="33"/>
  <c r="D34" i="33"/>
  <c r="E34" i="33"/>
  <c r="F34" i="33"/>
  <c r="G34" i="33"/>
  <c r="H34" i="33"/>
  <c r="I34" i="33"/>
  <c r="J34" i="33"/>
  <c r="A35" i="33"/>
  <c r="B35" i="33"/>
  <c r="E35" i="33"/>
  <c r="F35" i="33"/>
  <c r="G35" i="33"/>
  <c r="H35" i="33"/>
  <c r="I35" i="33"/>
  <c r="J35" i="33"/>
  <c r="K35" i="33"/>
  <c r="A36" i="33"/>
  <c r="B36" i="33"/>
  <c r="C36" i="33"/>
  <c r="D36" i="33"/>
  <c r="F36" i="33"/>
  <c r="G36" i="33"/>
  <c r="H36" i="33"/>
  <c r="I36" i="33"/>
  <c r="J36" i="33"/>
  <c r="K36" i="33"/>
  <c r="A37" i="33"/>
  <c r="B37" i="33"/>
  <c r="C37" i="33"/>
  <c r="D37" i="33"/>
  <c r="E37" i="33"/>
  <c r="G37" i="33"/>
  <c r="H37" i="33"/>
  <c r="I37" i="33"/>
  <c r="J37" i="33"/>
  <c r="K37" i="33"/>
  <c r="A38" i="33"/>
  <c r="B38" i="33"/>
  <c r="C38" i="33"/>
  <c r="D38" i="33"/>
  <c r="E38" i="33"/>
  <c r="F38" i="33"/>
  <c r="H38" i="33"/>
  <c r="J38" i="33"/>
  <c r="K38" i="33"/>
  <c r="A39" i="33"/>
  <c r="B39" i="33"/>
  <c r="C39" i="33"/>
  <c r="D39" i="33"/>
  <c r="E39" i="33"/>
  <c r="F39" i="33"/>
  <c r="G39" i="33"/>
  <c r="I39" i="33"/>
  <c r="K39" i="33"/>
  <c r="A40" i="33"/>
  <c r="B40" i="33"/>
  <c r="C40" i="33"/>
  <c r="D40" i="33"/>
  <c r="E40" i="33"/>
  <c r="F40" i="33"/>
  <c r="G40" i="33"/>
  <c r="H40" i="33"/>
  <c r="A41" i="33"/>
  <c r="B41" i="33"/>
  <c r="C41" i="33"/>
  <c r="D41" i="33"/>
  <c r="E41" i="33"/>
  <c r="F41" i="33"/>
  <c r="G41" i="33"/>
  <c r="H41" i="33"/>
  <c r="I41" i="33"/>
  <c r="J41" i="33"/>
  <c r="K41" i="33"/>
  <c r="A42" i="33"/>
  <c r="B42" i="33"/>
  <c r="C42" i="33"/>
  <c r="D42" i="33"/>
  <c r="E42" i="33"/>
  <c r="F42" i="33"/>
  <c r="G42" i="33"/>
  <c r="H42" i="33"/>
  <c r="I42" i="33"/>
  <c r="J42" i="33"/>
  <c r="K42" i="33"/>
  <c r="K17" i="33"/>
  <c r="J17" i="33"/>
  <c r="I17" i="33"/>
  <c r="N17" i="33" s="1"/>
  <c r="H17" i="33"/>
  <c r="G17" i="33"/>
  <c r="F17" i="33"/>
  <c r="E17" i="33"/>
  <c r="M17" i="33" s="1"/>
  <c r="D17" i="33"/>
  <c r="C17" i="33"/>
  <c r="B17" i="33"/>
  <c r="K16" i="33"/>
  <c r="J16" i="33"/>
  <c r="I16" i="33"/>
  <c r="H16" i="33"/>
  <c r="G16" i="33"/>
  <c r="F16" i="33"/>
  <c r="E16" i="33"/>
  <c r="D16" i="33"/>
  <c r="C16" i="33"/>
  <c r="B16" i="33"/>
  <c r="A16" i="33"/>
  <c r="A4" i="33"/>
  <c r="B4" i="33"/>
  <c r="C4" i="33"/>
  <c r="D4" i="33"/>
  <c r="E4" i="33"/>
  <c r="F4" i="33"/>
  <c r="G4" i="33"/>
  <c r="H4" i="33"/>
  <c r="I4" i="33"/>
  <c r="J4" i="33"/>
  <c r="K4" i="33"/>
  <c r="A5" i="33"/>
  <c r="B5" i="33"/>
  <c r="C5" i="33"/>
  <c r="D5" i="33"/>
  <c r="E5" i="33"/>
  <c r="F5" i="33"/>
  <c r="G5" i="33"/>
  <c r="H5" i="33"/>
  <c r="I5" i="33"/>
  <c r="J5" i="33"/>
  <c r="K5" i="33"/>
  <c r="A6" i="33"/>
  <c r="B6" i="33"/>
  <c r="D6" i="33"/>
  <c r="E6" i="33"/>
  <c r="F6" i="33"/>
  <c r="G6" i="33"/>
  <c r="H6" i="33"/>
  <c r="I6" i="33"/>
  <c r="J6" i="33"/>
  <c r="A7" i="33"/>
  <c r="B7" i="33"/>
  <c r="C7" i="33"/>
  <c r="E7" i="33"/>
  <c r="F7" i="33"/>
  <c r="G7" i="33"/>
  <c r="H7" i="33"/>
  <c r="I7" i="33"/>
  <c r="J7" i="33"/>
  <c r="K7" i="33"/>
  <c r="A8" i="33"/>
  <c r="B8" i="33"/>
  <c r="C8" i="33"/>
  <c r="D8" i="33"/>
  <c r="F8" i="33"/>
  <c r="G8" i="33"/>
  <c r="H8" i="33"/>
  <c r="I8" i="33"/>
  <c r="J8" i="33"/>
  <c r="K8" i="33"/>
  <c r="A9" i="33"/>
  <c r="B9" i="33"/>
  <c r="C9" i="33"/>
  <c r="D9" i="33"/>
  <c r="E9" i="33"/>
  <c r="G9" i="33"/>
  <c r="H9" i="33"/>
  <c r="I9" i="33"/>
  <c r="J9" i="33"/>
  <c r="K9" i="33"/>
  <c r="A10" i="33"/>
  <c r="B10" i="33"/>
  <c r="C10" i="33"/>
  <c r="D10" i="33"/>
  <c r="E10" i="33"/>
  <c r="F10" i="33"/>
  <c r="H10" i="33"/>
  <c r="J10" i="33"/>
  <c r="K10" i="33"/>
  <c r="A11" i="33"/>
  <c r="B11" i="33"/>
  <c r="C11" i="33"/>
  <c r="D11" i="33"/>
  <c r="E11" i="33"/>
  <c r="F11" i="33"/>
  <c r="G11" i="33"/>
  <c r="I11" i="33"/>
  <c r="K11" i="33"/>
  <c r="A12" i="33"/>
  <c r="B12" i="33"/>
  <c r="C12" i="33"/>
  <c r="D12" i="33"/>
  <c r="E12" i="33"/>
  <c r="F12" i="33"/>
  <c r="G12" i="33"/>
  <c r="H12" i="33"/>
  <c r="A13" i="33"/>
  <c r="B13" i="33"/>
  <c r="C13" i="33"/>
  <c r="D13" i="33"/>
  <c r="E13" i="33"/>
  <c r="F13" i="33"/>
  <c r="G13" i="33"/>
  <c r="H13" i="33"/>
  <c r="I13" i="33"/>
  <c r="J13" i="33"/>
  <c r="K13" i="33"/>
  <c r="A14" i="33"/>
  <c r="B14" i="33"/>
  <c r="C14" i="33"/>
  <c r="D14" i="33"/>
  <c r="E14" i="33"/>
  <c r="F14" i="33"/>
  <c r="G14" i="33"/>
  <c r="H14" i="33"/>
  <c r="I14" i="33"/>
  <c r="J14" i="33"/>
  <c r="K14" i="33"/>
  <c r="J2" i="33"/>
  <c r="I2" i="33"/>
  <c r="H2" i="33"/>
  <c r="G2" i="33"/>
  <c r="F2" i="33"/>
  <c r="E2" i="33"/>
  <c r="D2" i="33"/>
  <c r="C2" i="33"/>
  <c r="B2" i="33"/>
  <c r="N2" i="33"/>
  <c r="M2" i="33"/>
  <c r="Q2" i="33"/>
  <c r="A200" i="32"/>
  <c r="B200" i="32"/>
  <c r="C200" i="32"/>
  <c r="D200" i="32"/>
  <c r="E200" i="32"/>
  <c r="F200" i="32"/>
  <c r="G200" i="32"/>
  <c r="H200" i="32"/>
  <c r="I200" i="32"/>
  <c r="J200" i="32"/>
  <c r="K200" i="32"/>
  <c r="A201" i="32"/>
  <c r="B201" i="32"/>
  <c r="C201" i="32"/>
  <c r="D201" i="32"/>
  <c r="E201" i="32"/>
  <c r="F201" i="32"/>
  <c r="G201" i="32"/>
  <c r="H201" i="32"/>
  <c r="I201" i="32"/>
  <c r="J201" i="32"/>
  <c r="K201" i="32"/>
  <c r="A202" i="32"/>
  <c r="B202" i="32"/>
  <c r="D202" i="32"/>
  <c r="E202" i="32"/>
  <c r="F202" i="32"/>
  <c r="G202" i="32"/>
  <c r="H202" i="32"/>
  <c r="I202" i="32"/>
  <c r="J202" i="32"/>
  <c r="A203" i="32"/>
  <c r="B203" i="32"/>
  <c r="C203" i="32"/>
  <c r="E203" i="32"/>
  <c r="F203" i="32"/>
  <c r="G203" i="32"/>
  <c r="H203" i="32"/>
  <c r="I203" i="32"/>
  <c r="J203" i="32"/>
  <c r="K203" i="32"/>
  <c r="A204" i="32"/>
  <c r="B204" i="32"/>
  <c r="C204" i="32"/>
  <c r="D204" i="32"/>
  <c r="F204" i="32"/>
  <c r="G204" i="32"/>
  <c r="H204" i="32"/>
  <c r="I204" i="32"/>
  <c r="J204" i="32"/>
  <c r="K204" i="32"/>
  <c r="A205" i="32"/>
  <c r="B205" i="32"/>
  <c r="C205" i="32"/>
  <c r="D205" i="32"/>
  <c r="E205" i="32"/>
  <c r="G205" i="32"/>
  <c r="H205" i="32"/>
  <c r="I205" i="32"/>
  <c r="J205" i="32"/>
  <c r="K205" i="32"/>
  <c r="A206" i="32"/>
  <c r="B206" i="32"/>
  <c r="C206" i="32"/>
  <c r="D206" i="32"/>
  <c r="E206" i="32"/>
  <c r="F206" i="32"/>
  <c r="H206" i="32"/>
  <c r="J206" i="32"/>
  <c r="K206" i="32"/>
  <c r="A207" i="32"/>
  <c r="B207" i="32"/>
  <c r="C207" i="32"/>
  <c r="D207" i="32"/>
  <c r="E207" i="32"/>
  <c r="F207" i="32"/>
  <c r="G207" i="32"/>
  <c r="I207" i="32"/>
  <c r="K207" i="32"/>
  <c r="A208" i="32"/>
  <c r="B208" i="32"/>
  <c r="C208" i="32"/>
  <c r="D208" i="32"/>
  <c r="E208" i="32"/>
  <c r="F208" i="32"/>
  <c r="G208" i="32"/>
  <c r="H208" i="32"/>
  <c r="A209" i="32"/>
  <c r="B209" i="32"/>
  <c r="C209" i="32"/>
  <c r="D209" i="32"/>
  <c r="E209" i="32"/>
  <c r="F209" i="32"/>
  <c r="G209" i="32"/>
  <c r="H209" i="32"/>
  <c r="I209" i="32"/>
  <c r="K209" i="32"/>
  <c r="A210" i="32"/>
  <c r="B210" i="32"/>
  <c r="C210" i="32"/>
  <c r="D210" i="32"/>
  <c r="E210" i="32"/>
  <c r="F210" i="32"/>
  <c r="G210" i="32"/>
  <c r="H210" i="32"/>
  <c r="I210" i="32"/>
  <c r="J210" i="32"/>
  <c r="K210" i="32"/>
  <c r="A172" i="32"/>
  <c r="B172" i="32"/>
  <c r="C172" i="32"/>
  <c r="D172" i="32"/>
  <c r="E172" i="32"/>
  <c r="F172" i="32"/>
  <c r="G172" i="32"/>
  <c r="H172" i="32"/>
  <c r="I172" i="32"/>
  <c r="J172" i="32"/>
  <c r="K172" i="32"/>
  <c r="A173" i="32"/>
  <c r="B173" i="32"/>
  <c r="C173" i="32"/>
  <c r="D173" i="32"/>
  <c r="E173" i="32"/>
  <c r="F173" i="32"/>
  <c r="G173" i="32"/>
  <c r="H173" i="32"/>
  <c r="I173" i="32"/>
  <c r="J173" i="32"/>
  <c r="K173" i="32"/>
  <c r="A174" i="32"/>
  <c r="B174" i="32"/>
  <c r="D174" i="32"/>
  <c r="E174" i="32"/>
  <c r="F174" i="32"/>
  <c r="G174" i="32"/>
  <c r="H174" i="32"/>
  <c r="I174" i="32"/>
  <c r="J174" i="32"/>
  <c r="A175" i="32"/>
  <c r="B175" i="32"/>
  <c r="C175" i="32"/>
  <c r="E175" i="32"/>
  <c r="F175" i="32"/>
  <c r="G175" i="32"/>
  <c r="H175" i="32"/>
  <c r="I175" i="32"/>
  <c r="J175" i="32"/>
  <c r="K175" i="32"/>
  <c r="A176" i="32"/>
  <c r="B176" i="32"/>
  <c r="C176" i="32"/>
  <c r="D176" i="32"/>
  <c r="F176" i="32"/>
  <c r="G176" i="32"/>
  <c r="H176" i="32"/>
  <c r="I176" i="32"/>
  <c r="J176" i="32"/>
  <c r="K176" i="32"/>
  <c r="A177" i="32"/>
  <c r="B177" i="32"/>
  <c r="C177" i="32"/>
  <c r="D177" i="32"/>
  <c r="E177" i="32"/>
  <c r="G177" i="32"/>
  <c r="H177" i="32"/>
  <c r="I177" i="32"/>
  <c r="J177" i="32"/>
  <c r="K177" i="32"/>
  <c r="A178" i="32"/>
  <c r="B178" i="32"/>
  <c r="C178" i="32"/>
  <c r="D178" i="32"/>
  <c r="E178" i="32"/>
  <c r="F178" i="32"/>
  <c r="H178" i="32"/>
  <c r="J178" i="32"/>
  <c r="K178" i="32"/>
  <c r="A179" i="32"/>
  <c r="B179" i="32"/>
  <c r="C179" i="32"/>
  <c r="D179" i="32"/>
  <c r="E179" i="32"/>
  <c r="F179" i="32"/>
  <c r="G179" i="32"/>
  <c r="I179" i="32"/>
  <c r="K179" i="32"/>
  <c r="A180" i="32"/>
  <c r="B180" i="32"/>
  <c r="C180" i="32"/>
  <c r="D180" i="32"/>
  <c r="E180" i="32"/>
  <c r="F180" i="32"/>
  <c r="G180" i="32"/>
  <c r="H180" i="32"/>
  <c r="A181" i="32"/>
  <c r="B181" i="32"/>
  <c r="C181" i="32"/>
  <c r="D181" i="32"/>
  <c r="E181" i="32"/>
  <c r="F181" i="32"/>
  <c r="G181" i="32"/>
  <c r="H181" i="32"/>
  <c r="I181" i="32"/>
  <c r="J181" i="32"/>
  <c r="K181" i="32"/>
  <c r="A182" i="32"/>
  <c r="B182" i="32"/>
  <c r="C182" i="32"/>
  <c r="D182" i="32"/>
  <c r="E182" i="32"/>
  <c r="F182" i="32"/>
  <c r="G182" i="32"/>
  <c r="H182" i="32"/>
  <c r="I182" i="32"/>
  <c r="J182" i="32"/>
  <c r="K182" i="32"/>
  <c r="A144" i="32"/>
  <c r="B144" i="32"/>
  <c r="C144" i="32"/>
  <c r="D144" i="32"/>
  <c r="E144" i="32"/>
  <c r="F144" i="32"/>
  <c r="G144" i="32"/>
  <c r="H144" i="32"/>
  <c r="I144" i="32"/>
  <c r="J144" i="32"/>
  <c r="K144" i="32"/>
  <c r="A145" i="32"/>
  <c r="B145" i="32"/>
  <c r="C145" i="32"/>
  <c r="D145" i="32"/>
  <c r="E145" i="32"/>
  <c r="F145" i="32"/>
  <c r="G145" i="32"/>
  <c r="H145" i="32"/>
  <c r="I145" i="32"/>
  <c r="J145" i="32"/>
  <c r="K145" i="32"/>
  <c r="A146" i="32"/>
  <c r="B146" i="32"/>
  <c r="D146" i="32"/>
  <c r="E146" i="32"/>
  <c r="F146" i="32"/>
  <c r="G146" i="32"/>
  <c r="H146" i="32"/>
  <c r="I146" i="32"/>
  <c r="J146" i="32"/>
  <c r="A147" i="32"/>
  <c r="B147" i="32"/>
  <c r="C147" i="32"/>
  <c r="E147" i="32"/>
  <c r="F147" i="32"/>
  <c r="G147" i="32"/>
  <c r="H147" i="32"/>
  <c r="I147" i="32"/>
  <c r="J147" i="32"/>
  <c r="K147" i="32"/>
  <c r="A148" i="32"/>
  <c r="B148" i="32"/>
  <c r="C148" i="32"/>
  <c r="D148" i="32"/>
  <c r="F148" i="32"/>
  <c r="G148" i="32"/>
  <c r="H148" i="32"/>
  <c r="I148" i="32"/>
  <c r="J148" i="32"/>
  <c r="K148" i="32"/>
  <c r="A149" i="32"/>
  <c r="B149" i="32"/>
  <c r="C149" i="32"/>
  <c r="D149" i="32"/>
  <c r="E149" i="32"/>
  <c r="G149" i="32"/>
  <c r="H149" i="32"/>
  <c r="I149" i="32"/>
  <c r="J149" i="32"/>
  <c r="K149" i="32"/>
  <c r="A150" i="32"/>
  <c r="B150" i="32"/>
  <c r="C150" i="32"/>
  <c r="D150" i="32"/>
  <c r="E150" i="32"/>
  <c r="F150" i="32"/>
  <c r="H150" i="32"/>
  <c r="J150" i="32"/>
  <c r="K150" i="32"/>
  <c r="A151" i="32"/>
  <c r="B151" i="32"/>
  <c r="C151" i="32"/>
  <c r="D151" i="32"/>
  <c r="E151" i="32"/>
  <c r="F151" i="32"/>
  <c r="G151" i="32"/>
  <c r="I151" i="32"/>
  <c r="K151" i="32"/>
  <c r="A152" i="32"/>
  <c r="B152" i="32"/>
  <c r="C152" i="32"/>
  <c r="D152" i="32"/>
  <c r="E152" i="32"/>
  <c r="F152" i="32"/>
  <c r="G152" i="32"/>
  <c r="H152" i="32"/>
  <c r="A153" i="32"/>
  <c r="B153" i="32"/>
  <c r="C153" i="32"/>
  <c r="D153" i="32"/>
  <c r="E153" i="32"/>
  <c r="F153" i="32"/>
  <c r="G153" i="32"/>
  <c r="H153" i="32"/>
  <c r="I153" i="32"/>
  <c r="J153" i="32"/>
  <c r="K153" i="32"/>
  <c r="A154" i="32"/>
  <c r="B154" i="32"/>
  <c r="C154" i="32"/>
  <c r="D154" i="32"/>
  <c r="E154" i="32"/>
  <c r="F154" i="32"/>
  <c r="G154" i="32"/>
  <c r="H154" i="32"/>
  <c r="I154" i="32"/>
  <c r="J154" i="32"/>
  <c r="K154" i="32"/>
  <c r="A116" i="32"/>
  <c r="B116" i="32"/>
  <c r="C116" i="32"/>
  <c r="D116" i="32"/>
  <c r="E116" i="32"/>
  <c r="F116" i="32"/>
  <c r="G116" i="32"/>
  <c r="H116" i="32"/>
  <c r="I116" i="32"/>
  <c r="J116" i="32"/>
  <c r="K116" i="32"/>
  <c r="A117" i="32"/>
  <c r="B117" i="32"/>
  <c r="C117" i="32"/>
  <c r="D117" i="32"/>
  <c r="E117" i="32"/>
  <c r="F117" i="32"/>
  <c r="G117" i="32"/>
  <c r="H117" i="32"/>
  <c r="I117" i="32"/>
  <c r="J117" i="32"/>
  <c r="K117" i="32"/>
  <c r="A118" i="32"/>
  <c r="B118" i="32"/>
  <c r="D118" i="32"/>
  <c r="E118" i="32"/>
  <c r="F118" i="32"/>
  <c r="G118" i="32"/>
  <c r="H118" i="32"/>
  <c r="I118" i="32"/>
  <c r="J118" i="32"/>
  <c r="A119" i="32"/>
  <c r="B119" i="32"/>
  <c r="C119" i="32"/>
  <c r="E119" i="32"/>
  <c r="F119" i="32"/>
  <c r="G119" i="32"/>
  <c r="H119" i="32"/>
  <c r="I119" i="32"/>
  <c r="J119" i="32"/>
  <c r="K119" i="32"/>
  <c r="A120" i="32"/>
  <c r="B120" i="32"/>
  <c r="C120" i="32"/>
  <c r="D120" i="32"/>
  <c r="F120" i="32"/>
  <c r="G120" i="32"/>
  <c r="H120" i="32"/>
  <c r="I120" i="32"/>
  <c r="J120" i="32"/>
  <c r="K120" i="32"/>
  <c r="A121" i="32"/>
  <c r="B121" i="32"/>
  <c r="C121" i="32"/>
  <c r="D121" i="32"/>
  <c r="E121" i="32"/>
  <c r="G121" i="32"/>
  <c r="H121" i="32"/>
  <c r="I121" i="32"/>
  <c r="J121" i="32"/>
  <c r="K121" i="32"/>
  <c r="A122" i="32"/>
  <c r="B122" i="32"/>
  <c r="C122" i="32"/>
  <c r="D122" i="32"/>
  <c r="E122" i="32"/>
  <c r="F122" i="32"/>
  <c r="H122" i="32"/>
  <c r="J122" i="32"/>
  <c r="K122" i="32"/>
  <c r="A123" i="32"/>
  <c r="B123" i="32"/>
  <c r="C123" i="32"/>
  <c r="D123" i="32"/>
  <c r="E123" i="32"/>
  <c r="F123" i="32"/>
  <c r="G123" i="32"/>
  <c r="I123" i="32"/>
  <c r="K123" i="32"/>
  <c r="A124" i="32"/>
  <c r="B124" i="32"/>
  <c r="C124" i="32"/>
  <c r="D124" i="32"/>
  <c r="E124" i="32"/>
  <c r="F124" i="32"/>
  <c r="G124" i="32"/>
  <c r="H124" i="32"/>
  <c r="A125" i="32"/>
  <c r="B125" i="32"/>
  <c r="C125" i="32"/>
  <c r="D125" i="32"/>
  <c r="E125" i="32"/>
  <c r="F125" i="32"/>
  <c r="G125" i="32"/>
  <c r="H125" i="32"/>
  <c r="I125" i="32"/>
  <c r="J125" i="32"/>
  <c r="K125" i="32"/>
  <c r="A126" i="32"/>
  <c r="B126" i="32"/>
  <c r="C126" i="32"/>
  <c r="D126" i="32"/>
  <c r="E126" i="32"/>
  <c r="F126" i="32"/>
  <c r="G126" i="32"/>
  <c r="H126" i="32"/>
  <c r="I126" i="32"/>
  <c r="J126" i="32"/>
  <c r="K126" i="32"/>
  <c r="A88" i="32"/>
  <c r="B88" i="32"/>
  <c r="C88" i="32"/>
  <c r="D88" i="32"/>
  <c r="E88" i="32"/>
  <c r="F88" i="32"/>
  <c r="G88" i="32"/>
  <c r="H88" i="32"/>
  <c r="I88" i="32"/>
  <c r="J88" i="32"/>
  <c r="K88" i="32"/>
  <c r="A89" i="32"/>
  <c r="B89" i="32"/>
  <c r="C89" i="32"/>
  <c r="D89" i="32"/>
  <c r="E89" i="32"/>
  <c r="F89" i="32"/>
  <c r="G89" i="32"/>
  <c r="H89" i="32"/>
  <c r="I89" i="32"/>
  <c r="J89" i="32"/>
  <c r="K89" i="32"/>
  <c r="A90" i="32"/>
  <c r="B90" i="32"/>
  <c r="D90" i="32"/>
  <c r="E90" i="32"/>
  <c r="F90" i="32"/>
  <c r="G90" i="32"/>
  <c r="H90" i="32"/>
  <c r="I90" i="32"/>
  <c r="J90" i="32"/>
  <c r="A91" i="32"/>
  <c r="B91" i="32"/>
  <c r="C91" i="32"/>
  <c r="E91" i="32"/>
  <c r="F91" i="32"/>
  <c r="G91" i="32"/>
  <c r="H91" i="32"/>
  <c r="I91" i="32"/>
  <c r="J91" i="32"/>
  <c r="K91" i="32"/>
  <c r="A92" i="32"/>
  <c r="B92" i="32"/>
  <c r="C92" i="32"/>
  <c r="D92" i="32"/>
  <c r="F92" i="32"/>
  <c r="G92" i="32"/>
  <c r="H92" i="32"/>
  <c r="I92" i="32"/>
  <c r="J92" i="32"/>
  <c r="K92" i="32"/>
  <c r="A93" i="32"/>
  <c r="B93" i="32"/>
  <c r="C93" i="32"/>
  <c r="D93" i="32"/>
  <c r="E93" i="32"/>
  <c r="G93" i="32"/>
  <c r="H93" i="32"/>
  <c r="I93" i="32"/>
  <c r="J93" i="32"/>
  <c r="K93" i="32"/>
  <c r="A94" i="32"/>
  <c r="B94" i="32"/>
  <c r="C94" i="32"/>
  <c r="D94" i="32"/>
  <c r="E94" i="32"/>
  <c r="F94" i="32"/>
  <c r="H94" i="32"/>
  <c r="J94" i="32"/>
  <c r="K94" i="32"/>
  <c r="A95" i="32"/>
  <c r="B95" i="32"/>
  <c r="C95" i="32"/>
  <c r="D95" i="32"/>
  <c r="E95" i="32"/>
  <c r="F95" i="32"/>
  <c r="G95" i="32"/>
  <c r="I95" i="32"/>
  <c r="K95" i="32"/>
  <c r="A96" i="32"/>
  <c r="B96" i="32"/>
  <c r="C96" i="32"/>
  <c r="D96" i="32"/>
  <c r="E96" i="32"/>
  <c r="F96" i="32"/>
  <c r="G96" i="32"/>
  <c r="H96" i="32"/>
  <c r="A97" i="32"/>
  <c r="B97" i="32"/>
  <c r="C97" i="32"/>
  <c r="D97" i="32"/>
  <c r="E97" i="32"/>
  <c r="F97" i="32"/>
  <c r="G97" i="32"/>
  <c r="H97" i="32"/>
  <c r="I97" i="32"/>
  <c r="J97" i="32"/>
  <c r="K97" i="32"/>
  <c r="A98" i="32"/>
  <c r="B98" i="32"/>
  <c r="C98" i="32"/>
  <c r="D98" i="32"/>
  <c r="E98" i="32"/>
  <c r="F98" i="32"/>
  <c r="G98" i="32"/>
  <c r="H98" i="32"/>
  <c r="I98" i="32"/>
  <c r="J98" i="32"/>
  <c r="K98" i="32"/>
  <c r="A60" i="32"/>
  <c r="B60" i="32"/>
  <c r="C60" i="32"/>
  <c r="D60" i="32"/>
  <c r="E60" i="32"/>
  <c r="F60" i="32"/>
  <c r="G60" i="32"/>
  <c r="H60" i="32"/>
  <c r="I60" i="32"/>
  <c r="J60" i="32"/>
  <c r="K60" i="32"/>
  <c r="A61" i="32"/>
  <c r="B61" i="32"/>
  <c r="C61" i="32"/>
  <c r="D61" i="32"/>
  <c r="E61" i="32"/>
  <c r="F61" i="32"/>
  <c r="G61" i="32"/>
  <c r="H61" i="32"/>
  <c r="I61" i="32"/>
  <c r="J61" i="32"/>
  <c r="K61" i="32"/>
  <c r="A62" i="32"/>
  <c r="B62" i="32"/>
  <c r="D62" i="32"/>
  <c r="E62" i="32"/>
  <c r="F62" i="32"/>
  <c r="G62" i="32"/>
  <c r="H62" i="32"/>
  <c r="I62" i="32"/>
  <c r="J62" i="32"/>
  <c r="A63" i="32"/>
  <c r="B63" i="32"/>
  <c r="E63" i="32"/>
  <c r="F63" i="32"/>
  <c r="G63" i="32"/>
  <c r="H63" i="32"/>
  <c r="I63" i="32"/>
  <c r="J63" i="32"/>
  <c r="K63" i="32"/>
  <c r="A64" i="32"/>
  <c r="B64" i="32"/>
  <c r="C64" i="32"/>
  <c r="D64" i="32"/>
  <c r="F64" i="32"/>
  <c r="G64" i="32"/>
  <c r="H64" i="32"/>
  <c r="I64" i="32"/>
  <c r="J64" i="32"/>
  <c r="K64" i="32"/>
  <c r="A65" i="32"/>
  <c r="B65" i="32"/>
  <c r="C65" i="32"/>
  <c r="D65" i="32"/>
  <c r="E65" i="32"/>
  <c r="G65" i="32"/>
  <c r="H65" i="32"/>
  <c r="I65" i="32"/>
  <c r="J65" i="32"/>
  <c r="K65" i="32"/>
  <c r="A66" i="32"/>
  <c r="B66" i="32"/>
  <c r="C66" i="32"/>
  <c r="D66" i="32"/>
  <c r="E66" i="32"/>
  <c r="F66" i="32"/>
  <c r="H66" i="32"/>
  <c r="J66" i="32"/>
  <c r="K66" i="32"/>
  <c r="A67" i="32"/>
  <c r="B67" i="32"/>
  <c r="C67" i="32"/>
  <c r="D67" i="32"/>
  <c r="E67" i="32"/>
  <c r="F67" i="32"/>
  <c r="G67" i="32"/>
  <c r="I67" i="32"/>
  <c r="K67" i="32"/>
  <c r="A68" i="32"/>
  <c r="B68" i="32"/>
  <c r="C68" i="32"/>
  <c r="D68" i="32"/>
  <c r="E68" i="32"/>
  <c r="F68" i="32"/>
  <c r="G68" i="32"/>
  <c r="H68" i="32"/>
  <c r="A69" i="32"/>
  <c r="B69" i="32"/>
  <c r="C69" i="32"/>
  <c r="D69" i="32"/>
  <c r="E69" i="32"/>
  <c r="F69" i="32"/>
  <c r="G69" i="32"/>
  <c r="H69" i="32"/>
  <c r="I69" i="32"/>
  <c r="J69" i="32"/>
  <c r="K69" i="32"/>
  <c r="A70" i="32"/>
  <c r="B70" i="32"/>
  <c r="C70" i="32"/>
  <c r="D70" i="32"/>
  <c r="E70" i="32"/>
  <c r="F70" i="32"/>
  <c r="G70" i="32"/>
  <c r="H70" i="32"/>
  <c r="I70" i="32"/>
  <c r="J70" i="32"/>
  <c r="K70" i="32"/>
  <c r="A32" i="32"/>
  <c r="B32" i="32"/>
  <c r="C32" i="32"/>
  <c r="D32" i="32"/>
  <c r="E32" i="32"/>
  <c r="F32" i="32"/>
  <c r="G32" i="32"/>
  <c r="H32" i="32"/>
  <c r="I32" i="32"/>
  <c r="J32" i="32"/>
  <c r="K32" i="32"/>
  <c r="A33" i="32"/>
  <c r="B33" i="32"/>
  <c r="C33" i="32"/>
  <c r="D33" i="32"/>
  <c r="E33" i="32"/>
  <c r="F33" i="32"/>
  <c r="G33" i="32"/>
  <c r="H33" i="32"/>
  <c r="I33" i="32"/>
  <c r="J33" i="32"/>
  <c r="K33" i="32"/>
  <c r="A34" i="32"/>
  <c r="B34" i="32"/>
  <c r="D34" i="32"/>
  <c r="E34" i="32"/>
  <c r="F34" i="32"/>
  <c r="G34" i="32"/>
  <c r="H34" i="32"/>
  <c r="I34" i="32"/>
  <c r="J34" i="32"/>
  <c r="A35" i="32"/>
  <c r="B35" i="32"/>
  <c r="C35" i="32"/>
  <c r="E35" i="32"/>
  <c r="F35" i="32"/>
  <c r="G35" i="32"/>
  <c r="H35" i="32"/>
  <c r="I35" i="32"/>
  <c r="J35" i="32"/>
  <c r="K35" i="32"/>
  <c r="A36" i="32"/>
  <c r="B36" i="32"/>
  <c r="C36" i="32"/>
  <c r="D36" i="32"/>
  <c r="F36" i="32"/>
  <c r="G36" i="32"/>
  <c r="H36" i="32"/>
  <c r="I36" i="32"/>
  <c r="J36" i="32"/>
  <c r="K36" i="32"/>
  <c r="A37" i="32"/>
  <c r="B37" i="32"/>
  <c r="C37" i="32"/>
  <c r="D37" i="32"/>
  <c r="E37" i="32"/>
  <c r="G37" i="32"/>
  <c r="H37" i="32"/>
  <c r="I37" i="32"/>
  <c r="J37" i="32"/>
  <c r="K37" i="32"/>
  <c r="A38" i="32"/>
  <c r="B38" i="32"/>
  <c r="C38" i="32"/>
  <c r="D38" i="32"/>
  <c r="E38" i="32"/>
  <c r="F38" i="32"/>
  <c r="H38" i="32"/>
  <c r="J38" i="32"/>
  <c r="K38" i="32"/>
  <c r="A39" i="32"/>
  <c r="B39" i="32"/>
  <c r="C39" i="32"/>
  <c r="D39" i="32"/>
  <c r="E39" i="32"/>
  <c r="F39" i="32"/>
  <c r="G39" i="32"/>
  <c r="I39" i="32"/>
  <c r="K39" i="32"/>
  <c r="A40" i="32"/>
  <c r="B40" i="32"/>
  <c r="C40" i="32"/>
  <c r="D40" i="32"/>
  <c r="E40" i="32"/>
  <c r="F40" i="32"/>
  <c r="G40" i="32"/>
  <c r="H40" i="32"/>
  <c r="A41" i="32"/>
  <c r="B41" i="32"/>
  <c r="C41" i="32"/>
  <c r="D41" i="32"/>
  <c r="E41" i="32"/>
  <c r="F41" i="32"/>
  <c r="G41" i="32"/>
  <c r="H41" i="32"/>
  <c r="I41" i="32"/>
  <c r="J41" i="32"/>
  <c r="K41" i="32"/>
  <c r="A42" i="32"/>
  <c r="B42" i="32"/>
  <c r="C42" i="32"/>
  <c r="D42" i="32"/>
  <c r="E42" i="32"/>
  <c r="F42" i="32"/>
  <c r="G42" i="32"/>
  <c r="H42" i="32"/>
  <c r="I42" i="32"/>
  <c r="J42" i="32"/>
  <c r="K42" i="32"/>
  <c r="K17" i="32"/>
  <c r="J17" i="32"/>
  <c r="I17" i="32"/>
  <c r="H17" i="32"/>
  <c r="G17" i="32"/>
  <c r="F17" i="32"/>
  <c r="E17" i="32"/>
  <c r="D17" i="32"/>
  <c r="M17" i="32" s="1"/>
  <c r="C17" i="32"/>
  <c r="B17" i="32"/>
  <c r="O17" i="32" s="1"/>
  <c r="K16" i="32"/>
  <c r="J16" i="32"/>
  <c r="I16" i="32"/>
  <c r="H16" i="32"/>
  <c r="G16" i="32"/>
  <c r="F16" i="32"/>
  <c r="E16" i="32"/>
  <c r="D16" i="32"/>
  <c r="C16" i="32"/>
  <c r="B16" i="32"/>
  <c r="A16" i="32"/>
  <c r="A4" i="32"/>
  <c r="B4" i="32"/>
  <c r="C4" i="32"/>
  <c r="D4" i="32"/>
  <c r="E4" i="32"/>
  <c r="F4" i="32"/>
  <c r="G4" i="32"/>
  <c r="H4" i="32"/>
  <c r="I4" i="32"/>
  <c r="J4" i="32"/>
  <c r="K4" i="32"/>
  <c r="A5" i="32"/>
  <c r="B5" i="32"/>
  <c r="C5" i="32"/>
  <c r="D5" i="32"/>
  <c r="E5" i="32"/>
  <c r="F5" i="32"/>
  <c r="G5" i="32"/>
  <c r="H5" i="32"/>
  <c r="I5" i="32"/>
  <c r="J5" i="32"/>
  <c r="K5" i="32"/>
  <c r="A6" i="32"/>
  <c r="B6" i="32"/>
  <c r="D6" i="32"/>
  <c r="E6" i="32"/>
  <c r="F6" i="32"/>
  <c r="G6" i="32"/>
  <c r="H6" i="32"/>
  <c r="I6" i="32"/>
  <c r="J6" i="32"/>
  <c r="A7" i="32"/>
  <c r="B7" i="32"/>
  <c r="C7" i="32"/>
  <c r="E7" i="32"/>
  <c r="F7" i="32"/>
  <c r="G7" i="32"/>
  <c r="H7" i="32"/>
  <c r="I7" i="32"/>
  <c r="J7" i="32"/>
  <c r="K7" i="32"/>
  <c r="A8" i="32"/>
  <c r="B8" i="32"/>
  <c r="C8" i="32"/>
  <c r="D8" i="32"/>
  <c r="F8" i="32"/>
  <c r="G8" i="32"/>
  <c r="H8" i="32"/>
  <c r="I8" i="32"/>
  <c r="J8" i="32"/>
  <c r="K8" i="32"/>
  <c r="A9" i="32"/>
  <c r="B9" i="32"/>
  <c r="C9" i="32"/>
  <c r="D9" i="32"/>
  <c r="E9" i="32"/>
  <c r="G9" i="32"/>
  <c r="H9" i="32"/>
  <c r="I9" i="32"/>
  <c r="J9" i="32"/>
  <c r="K9" i="32"/>
  <c r="A10" i="32"/>
  <c r="B10" i="32"/>
  <c r="C10" i="32"/>
  <c r="D10" i="32"/>
  <c r="E10" i="32"/>
  <c r="F10" i="32"/>
  <c r="H10" i="32"/>
  <c r="J10" i="32"/>
  <c r="K10" i="32"/>
  <c r="A11" i="32"/>
  <c r="B11" i="32"/>
  <c r="C11" i="32"/>
  <c r="D11" i="32"/>
  <c r="E11" i="32"/>
  <c r="F11" i="32"/>
  <c r="G11" i="32"/>
  <c r="I11" i="32"/>
  <c r="K11" i="32"/>
  <c r="A12" i="32"/>
  <c r="B12" i="32"/>
  <c r="C12" i="32"/>
  <c r="D12" i="32"/>
  <c r="E12" i="32"/>
  <c r="F12" i="32"/>
  <c r="G12" i="32"/>
  <c r="H12" i="32"/>
  <c r="A13" i="32"/>
  <c r="B13" i="32"/>
  <c r="C13" i="32"/>
  <c r="D13" i="32"/>
  <c r="E13" i="32"/>
  <c r="F13" i="32"/>
  <c r="G13" i="32"/>
  <c r="H13" i="32"/>
  <c r="I13" i="32"/>
  <c r="J13" i="32"/>
  <c r="K13" i="32"/>
  <c r="A14" i="32"/>
  <c r="B14" i="32"/>
  <c r="C14" i="32"/>
  <c r="D14" i="32"/>
  <c r="E14" i="32"/>
  <c r="F14" i="32"/>
  <c r="G14" i="32"/>
  <c r="H14" i="32"/>
  <c r="I14" i="32"/>
  <c r="J14" i="32"/>
  <c r="K14" i="32"/>
  <c r="J2" i="32"/>
  <c r="I2" i="32"/>
  <c r="H2" i="32"/>
  <c r="G2" i="32"/>
  <c r="F2" i="32"/>
  <c r="E2" i="32"/>
  <c r="D2" i="32"/>
  <c r="C2" i="32"/>
  <c r="B2" i="32"/>
  <c r="M2" i="32"/>
  <c r="Q2" i="32"/>
  <c r="A228" i="31"/>
  <c r="B228" i="31"/>
  <c r="C228" i="31"/>
  <c r="D228" i="31"/>
  <c r="E228" i="31"/>
  <c r="F228" i="31"/>
  <c r="G228" i="31"/>
  <c r="H228" i="31"/>
  <c r="I228" i="31"/>
  <c r="J228" i="31"/>
  <c r="K228" i="31"/>
  <c r="A229" i="31"/>
  <c r="B229" i="31"/>
  <c r="C229" i="31"/>
  <c r="D229" i="31"/>
  <c r="E229" i="31"/>
  <c r="F229" i="31"/>
  <c r="G229" i="31"/>
  <c r="H229" i="31"/>
  <c r="I229" i="31"/>
  <c r="J229" i="31"/>
  <c r="K229" i="31"/>
  <c r="A230" i="31"/>
  <c r="B230" i="31"/>
  <c r="D230" i="31"/>
  <c r="E230" i="31"/>
  <c r="F230" i="31"/>
  <c r="G230" i="31"/>
  <c r="H230" i="31"/>
  <c r="I230" i="31"/>
  <c r="J230" i="31"/>
  <c r="A231" i="31"/>
  <c r="B231" i="31"/>
  <c r="C231" i="31"/>
  <c r="E231" i="31"/>
  <c r="F231" i="31"/>
  <c r="G231" i="31"/>
  <c r="H231" i="31"/>
  <c r="I231" i="31"/>
  <c r="J231" i="31"/>
  <c r="K231" i="31"/>
  <c r="A232" i="31"/>
  <c r="B232" i="31"/>
  <c r="C232" i="31"/>
  <c r="D232" i="31"/>
  <c r="F232" i="31"/>
  <c r="G232" i="31"/>
  <c r="H232" i="31"/>
  <c r="I232" i="31"/>
  <c r="J232" i="31"/>
  <c r="K232" i="31"/>
  <c r="A233" i="31"/>
  <c r="B233" i="31"/>
  <c r="C233" i="31"/>
  <c r="D233" i="31"/>
  <c r="E233" i="31"/>
  <c r="G233" i="31"/>
  <c r="H233" i="31"/>
  <c r="I233" i="31"/>
  <c r="J233" i="31"/>
  <c r="K233" i="31"/>
  <c r="A234" i="31"/>
  <c r="B234" i="31"/>
  <c r="C234" i="31"/>
  <c r="D234" i="31"/>
  <c r="E234" i="31"/>
  <c r="F234" i="31"/>
  <c r="H234" i="31"/>
  <c r="J234" i="31"/>
  <c r="K234" i="31"/>
  <c r="A235" i="31"/>
  <c r="B235" i="31"/>
  <c r="C235" i="31"/>
  <c r="D235" i="31"/>
  <c r="E235" i="31"/>
  <c r="F235" i="31"/>
  <c r="G235" i="31"/>
  <c r="I235" i="31"/>
  <c r="K235" i="31"/>
  <c r="A236" i="31"/>
  <c r="B236" i="31"/>
  <c r="C236" i="31"/>
  <c r="D236" i="31"/>
  <c r="E236" i="31"/>
  <c r="F236" i="31"/>
  <c r="G236" i="31"/>
  <c r="H236" i="31"/>
  <c r="A237" i="31"/>
  <c r="B237" i="31"/>
  <c r="C237" i="31"/>
  <c r="D237" i="31"/>
  <c r="E237" i="31"/>
  <c r="F237" i="31"/>
  <c r="G237" i="31"/>
  <c r="H237" i="31"/>
  <c r="I237" i="31"/>
  <c r="K237" i="31"/>
  <c r="A238" i="31"/>
  <c r="B238" i="31"/>
  <c r="C238" i="31"/>
  <c r="D238" i="31"/>
  <c r="E238" i="31"/>
  <c r="F238" i="31"/>
  <c r="G238" i="31"/>
  <c r="H238" i="31"/>
  <c r="I238" i="31"/>
  <c r="J238" i="31"/>
  <c r="K238" i="31"/>
  <c r="A200" i="31"/>
  <c r="B200" i="31"/>
  <c r="C200" i="31"/>
  <c r="D200" i="31"/>
  <c r="E200" i="31"/>
  <c r="F200" i="31"/>
  <c r="G200" i="31"/>
  <c r="H200" i="31"/>
  <c r="I200" i="31"/>
  <c r="J200" i="31"/>
  <c r="K200" i="31"/>
  <c r="A201" i="31"/>
  <c r="B201" i="31"/>
  <c r="C201" i="31"/>
  <c r="D201" i="31"/>
  <c r="E201" i="31"/>
  <c r="F201" i="31"/>
  <c r="G201" i="31"/>
  <c r="H201" i="31"/>
  <c r="I201" i="31"/>
  <c r="J201" i="31"/>
  <c r="K201" i="31"/>
  <c r="A202" i="31"/>
  <c r="B202" i="31"/>
  <c r="D202" i="31"/>
  <c r="E202" i="31"/>
  <c r="F202" i="31"/>
  <c r="G202" i="31"/>
  <c r="H202" i="31"/>
  <c r="I202" i="31"/>
  <c r="J202" i="31"/>
  <c r="A203" i="31"/>
  <c r="B203" i="31"/>
  <c r="C203" i="31"/>
  <c r="E203" i="31"/>
  <c r="F203" i="31"/>
  <c r="G203" i="31"/>
  <c r="H203" i="31"/>
  <c r="I203" i="31"/>
  <c r="J203" i="31"/>
  <c r="K203" i="31"/>
  <c r="A204" i="31"/>
  <c r="B204" i="31"/>
  <c r="C204" i="31"/>
  <c r="D204" i="31"/>
  <c r="F204" i="31"/>
  <c r="G204" i="31"/>
  <c r="H204" i="31"/>
  <c r="I204" i="31"/>
  <c r="J204" i="31"/>
  <c r="K204" i="31"/>
  <c r="A205" i="31"/>
  <c r="B205" i="31"/>
  <c r="C205" i="31"/>
  <c r="D205" i="31"/>
  <c r="E205" i="31"/>
  <c r="G205" i="31"/>
  <c r="H205" i="31"/>
  <c r="I205" i="31"/>
  <c r="J205" i="31"/>
  <c r="K205" i="31"/>
  <c r="A206" i="31"/>
  <c r="B206" i="31"/>
  <c r="C206" i="31"/>
  <c r="D206" i="31"/>
  <c r="E206" i="31"/>
  <c r="F206" i="31"/>
  <c r="H206" i="31"/>
  <c r="J206" i="31"/>
  <c r="K206" i="31"/>
  <c r="A207" i="31"/>
  <c r="B207" i="31"/>
  <c r="C207" i="31"/>
  <c r="D207" i="31"/>
  <c r="E207" i="31"/>
  <c r="F207" i="31"/>
  <c r="G207" i="31"/>
  <c r="I207" i="31"/>
  <c r="K207" i="31"/>
  <c r="A208" i="31"/>
  <c r="B208" i="31"/>
  <c r="C208" i="31"/>
  <c r="D208" i="31"/>
  <c r="E208" i="31"/>
  <c r="F208" i="31"/>
  <c r="G208" i="31"/>
  <c r="H208" i="31"/>
  <c r="A209" i="31"/>
  <c r="B209" i="31"/>
  <c r="C209" i="31"/>
  <c r="D209" i="31"/>
  <c r="E209" i="31"/>
  <c r="F209" i="31"/>
  <c r="G209" i="31"/>
  <c r="H209" i="31"/>
  <c r="I209" i="31"/>
  <c r="J209" i="31"/>
  <c r="K209" i="31"/>
  <c r="A210" i="31"/>
  <c r="B210" i="31"/>
  <c r="C210" i="31"/>
  <c r="D210" i="31"/>
  <c r="E210" i="31"/>
  <c r="F210" i="31"/>
  <c r="G210" i="31"/>
  <c r="H210" i="31"/>
  <c r="I210" i="31"/>
  <c r="J210" i="31"/>
  <c r="K210" i="31"/>
  <c r="A172" i="31"/>
  <c r="B172" i="31"/>
  <c r="C172" i="31"/>
  <c r="D172" i="31"/>
  <c r="E172" i="31"/>
  <c r="F172" i="31"/>
  <c r="G172" i="31"/>
  <c r="H172" i="31"/>
  <c r="I172" i="31"/>
  <c r="J172" i="31"/>
  <c r="K172" i="31"/>
  <c r="A173" i="31"/>
  <c r="B173" i="31"/>
  <c r="C173" i="31"/>
  <c r="D173" i="31"/>
  <c r="E173" i="31"/>
  <c r="F173" i="31"/>
  <c r="G173" i="31"/>
  <c r="H173" i="31"/>
  <c r="I173" i="31"/>
  <c r="J173" i="31"/>
  <c r="K173" i="31"/>
  <c r="A174" i="31"/>
  <c r="B174" i="31"/>
  <c r="D174" i="31"/>
  <c r="E174" i="31"/>
  <c r="F174" i="31"/>
  <c r="G174" i="31"/>
  <c r="H174" i="31"/>
  <c r="I174" i="31"/>
  <c r="J174" i="31"/>
  <c r="A175" i="31"/>
  <c r="B175" i="31"/>
  <c r="C175" i="31"/>
  <c r="E175" i="31"/>
  <c r="F175" i="31"/>
  <c r="G175" i="31"/>
  <c r="H175" i="31"/>
  <c r="I175" i="31"/>
  <c r="J175" i="31"/>
  <c r="K175" i="31"/>
  <c r="A176" i="31"/>
  <c r="B176" i="31"/>
  <c r="C176" i="31"/>
  <c r="D176" i="31"/>
  <c r="F176" i="31"/>
  <c r="G176" i="31"/>
  <c r="H176" i="31"/>
  <c r="I176" i="31"/>
  <c r="J176" i="31"/>
  <c r="K176" i="31"/>
  <c r="A177" i="31"/>
  <c r="B177" i="31"/>
  <c r="C177" i="31"/>
  <c r="D177" i="31"/>
  <c r="E177" i="31"/>
  <c r="G177" i="31"/>
  <c r="H177" i="31"/>
  <c r="I177" i="31"/>
  <c r="J177" i="31"/>
  <c r="K177" i="31"/>
  <c r="A178" i="31"/>
  <c r="B178" i="31"/>
  <c r="C178" i="31"/>
  <c r="D178" i="31"/>
  <c r="E178" i="31"/>
  <c r="F178" i="31"/>
  <c r="H178" i="31"/>
  <c r="J178" i="31"/>
  <c r="K178" i="31"/>
  <c r="A179" i="31"/>
  <c r="B179" i="31"/>
  <c r="C179" i="31"/>
  <c r="D179" i="31"/>
  <c r="E179" i="31"/>
  <c r="F179" i="31"/>
  <c r="G179" i="31"/>
  <c r="I179" i="31"/>
  <c r="K179" i="31"/>
  <c r="A180" i="31"/>
  <c r="B180" i="31"/>
  <c r="C180" i="31"/>
  <c r="D180" i="31"/>
  <c r="E180" i="31"/>
  <c r="F180" i="31"/>
  <c r="G180" i="31"/>
  <c r="H180" i="31"/>
  <c r="A181" i="31"/>
  <c r="B181" i="31"/>
  <c r="C181" i="31"/>
  <c r="D181" i="31"/>
  <c r="E181" i="31"/>
  <c r="F181" i="31"/>
  <c r="G181" i="31"/>
  <c r="H181" i="31"/>
  <c r="I181" i="31"/>
  <c r="J181" i="31"/>
  <c r="K181" i="31"/>
  <c r="A182" i="31"/>
  <c r="B182" i="31"/>
  <c r="C182" i="31"/>
  <c r="D182" i="31"/>
  <c r="E182" i="31"/>
  <c r="F182" i="31"/>
  <c r="G182" i="31"/>
  <c r="H182" i="31"/>
  <c r="I182" i="31"/>
  <c r="J182" i="31"/>
  <c r="K182" i="31"/>
  <c r="A144" i="31"/>
  <c r="B144" i="31"/>
  <c r="C144" i="31"/>
  <c r="D144" i="31"/>
  <c r="E144" i="31"/>
  <c r="F144" i="31"/>
  <c r="G144" i="31"/>
  <c r="H144" i="31"/>
  <c r="I144" i="31"/>
  <c r="J144" i="31"/>
  <c r="K144" i="31"/>
  <c r="A145" i="31"/>
  <c r="B145" i="31"/>
  <c r="C145" i="31"/>
  <c r="D145" i="31"/>
  <c r="E145" i="31"/>
  <c r="F145" i="31"/>
  <c r="G145" i="31"/>
  <c r="H145" i="31"/>
  <c r="I145" i="31"/>
  <c r="J145" i="31"/>
  <c r="K145" i="31"/>
  <c r="A146" i="31"/>
  <c r="B146" i="31"/>
  <c r="D146" i="31"/>
  <c r="E146" i="31"/>
  <c r="F146" i="31"/>
  <c r="G146" i="31"/>
  <c r="H146" i="31"/>
  <c r="I146" i="31"/>
  <c r="J146" i="31"/>
  <c r="A147" i="31"/>
  <c r="B147" i="31"/>
  <c r="C147" i="31"/>
  <c r="E147" i="31"/>
  <c r="F147" i="31"/>
  <c r="G147" i="31"/>
  <c r="H147" i="31"/>
  <c r="I147" i="31"/>
  <c r="J147" i="31"/>
  <c r="K147" i="31"/>
  <c r="A148" i="31"/>
  <c r="B148" i="31"/>
  <c r="C148" i="31"/>
  <c r="D148" i="31"/>
  <c r="F148" i="31"/>
  <c r="G148" i="31"/>
  <c r="H148" i="31"/>
  <c r="I148" i="31"/>
  <c r="J148" i="31"/>
  <c r="K148" i="31"/>
  <c r="A149" i="31"/>
  <c r="B149" i="31"/>
  <c r="C149" i="31"/>
  <c r="D149" i="31"/>
  <c r="E149" i="31"/>
  <c r="G149" i="31"/>
  <c r="H149" i="31"/>
  <c r="I149" i="31"/>
  <c r="J149" i="31"/>
  <c r="K149" i="31"/>
  <c r="A150" i="31"/>
  <c r="B150" i="31"/>
  <c r="C150" i="31"/>
  <c r="D150" i="31"/>
  <c r="E150" i="31"/>
  <c r="F150" i="31"/>
  <c r="H150" i="31"/>
  <c r="J150" i="31"/>
  <c r="K150" i="31"/>
  <c r="A151" i="31"/>
  <c r="B151" i="31"/>
  <c r="C151" i="31"/>
  <c r="D151" i="31"/>
  <c r="E151" i="31"/>
  <c r="F151" i="31"/>
  <c r="G151" i="31"/>
  <c r="I151" i="31"/>
  <c r="K151" i="31"/>
  <c r="A152" i="31"/>
  <c r="B152" i="31"/>
  <c r="C152" i="31"/>
  <c r="D152" i="31"/>
  <c r="E152" i="31"/>
  <c r="F152" i="31"/>
  <c r="G152" i="31"/>
  <c r="H152" i="31"/>
  <c r="A153" i="31"/>
  <c r="B153" i="31"/>
  <c r="C153" i="31"/>
  <c r="D153" i="31"/>
  <c r="E153" i="31"/>
  <c r="F153" i="31"/>
  <c r="G153" i="31"/>
  <c r="H153" i="31"/>
  <c r="I153" i="31"/>
  <c r="J153" i="31"/>
  <c r="K153" i="31"/>
  <c r="A154" i="31"/>
  <c r="B154" i="31"/>
  <c r="C154" i="31"/>
  <c r="D154" i="31"/>
  <c r="E154" i="31"/>
  <c r="F154" i="31"/>
  <c r="G154" i="31"/>
  <c r="H154" i="31"/>
  <c r="I154" i="31"/>
  <c r="J154" i="31"/>
  <c r="K154" i="31"/>
  <c r="A116" i="31"/>
  <c r="B116" i="31"/>
  <c r="C116" i="31"/>
  <c r="D116" i="31"/>
  <c r="E116" i="31"/>
  <c r="F116" i="31"/>
  <c r="G116" i="31"/>
  <c r="H116" i="31"/>
  <c r="I116" i="31"/>
  <c r="J116" i="31"/>
  <c r="K116" i="31"/>
  <c r="A117" i="31"/>
  <c r="B117" i="31"/>
  <c r="C117" i="31"/>
  <c r="D117" i="31"/>
  <c r="E117" i="31"/>
  <c r="F117" i="31"/>
  <c r="G117" i="31"/>
  <c r="H117" i="31"/>
  <c r="I117" i="31"/>
  <c r="J117" i="31"/>
  <c r="K117" i="31"/>
  <c r="A118" i="31"/>
  <c r="B118" i="31"/>
  <c r="D118" i="31"/>
  <c r="E118" i="31"/>
  <c r="F118" i="31"/>
  <c r="G118" i="31"/>
  <c r="H118" i="31"/>
  <c r="I118" i="31"/>
  <c r="J118" i="31"/>
  <c r="A119" i="31"/>
  <c r="B119" i="31"/>
  <c r="C119" i="31"/>
  <c r="E119" i="31"/>
  <c r="F119" i="31"/>
  <c r="G119" i="31"/>
  <c r="H119" i="31"/>
  <c r="I119" i="31"/>
  <c r="J119" i="31"/>
  <c r="K119" i="31"/>
  <c r="A120" i="31"/>
  <c r="B120" i="31"/>
  <c r="C120" i="31"/>
  <c r="D120" i="31"/>
  <c r="F120" i="31"/>
  <c r="G120" i="31"/>
  <c r="H120" i="31"/>
  <c r="I120" i="31"/>
  <c r="J120" i="31"/>
  <c r="K120" i="31"/>
  <c r="A121" i="31"/>
  <c r="B121" i="31"/>
  <c r="C121" i="31"/>
  <c r="D121" i="31"/>
  <c r="E121" i="31"/>
  <c r="G121" i="31"/>
  <c r="H121" i="31"/>
  <c r="I121" i="31"/>
  <c r="J121" i="31"/>
  <c r="K121" i="31"/>
  <c r="A122" i="31"/>
  <c r="B122" i="31"/>
  <c r="C122" i="31"/>
  <c r="D122" i="31"/>
  <c r="E122" i="31"/>
  <c r="F122" i="31"/>
  <c r="H122" i="31"/>
  <c r="J122" i="31"/>
  <c r="K122" i="31"/>
  <c r="A123" i="31"/>
  <c r="B123" i="31"/>
  <c r="C123" i="31"/>
  <c r="D123" i="31"/>
  <c r="E123" i="31"/>
  <c r="F123" i="31"/>
  <c r="G123" i="31"/>
  <c r="I123" i="31"/>
  <c r="K123" i="31"/>
  <c r="A124" i="31"/>
  <c r="B124" i="31"/>
  <c r="C124" i="31"/>
  <c r="D124" i="31"/>
  <c r="E124" i="31"/>
  <c r="F124" i="31"/>
  <c r="G124" i="31"/>
  <c r="H124" i="31"/>
  <c r="A125" i="31"/>
  <c r="B125" i="31"/>
  <c r="C125" i="31"/>
  <c r="D125" i="31"/>
  <c r="E125" i="31"/>
  <c r="F125" i="31"/>
  <c r="G125" i="31"/>
  <c r="H125" i="31"/>
  <c r="I125" i="31"/>
  <c r="J125" i="31"/>
  <c r="K125" i="31"/>
  <c r="A126" i="31"/>
  <c r="B126" i="31"/>
  <c r="C126" i="31"/>
  <c r="D126" i="31"/>
  <c r="E126" i="31"/>
  <c r="F126" i="31"/>
  <c r="G126" i="31"/>
  <c r="H126" i="31"/>
  <c r="I126" i="31"/>
  <c r="J126" i="31"/>
  <c r="K126" i="31"/>
  <c r="A88" i="31"/>
  <c r="B88" i="31"/>
  <c r="C88" i="31"/>
  <c r="D88" i="31"/>
  <c r="E88" i="31"/>
  <c r="F88" i="31"/>
  <c r="G88" i="31"/>
  <c r="H88" i="31"/>
  <c r="I88" i="31"/>
  <c r="J88" i="31"/>
  <c r="K88" i="31"/>
  <c r="A89" i="31"/>
  <c r="B89" i="31"/>
  <c r="C89" i="31"/>
  <c r="D89" i="31"/>
  <c r="E89" i="31"/>
  <c r="F89" i="31"/>
  <c r="G89" i="31"/>
  <c r="H89" i="31"/>
  <c r="I89" i="31"/>
  <c r="J89" i="31"/>
  <c r="K89" i="31"/>
  <c r="A90" i="31"/>
  <c r="B90" i="31"/>
  <c r="D90" i="31"/>
  <c r="E90" i="31"/>
  <c r="F90" i="31"/>
  <c r="G90" i="31"/>
  <c r="H90" i="31"/>
  <c r="I90" i="31"/>
  <c r="J90" i="31"/>
  <c r="A91" i="31"/>
  <c r="B91" i="31"/>
  <c r="E91" i="31"/>
  <c r="F91" i="31"/>
  <c r="G91" i="31"/>
  <c r="H91" i="31"/>
  <c r="I91" i="31"/>
  <c r="J91" i="31"/>
  <c r="K91" i="31"/>
  <c r="A92" i="31"/>
  <c r="B92" i="31"/>
  <c r="C92" i="31"/>
  <c r="D92" i="31"/>
  <c r="F92" i="31"/>
  <c r="G92" i="31"/>
  <c r="H92" i="31"/>
  <c r="I92" i="31"/>
  <c r="J92" i="31"/>
  <c r="K92" i="31"/>
  <c r="A93" i="31"/>
  <c r="B93" i="31"/>
  <c r="C93" i="31"/>
  <c r="D93" i="31"/>
  <c r="E93" i="31"/>
  <c r="G93" i="31"/>
  <c r="H93" i="31"/>
  <c r="I93" i="31"/>
  <c r="J93" i="31"/>
  <c r="K93" i="31"/>
  <c r="A94" i="31"/>
  <c r="B94" i="31"/>
  <c r="C94" i="31"/>
  <c r="D94" i="31"/>
  <c r="E94" i="31"/>
  <c r="F94" i="31"/>
  <c r="H94" i="31"/>
  <c r="J94" i="31"/>
  <c r="K94" i="31"/>
  <c r="A95" i="31"/>
  <c r="B95" i="31"/>
  <c r="C95" i="31"/>
  <c r="D95" i="31"/>
  <c r="E95" i="31"/>
  <c r="F95" i="31"/>
  <c r="G95" i="31"/>
  <c r="I95" i="31"/>
  <c r="K95" i="31"/>
  <c r="A96" i="31"/>
  <c r="B96" i="31"/>
  <c r="C96" i="31"/>
  <c r="D96" i="31"/>
  <c r="E96" i="31"/>
  <c r="F96" i="31"/>
  <c r="G96" i="31"/>
  <c r="H96" i="31"/>
  <c r="A97" i="31"/>
  <c r="B97" i="31"/>
  <c r="C97" i="31"/>
  <c r="D97" i="31"/>
  <c r="E97" i="31"/>
  <c r="F97" i="31"/>
  <c r="G97" i="31"/>
  <c r="H97" i="31"/>
  <c r="I97" i="31"/>
  <c r="J97" i="31"/>
  <c r="K97" i="31"/>
  <c r="A98" i="31"/>
  <c r="B98" i="31"/>
  <c r="C98" i="31"/>
  <c r="D98" i="31"/>
  <c r="E98" i="31"/>
  <c r="F98" i="31"/>
  <c r="G98" i="31"/>
  <c r="H98" i="31"/>
  <c r="I98" i="31"/>
  <c r="J98" i="31"/>
  <c r="K98" i="31"/>
  <c r="A60" i="31"/>
  <c r="B60" i="31"/>
  <c r="C60" i="31"/>
  <c r="D60" i="31"/>
  <c r="E60" i="31"/>
  <c r="F60" i="31"/>
  <c r="G60" i="31"/>
  <c r="H60" i="31"/>
  <c r="I60" i="31"/>
  <c r="J60" i="31"/>
  <c r="K60" i="31"/>
  <c r="A61" i="31"/>
  <c r="B61" i="31"/>
  <c r="C61" i="31"/>
  <c r="D61" i="31"/>
  <c r="E61" i="31"/>
  <c r="F61" i="31"/>
  <c r="G61" i="31"/>
  <c r="H61" i="31"/>
  <c r="I61" i="31"/>
  <c r="J61" i="31"/>
  <c r="K61" i="31"/>
  <c r="A62" i="31"/>
  <c r="B62" i="31"/>
  <c r="D62" i="31"/>
  <c r="E62" i="31"/>
  <c r="F62" i="31"/>
  <c r="G62" i="31"/>
  <c r="H62" i="31"/>
  <c r="I62" i="31"/>
  <c r="J62" i="31"/>
  <c r="A63" i="31"/>
  <c r="B63" i="31"/>
  <c r="C63" i="31"/>
  <c r="E63" i="31"/>
  <c r="F63" i="31"/>
  <c r="G63" i="31"/>
  <c r="H63" i="31"/>
  <c r="I63" i="31"/>
  <c r="J63" i="31"/>
  <c r="K63" i="31"/>
  <c r="A64" i="31"/>
  <c r="B64" i="31"/>
  <c r="C64" i="31"/>
  <c r="D64" i="31"/>
  <c r="F64" i="31"/>
  <c r="G64" i="31"/>
  <c r="H64" i="31"/>
  <c r="I64" i="31"/>
  <c r="J64" i="31"/>
  <c r="K64" i="31"/>
  <c r="A65" i="31"/>
  <c r="B65" i="31"/>
  <c r="C65" i="31"/>
  <c r="D65" i="31"/>
  <c r="E65" i="31"/>
  <c r="G65" i="31"/>
  <c r="H65" i="31"/>
  <c r="I65" i="31"/>
  <c r="J65" i="31"/>
  <c r="K65" i="31"/>
  <c r="A66" i="31"/>
  <c r="B66" i="31"/>
  <c r="C66" i="31"/>
  <c r="D66" i="31"/>
  <c r="E66" i="31"/>
  <c r="F66" i="31"/>
  <c r="H66" i="31"/>
  <c r="J66" i="31"/>
  <c r="K66" i="31"/>
  <c r="A67" i="31"/>
  <c r="B67" i="31"/>
  <c r="C67" i="31"/>
  <c r="D67" i="31"/>
  <c r="E67" i="31"/>
  <c r="F67" i="31"/>
  <c r="G67" i="31"/>
  <c r="I67" i="31"/>
  <c r="K67" i="31"/>
  <c r="A68" i="31"/>
  <c r="B68" i="31"/>
  <c r="C68" i="31"/>
  <c r="D68" i="31"/>
  <c r="E68" i="31"/>
  <c r="F68" i="31"/>
  <c r="G68" i="31"/>
  <c r="H68" i="31"/>
  <c r="A69" i="31"/>
  <c r="B69" i="31"/>
  <c r="C69" i="31"/>
  <c r="D69" i="31"/>
  <c r="E69" i="31"/>
  <c r="F69" i="31"/>
  <c r="G69" i="31"/>
  <c r="H69" i="31"/>
  <c r="I69" i="31"/>
  <c r="J69" i="31"/>
  <c r="K69" i="31"/>
  <c r="A70" i="31"/>
  <c r="B70" i="31"/>
  <c r="C70" i="31"/>
  <c r="D70" i="31"/>
  <c r="E70" i="31"/>
  <c r="F70" i="31"/>
  <c r="G70" i="31"/>
  <c r="H70" i="31"/>
  <c r="I70" i="31"/>
  <c r="J70" i="31"/>
  <c r="K70" i="31"/>
  <c r="A32" i="31"/>
  <c r="B32" i="31"/>
  <c r="C32" i="31"/>
  <c r="D32" i="31"/>
  <c r="E32" i="31"/>
  <c r="F32" i="31"/>
  <c r="G32" i="31"/>
  <c r="H32" i="31"/>
  <c r="I32" i="31"/>
  <c r="J32" i="31"/>
  <c r="K32" i="31"/>
  <c r="A33" i="31"/>
  <c r="B33" i="31"/>
  <c r="C33" i="31"/>
  <c r="D33" i="31"/>
  <c r="E33" i="31"/>
  <c r="F33" i="31"/>
  <c r="G33" i="31"/>
  <c r="H33" i="31"/>
  <c r="I33" i="31"/>
  <c r="J33" i="31"/>
  <c r="K33" i="31"/>
  <c r="A34" i="31"/>
  <c r="B34" i="31"/>
  <c r="D34" i="31"/>
  <c r="E34" i="31"/>
  <c r="F34" i="31"/>
  <c r="G34" i="31"/>
  <c r="H34" i="31"/>
  <c r="I34" i="31"/>
  <c r="J34" i="31"/>
  <c r="A35" i="31"/>
  <c r="B35" i="31"/>
  <c r="C35" i="31"/>
  <c r="E35" i="31"/>
  <c r="F35" i="31"/>
  <c r="G35" i="31"/>
  <c r="H35" i="31"/>
  <c r="I35" i="31"/>
  <c r="J35" i="31"/>
  <c r="K35" i="31"/>
  <c r="A36" i="31"/>
  <c r="B36" i="31"/>
  <c r="C36" i="31"/>
  <c r="D36" i="31"/>
  <c r="F36" i="31"/>
  <c r="G36" i="31"/>
  <c r="H36" i="31"/>
  <c r="I36" i="31"/>
  <c r="J36" i="31"/>
  <c r="K36" i="31"/>
  <c r="A37" i="31"/>
  <c r="B37" i="31"/>
  <c r="C37" i="31"/>
  <c r="D37" i="31"/>
  <c r="E37" i="31"/>
  <c r="G37" i="31"/>
  <c r="H37" i="31"/>
  <c r="I37" i="31"/>
  <c r="J37" i="31"/>
  <c r="K37" i="31"/>
  <c r="A38" i="31"/>
  <c r="B38" i="31"/>
  <c r="C38" i="31"/>
  <c r="D38" i="31"/>
  <c r="E38" i="31"/>
  <c r="F38" i="31"/>
  <c r="H38" i="31"/>
  <c r="J38" i="31"/>
  <c r="K38" i="31"/>
  <c r="A39" i="31"/>
  <c r="B39" i="31"/>
  <c r="C39" i="31"/>
  <c r="D39" i="31"/>
  <c r="E39" i="31"/>
  <c r="F39" i="31"/>
  <c r="G39" i="31"/>
  <c r="I39" i="31"/>
  <c r="K39" i="31"/>
  <c r="A40" i="31"/>
  <c r="B40" i="31"/>
  <c r="C40" i="31"/>
  <c r="D40" i="31"/>
  <c r="E40" i="31"/>
  <c r="F40" i="31"/>
  <c r="G40" i="31"/>
  <c r="H40" i="31"/>
  <c r="A41" i="31"/>
  <c r="B41" i="31"/>
  <c r="C41" i="31"/>
  <c r="D41" i="31"/>
  <c r="E41" i="31"/>
  <c r="F41" i="31"/>
  <c r="G41" i="31"/>
  <c r="H41" i="31"/>
  <c r="I41" i="31"/>
  <c r="J41" i="31"/>
  <c r="K41" i="31"/>
  <c r="A42" i="31"/>
  <c r="B42" i="31"/>
  <c r="C42" i="31"/>
  <c r="D42" i="31"/>
  <c r="E42" i="31"/>
  <c r="F42" i="31"/>
  <c r="G42" i="31"/>
  <c r="H42" i="31"/>
  <c r="I42" i="31"/>
  <c r="J42" i="31"/>
  <c r="K42" i="31"/>
  <c r="K17" i="31"/>
  <c r="J17" i="31"/>
  <c r="I17" i="31"/>
  <c r="H17" i="31"/>
  <c r="G17" i="31"/>
  <c r="F17" i="31"/>
  <c r="E17" i="31"/>
  <c r="M17" i="31" s="1"/>
  <c r="D17" i="31"/>
  <c r="C17" i="31"/>
  <c r="B17" i="31"/>
  <c r="K16" i="31"/>
  <c r="J16" i="31"/>
  <c r="I16" i="31"/>
  <c r="H16" i="31"/>
  <c r="G16" i="31"/>
  <c r="F16" i="31"/>
  <c r="E16" i="31"/>
  <c r="D16" i="31"/>
  <c r="C16" i="31"/>
  <c r="B16" i="31"/>
  <c r="A16" i="31"/>
  <c r="A4" i="31"/>
  <c r="B4" i="31"/>
  <c r="C4" i="31"/>
  <c r="D4" i="31"/>
  <c r="E4" i="31"/>
  <c r="F4" i="31"/>
  <c r="G4" i="31"/>
  <c r="H4" i="31"/>
  <c r="I4" i="31"/>
  <c r="J4" i="31"/>
  <c r="K4" i="31"/>
  <c r="A5" i="31"/>
  <c r="B5" i="31"/>
  <c r="C5" i="31"/>
  <c r="D5" i="31"/>
  <c r="E5" i="31"/>
  <c r="F5" i="31"/>
  <c r="G5" i="31"/>
  <c r="H5" i="31"/>
  <c r="I5" i="31"/>
  <c r="J5" i="31"/>
  <c r="K5" i="31"/>
  <c r="A6" i="31"/>
  <c r="B6" i="31"/>
  <c r="D6" i="31"/>
  <c r="E6" i="31"/>
  <c r="F6" i="31"/>
  <c r="G6" i="31"/>
  <c r="H6" i="31"/>
  <c r="I6" i="31"/>
  <c r="J6" i="31"/>
  <c r="A7" i="31"/>
  <c r="B7" i="31"/>
  <c r="C7" i="31"/>
  <c r="E7" i="31"/>
  <c r="F7" i="31"/>
  <c r="G7" i="31"/>
  <c r="H7" i="31"/>
  <c r="I7" i="31"/>
  <c r="J7" i="31"/>
  <c r="K7" i="31"/>
  <c r="A8" i="31"/>
  <c r="B8" i="31"/>
  <c r="C8" i="31"/>
  <c r="D8" i="31"/>
  <c r="F8" i="31"/>
  <c r="G8" i="31"/>
  <c r="H8" i="31"/>
  <c r="I8" i="31"/>
  <c r="J8" i="31"/>
  <c r="K8" i="31"/>
  <c r="A9" i="31"/>
  <c r="B9" i="31"/>
  <c r="C9" i="31"/>
  <c r="D9" i="31"/>
  <c r="E9" i="31"/>
  <c r="G9" i="31"/>
  <c r="H9" i="31"/>
  <c r="I9" i="31"/>
  <c r="J9" i="31"/>
  <c r="K9" i="31"/>
  <c r="A10" i="31"/>
  <c r="B10" i="31"/>
  <c r="C10" i="31"/>
  <c r="D10" i="31"/>
  <c r="E10" i="31"/>
  <c r="F10" i="31"/>
  <c r="H10" i="31"/>
  <c r="J10" i="31"/>
  <c r="K10" i="31"/>
  <c r="A11" i="31"/>
  <c r="B11" i="31"/>
  <c r="C11" i="31"/>
  <c r="D11" i="31"/>
  <c r="E11" i="31"/>
  <c r="F11" i="31"/>
  <c r="G11" i="31"/>
  <c r="I11" i="31"/>
  <c r="K11" i="31"/>
  <c r="A12" i="31"/>
  <c r="B12" i="31"/>
  <c r="C12" i="31"/>
  <c r="D12" i="31"/>
  <c r="E12" i="31"/>
  <c r="F12" i="31"/>
  <c r="G12" i="31"/>
  <c r="H12" i="31"/>
  <c r="A13" i="31"/>
  <c r="B13" i="31"/>
  <c r="C13" i="31"/>
  <c r="D13" i="31"/>
  <c r="E13" i="31"/>
  <c r="F13" i="31"/>
  <c r="G13" i="31"/>
  <c r="H13" i="31"/>
  <c r="I13" i="31"/>
  <c r="J13" i="31"/>
  <c r="K13" i="31"/>
  <c r="A14" i="31"/>
  <c r="B14" i="31"/>
  <c r="C14" i="31"/>
  <c r="D14" i="31"/>
  <c r="E14" i="31"/>
  <c r="F14" i="31"/>
  <c r="G14" i="31"/>
  <c r="H14" i="31"/>
  <c r="I14" i="31"/>
  <c r="J14" i="31"/>
  <c r="K14" i="31"/>
  <c r="J2" i="31"/>
  <c r="I2" i="31"/>
  <c r="H2" i="31"/>
  <c r="Q2" i="31" s="1"/>
  <c r="G2" i="31"/>
  <c r="F2" i="31"/>
  <c r="E2" i="31"/>
  <c r="D2" i="31"/>
  <c r="C2" i="31"/>
  <c r="B2" i="31"/>
  <c r="A256" i="26"/>
  <c r="B256" i="26"/>
  <c r="C256" i="26"/>
  <c r="D256" i="26"/>
  <c r="E256" i="26"/>
  <c r="F256" i="26"/>
  <c r="G256" i="26"/>
  <c r="H256" i="26"/>
  <c r="I256" i="26"/>
  <c r="J256" i="26"/>
  <c r="K256" i="26"/>
  <c r="A257" i="26"/>
  <c r="B257" i="26"/>
  <c r="C257" i="26"/>
  <c r="D257" i="26"/>
  <c r="E257" i="26"/>
  <c r="F257" i="26"/>
  <c r="G257" i="26"/>
  <c r="H257" i="26"/>
  <c r="I257" i="26"/>
  <c r="J257" i="26"/>
  <c r="K257" i="26"/>
  <c r="A258" i="26"/>
  <c r="B258" i="26"/>
  <c r="D258" i="26"/>
  <c r="E258" i="26"/>
  <c r="F258" i="26"/>
  <c r="G258" i="26"/>
  <c r="H258" i="26"/>
  <c r="I258" i="26"/>
  <c r="J258" i="26"/>
  <c r="A259" i="26"/>
  <c r="B259" i="26"/>
  <c r="C259" i="26"/>
  <c r="E259" i="26"/>
  <c r="F259" i="26"/>
  <c r="G259" i="26"/>
  <c r="H259" i="26"/>
  <c r="I259" i="26"/>
  <c r="J259" i="26"/>
  <c r="K259" i="26"/>
  <c r="A260" i="26"/>
  <c r="B260" i="26"/>
  <c r="C260" i="26"/>
  <c r="D260" i="26"/>
  <c r="F260" i="26"/>
  <c r="G260" i="26"/>
  <c r="H260" i="26"/>
  <c r="I260" i="26"/>
  <c r="J260" i="26"/>
  <c r="K260" i="26"/>
  <c r="A261" i="26"/>
  <c r="B261" i="26"/>
  <c r="C261" i="26"/>
  <c r="D261" i="26"/>
  <c r="E261" i="26"/>
  <c r="G261" i="26"/>
  <c r="H261" i="26"/>
  <c r="I261" i="26"/>
  <c r="J261" i="26"/>
  <c r="K261" i="26"/>
  <c r="A262" i="26"/>
  <c r="B262" i="26"/>
  <c r="C262" i="26"/>
  <c r="D262" i="26"/>
  <c r="E262" i="26"/>
  <c r="F262" i="26"/>
  <c r="H262" i="26"/>
  <c r="J262" i="26"/>
  <c r="K262" i="26"/>
  <c r="A263" i="26"/>
  <c r="B263" i="26"/>
  <c r="C263" i="26"/>
  <c r="D263" i="26"/>
  <c r="E263" i="26"/>
  <c r="F263" i="26"/>
  <c r="G263" i="26"/>
  <c r="I263" i="26"/>
  <c r="K263" i="26"/>
  <c r="A264" i="26"/>
  <c r="B264" i="26"/>
  <c r="C264" i="26"/>
  <c r="D264" i="26"/>
  <c r="E264" i="26"/>
  <c r="F264" i="26"/>
  <c r="G264" i="26"/>
  <c r="H264" i="26"/>
  <c r="A265" i="26"/>
  <c r="B265" i="26"/>
  <c r="C265" i="26"/>
  <c r="D265" i="26"/>
  <c r="E265" i="26"/>
  <c r="F265" i="26"/>
  <c r="G265" i="26"/>
  <c r="H265" i="26"/>
  <c r="I265" i="26"/>
  <c r="K265" i="26"/>
  <c r="A266" i="26"/>
  <c r="B266" i="26"/>
  <c r="C266" i="26"/>
  <c r="D266" i="26"/>
  <c r="E266" i="26"/>
  <c r="F266" i="26"/>
  <c r="G266" i="26"/>
  <c r="H266" i="26"/>
  <c r="I266" i="26"/>
  <c r="J266" i="26"/>
  <c r="K266" i="26"/>
  <c r="A228" i="26"/>
  <c r="B228" i="26"/>
  <c r="C228" i="26"/>
  <c r="D228" i="26"/>
  <c r="E228" i="26"/>
  <c r="F228" i="26"/>
  <c r="G228" i="26"/>
  <c r="H228" i="26"/>
  <c r="I228" i="26"/>
  <c r="J228" i="26"/>
  <c r="K228" i="26"/>
  <c r="A229" i="26"/>
  <c r="B229" i="26"/>
  <c r="C229" i="26"/>
  <c r="D229" i="26"/>
  <c r="E229" i="26"/>
  <c r="F229" i="26"/>
  <c r="G229" i="26"/>
  <c r="H229" i="26"/>
  <c r="I229" i="26"/>
  <c r="J229" i="26"/>
  <c r="K229" i="26"/>
  <c r="A230" i="26"/>
  <c r="B230" i="26"/>
  <c r="D230" i="26"/>
  <c r="E230" i="26"/>
  <c r="F230" i="26"/>
  <c r="G230" i="26"/>
  <c r="H230" i="26"/>
  <c r="I230" i="26"/>
  <c r="J230" i="26"/>
  <c r="A231" i="26"/>
  <c r="B231" i="26"/>
  <c r="C231" i="26"/>
  <c r="E231" i="26"/>
  <c r="F231" i="26"/>
  <c r="G231" i="26"/>
  <c r="H231" i="26"/>
  <c r="I231" i="26"/>
  <c r="J231" i="26"/>
  <c r="K231" i="26"/>
  <c r="A232" i="26"/>
  <c r="B232" i="26"/>
  <c r="C232" i="26"/>
  <c r="D232" i="26"/>
  <c r="F232" i="26"/>
  <c r="G232" i="26"/>
  <c r="H232" i="26"/>
  <c r="I232" i="26"/>
  <c r="J232" i="26"/>
  <c r="K232" i="26"/>
  <c r="A233" i="26"/>
  <c r="B233" i="26"/>
  <c r="C233" i="26"/>
  <c r="D233" i="26"/>
  <c r="E233" i="26"/>
  <c r="G233" i="26"/>
  <c r="H233" i="26"/>
  <c r="I233" i="26"/>
  <c r="J233" i="26"/>
  <c r="K233" i="26"/>
  <c r="A234" i="26"/>
  <c r="B234" i="26"/>
  <c r="C234" i="26"/>
  <c r="D234" i="26"/>
  <c r="E234" i="26"/>
  <c r="F234" i="26"/>
  <c r="H234" i="26"/>
  <c r="J234" i="26"/>
  <c r="K234" i="26"/>
  <c r="A235" i="26"/>
  <c r="B235" i="26"/>
  <c r="C235" i="26"/>
  <c r="D235" i="26"/>
  <c r="E235" i="26"/>
  <c r="F235" i="26"/>
  <c r="G235" i="26"/>
  <c r="I235" i="26"/>
  <c r="K235" i="26"/>
  <c r="A236" i="26"/>
  <c r="B236" i="26"/>
  <c r="C236" i="26"/>
  <c r="D236" i="26"/>
  <c r="E236" i="26"/>
  <c r="F236" i="26"/>
  <c r="G236" i="26"/>
  <c r="H236" i="26"/>
  <c r="A237" i="26"/>
  <c r="B237" i="26"/>
  <c r="C237" i="26"/>
  <c r="D237" i="26"/>
  <c r="E237" i="26"/>
  <c r="F237" i="26"/>
  <c r="G237" i="26"/>
  <c r="H237" i="26"/>
  <c r="I237" i="26"/>
  <c r="J237" i="26"/>
  <c r="K237" i="26"/>
  <c r="A238" i="26"/>
  <c r="B238" i="26"/>
  <c r="C238" i="26"/>
  <c r="D238" i="26"/>
  <c r="E238" i="26"/>
  <c r="F238" i="26"/>
  <c r="G238" i="26"/>
  <c r="H238" i="26"/>
  <c r="I238" i="26"/>
  <c r="J238" i="26"/>
  <c r="K238" i="26"/>
  <c r="A200" i="26"/>
  <c r="B200" i="26"/>
  <c r="C200" i="26"/>
  <c r="D200" i="26"/>
  <c r="E200" i="26"/>
  <c r="F200" i="26"/>
  <c r="G200" i="26"/>
  <c r="H200" i="26"/>
  <c r="I200" i="26"/>
  <c r="J200" i="26"/>
  <c r="K200" i="26"/>
  <c r="A201" i="26"/>
  <c r="B201" i="26"/>
  <c r="C201" i="26"/>
  <c r="D201" i="26"/>
  <c r="E201" i="26"/>
  <c r="F201" i="26"/>
  <c r="G201" i="26"/>
  <c r="H201" i="26"/>
  <c r="I201" i="26"/>
  <c r="J201" i="26"/>
  <c r="K201" i="26"/>
  <c r="A202" i="26"/>
  <c r="B202" i="26"/>
  <c r="D202" i="26"/>
  <c r="E202" i="26"/>
  <c r="F202" i="26"/>
  <c r="G202" i="26"/>
  <c r="H202" i="26"/>
  <c r="I202" i="26"/>
  <c r="J202" i="26"/>
  <c r="A203" i="26"/>
  <c r="B203" i="26"/>
  <c r="C203" i="26"/>
  <c r="E203" i="26"/>
  <c r="F203" i="26"/>
  <c r="G203" i="26"/>
  <c r="H203" i="26"/>
  <c r="I203" i="26"/>
  <c r="J203" i="26"/>
  <c r="K203" i="26"/>
  <c r="A204" i="26"/>
  <c r="B204" i="26"/>
  <c r="C204" i="26"/>
  <c r="D204" i="26"/>
  <c r="F204" i="26"/>
  <c r="G204" i="26"/>
  <c r="H204" i="26"/>
  <c r="I204" i="26"/>
  <c r="J204" i="26"/>
  <c r="K204" i="26"/>
  <c r="A205" i="26"/>
  <c r="B205" i="26"/>
  <c r="C205" i="26"/>
  <c r="D205" i="26"/>
  <c r="E205" i="26"/>
  <c r="G205" i="26"/>
  <c r="H205" i="26"/>
  <c r="I205" i="26"/>
  <c r="J205" i="26"/>
  <c r="K205" i="26"/>
  <c r="A206" i="26"/>
  <c r="B206" i="26"/>
  <c r="C206" i="26"/>
  <c r="D206" i="26"/>
  <c r="E206" i="26"/>
  <c r="F206" i="26"/>
  <c r="H206" i="26"/>
  <c r="J206" i="26"/>
  <c r="K206" i="26"/>
  <c r="A207" i="26"/>
  <c r="B207" i="26"/>
  <c r="C207" i="26"/>
  <c r="D207" i="26"/>
  <c r="E207" i="26"/>
  <c r="F207" i="26"/>
  <c r="G207" i="26"/>
  <c r="I207" i="26"/>
  <c r="K207" i="26"/>
  <c r="A208" i="26"/>
  <c r="B208" i="26"/>
  <c r="C208" i="26"/>
  <c r="D208" i="26"/>
  <c r="E208" i="26"/>
  <c r="F208" i="26"/>
  <c r="G208" i="26"/>
  <c r="H208" i="26"/>
  <c r="A209" i="26"/>
  <c r="B209" i="26"/>
  <c r="C209" i="26"/>
  <c r="D209" i="26"/>
  <c r="E209" i="26"/>
  <c r="F209" i="26"/>
  <c r="G209" i="26"/>
  <c r="H209" i="26"/>
  <c r="I209" i="26"/>
  <c r="J209" i="26"/>
  <c r="K209" i="26"/>
  <c r="A210" i="26"/>
  <c r="B210" i="26"/>
  <c r="C210" i="26"/>
  <c r="D210" i="26"/>
  <c r="E210" i="26"/>
  <c r="F210" i="26"/>
  <c r="G210" i="26"/>
  <c r="H210" i="26"/>
  <c r="I210" i="26"/>
  <c r="J210" i="26"/>
  <c r="K210" i="26"/>
  <c r="A172" i="26"/>
  <c r="B172" i="26"/>
  <c r="C172" i="26"/>
  <c r="D172" i="26"/>
  <c r="E172" i="26"/>
  <c r="F172" i="26"/>
  <c r="G172" i="26"/>
  <c r="H172" i="26"/>
  <c r="I172" i="26"/>
  <c r="J172" i="26"/>
  <c r="K172" i="26"/>
  <c r="A173" i="26"/>
  <c r="B173" i="26"/>
  <c r="C173" i="26"/>
  <c r="D173" i="26"/>
  <c r="E173" i="26"/>
  <c r="F173" i="26"/>
  <c r="G173" i="26"/>
  <c r="H173" i="26"/>
  <c r="I173" i="26"/>
  <c r="J173" i="26"/>
  <c r="K173" i="26"/>
  <c r="A174" i="26"/>
  <c r="B174" i="26"/>
  <c r="D174" i="26"/>
  <c r="E174" i="26"/>
  <c r="F174" i="26"/>
  <c r="G174" i="26"/>
  <c r="H174" i="26"/>
  <c r="I174" i="26"/>
  <c r="J174" i="26"/>
  <c r="A175" i="26"/>
  <c r="B175" i="26"/>
  <c r="C175" i="26"/>
  <c r="E175" i="26"/>
  <c r="F175" i="26"/>
  <c r="G175" i="26"/>
  <c r="H175" i="26"/>
  <c r="I175" i="26"/>
  <c r="J175" i="26"/>
  <c r="K175" i="26"/>
  <c r="A176" i="26"/>
  <c r="B176" i="26"/>
  <c r="C176" i="26"/>
  <c r="D176" i="26"/>
  <c r="F176" i="26"/>
  <c r="G176" i="26"/>
  <c r="H176" i="26"/>
  <c r="I176" i="26"/>
  <c r="J176" i="26"/>
  <c r="K176" i="26"/>
  <c r="A177" i="26"/>
  <c r="B177" i="26"/>
  <c r="C177" i="26"/>
  <c r="D177" i="26"/>
  <c r="E177" i="26"/>
  <c r="G177" i="26"/>
  <c r="H177" i="26"/>
  <c r="I177" i="26"/>
  <c r="J177" i="26"/>
  <c r="K177" i="26"/>
  <c r="A178" i="26"/>
  <c r="B178" i="26"/>
  <c r="C178" i="26"/>
  <c r="D178" i="26"/>
  <c r="E178" i="26"/>
  <c r="F178" i="26"/>
  <c r="H178" i="26"/>
  <c r="J178" i="26"/>
  <c r="K178" i="26"/>
  <c r="A179" i="26"/>
  <c r="B179" i="26"/>
  <c r="C179" i="26"/>
  <c r="D179" i="26"/>
  <c r="E179" i="26"/>
  <c r="F179" i="26"/>
  <c r="G179" i="26"/>
  <c r="I179" i="26"/>
  <c r="K179" i="26"/>
  <c r="A180" i="26"/>
  <c r="B180" i="26"/>
  <c r="C180" i="26"/>
  <c r="D180" i="26"/>
  <c r="E180" i="26"/>
  <c r="F180" i="26"/>
  <c r="G180" i="26"/>
  <c r="H180" i="26"/>
  <c r="A181" i="26"/>
  <c r="B181" i="26"/>
  <c r="C181" i="26"/>
  <c r="D181" i="26"/>
  <c r="E181" i="26"/>
  <c r="F181" i="26"/>
  <c r="G181" i="26"/>
  <c r="H181" i="26"/>
  <c r="I181" i="26"/>
  <c r="J181" i="26"/>
  <c r="K181" i="26"/>
  <c r="A182" i="26"/>
  <c r="B182" i="26"/>
  <c r="C182" i="26"/>
  <c r="D182" i="26"/>
  <c r="E182" i="26"/>
  <c r="F182" i="26"/>
  <c r="G182" i="26"/>
  <c r="H182" i="26"/>
  <c r="I182" i="26"/>
  <c r="J182" i="26"/>
  <c r="K182" i="26"/>
  <c r="A144" i="26"/>
  <c r="B144" i="26"/>
  <c r="C144" i="26"/>
  <c r="D144" i="26"/>
  <c r="E144" i="26"/>
  <c r="F144" i="26"/>
  <c r="G144" i="26"/>
  <c r="H144" i="26"/>
  <c r="I144" i="26"/>
  <c r="J144" i="26"/>
  <c r="K144" i="26"/>
  <c r="A145" i="26"/>
  <c r="B145" i="26"/>
  <c r="C145" i="26"/>
  <c r="D145" i="26"/>
  <c r="E145" i="26"/>
  <c r="F145" i="26"/>
  <c r="G145" i="26"/>
  <c r="H145" i="26"/>
  <c r="I145" i="26"/>
  <c r="J145" i="26"/>
  <c r="K145" i="26"/>
  <c r="A146" i="26"/>
  <c r="B146" i="26"/>
  <c r="D146" i="26"/>
  <c r="E146" i="26"/>
  <c r="F146" i="26"/>
  <c r="G146" i="26"/>
  <c r="H146" i="26"/>
  <c r="I146" i="26"/>
  <c r="J146" i="26"/>
  <c r="A147" i="26"/>
  <c r="B147" i="26"/>
  <c r="C147" i="26"/>
  <c r="E147" i="26"/>
  <c r="F147" i="26"/>
  <c r="G147" i="26"/>
  <c r="H147" i="26"/>
  <c r="I147" i="26"/>
  <c r="J147" i="26"/>
  <c r="K147" i="26"/>
  <c r="A148" i="26"/>
  <c r="B148" i="26"/>
  <c r="C148" i="26"/>
  <c r="D148" i="26"/>
  <c r="F148" i="26"/>
  <c r="G148" i="26"/>
  <c r="H148" i="26"/>
  <c r="I148" i="26"/>
  <c r="J148" i="26"/>
  <c r="K148" i="26"/>
  <c r="A149" i="26"/>
  <c r="B149" i="26"/>
  <c r="C149" i="26"/>
  <c r="D149" i="26"/>
  <c r="E149" i="26"/>
  <c r="G149" i="26"/>
  <c r="H149" i="26"/>
  <c r="I149" i="26"/>
  <c r="J149" i="26"/>
  <c r="K149" i="26"/>
  <c r="A150" i="26"/>
  <c r="B150" i="26"/>
  <c r="C150" i="26"/>
  <c r="D150" i="26"/>
  <c r="E150" i="26"/>
  <c r="F150" i="26"/>
  <c r="H150" i="26"/>
  <c r="J150" i="26"/>
  <c r="K150" i="26"/>
  <c r="A151" i="26"/>
  <c r="B151" i="26"/>
  <c r="C151" i="26"/>
  <c r="D151" i="26"/>
  <c r="E151" i="26"/>
  <c r="F151" i="26"/>
  <c r="G151" i="26"/>
  <c r="I151" i="26"/>
  <c r="K151" i="26"/>
  <c r="A152" i="26"/>
  <c r="B152" i="26"/>
  <c r="C152" i="26"/>
  <c r="D152" i="26"/>
  <c r="E152" i="26"/>
  <c r="F152" i="26"/>
  <c r="G152" i="26"/>
  <c r="H152" i="26"/>
  <c r="A153" i="26"/>
  <c r="B153" i="26"/>
  <c r="C153" i="26"/>
  <c r="D153" i="26"/>
  <c r="E153" i="26"/>
  <c r="F153" i="26"/>
  <c r="G153" i="26"/>
  <c r="H153" i="26"/>
  <c r="I153" i="26"/>
  <c r="J153" i="26"/>
  <c r="K153" i="26"/>
  <c r="A154" i="26"/>
  <c r="B154" i="26"/>
  <c r="C154" i="26"/>
  <c r="D154" i="26"/>
  <c r="E154" i="26"/>
  <c r="F154" i="26"/>
  <c r="G154" i="26"/>
  <c r="H154" i="26"/>
  <c r="I154" i="26"/>
  <c r="J154" i="26"/>
  <c r="K154" i="26"/>
  <c r="A116" i="26"/>
  <c r="B116" i="26"/>
  <c r="C116" i="26"/>
  <c r="D116" i="26"/>
  <c r="E116" i="26"/>
  <c r="F116" i="26"/>
  <c r="G116" i="26"/>
  <c r="H116" i="26"/>
  <c r="I116" i="26"/>
  <c r="J116" i="26"/>
  <c r="K116" i="26"/>
  <c r="A117" i="26"/>
  <c r="B117" i="26"/>
  <c r="C117" i="26"/>
  <c r="D117" i="26"/>
  <c r="E117" i="26"/>
  <c r="F117" i="26"/>
  <c r="G117" i="26"/>
  <c r="H117" i="26"/>
  <c r="I117" i="26"/>
  <c r="J117" i="26"/>
  <c r="K117" i="26"/>
  <c r="A118" i="26"/>
  <c r="B118" i="26"/>
  <c r="D118" i="26"/>
  <c r="E118" i="26"/>
  <c r="F118" i="26"/>
  <c r="G118" i="26"/>
  <c r="H118" i="26"/>
  <c r="I118" i="26"/>
  <c r="J118" i="26"/>
  <c r="A119" i="26"/>
  <c r="B119" i="26"/>
  <c r="E119" i="26"/>
  <c r="F119" i="26"/>
  <c r="G119" i="26"/>
  <c r="H119" i="26"/>
  <c r="I119" i="26"/>
  <c r="J119" i="26"/>
  <c r="K119" i="26"/>
  <c r="A120" i="26"/>
  <c r="B120" i="26"/>
  <c r="C120" i="26"/>
  <c r="D120" i="26"/>
  <c r="F120" i="26"/>
  <c r="G120" i="26"/>
  <c r="H120" i="26"/>
  <c r="I120" i="26"/>
  <c r="J120" i="26"/>
  <c r="K120" i="26"/>
  <c r="A121" i="26"/>
  <c r="B121" i="26"/>
  <c r="C121" i="26"/>
  <c r="D121" i="26"/>
  <c r="E121" i="26"/>
  <c r="G121" i="26"/>
  <c r="H121" i="26"/>
  <c r="I121" i="26"/>
  <c r="J121" i="26"/>
  <c r="K121" i="26"/>
  <c r="A122" i="26"/>
  <c r="B122" i="26"/>
  <c r="C122" i="26"/>
  <c r="D122" i="26"/>
  <c r="E122" i="26"/>
  <c r="F122" i="26"/>
  <c r="H122" i="26"/>
  <c r="J122" i="26"/>
  <c r="K122" i="26"/>
  <c r="A123" i="26"/>
  <c r="B123" i="26"/>
  <c r="C123" i="26"/>
  <c r="D123" i="26"/>
  <c r="E123" i="26"/>
  <c r="F123" i="26"/>
  <c r="G123" i="26"/>
  <c r="I123" i="26"/>
  <c r="K123" i="26"/>
  <c r="A124" i="26"/>
  <c r="B124" i="26"/>
  <c r="C124" i="26"/>
  <c r="D124" i="26"/>
  <c r="E124" i="26"/>
  <c r="F124" i="26"/>
  <c r="G124" i="26"/>
  <c r="H124" i="26"/>
  <c r="A125" i="26"/>
  <c r="B125" i="26"/>
  <c r="C125" i="26"/>
  <c r="D125" i="26"/>
  <c r="E125" i="26"/>
  <c r="F125" i="26"/>
  <c r="G125" i="26"/>
  <c r="H125" i="26"/>
  <c r="I125" i="26"/>
  <c r="J125" i="26"/>
  <c r="K125" i="26"/>
  <c r="A126" i="26"/>
  <c r="B126" i="26"/>
  <c r="C126" i="26"/>
  <c r="D126" i="26"/>
  <c r="E126" i="26"/>
  <c r="F126" i="26"/>
  <c r="G126" i="26"/>
  <c r="H126" i="26"/>
  <c r="I126" i="26"/>
  <c r="J126" i="26"/>
  <c r="K126" i="26"/>
  <c r="A88" i="26"/>
  <c r="B88" i="26"/>
  <c r="C88" i="26"/>
  <c r="D88" i="26"/>
  <c r="E88" i="26"/>
  <c r="F88" i="26"/>
  <c r="G88" i="26"/>
  <c r="H88" i="26"/>
  <c r="I88" i="26"/>
  <c r="J88" i="26"/>
  <c r="K88" i="26"/>
  <c r="A89" i="26"/>
  <c r="B89" i="26"/>
  <c r="C89" i="26"/>
  <c r="D89" i="26"/>
  <c r="E89" i="26"/>
  <c r="F89" i="26"/>
  <c r="G89" i="26"/>
  <c r="H89" i="26"/>
  <c r="I89" i="26"/>
  <c r="J89" i="26"/>
  <c r="K89" i="26"/>
  <c r="A90" i="26"/>
  <c r="B90" i="26"/>
  <c r="D90" i="26"/>
  <c r="E90" i="26"/>
  <c r="F90" i="26"/>
  <c r="G90" i="26"/>
  <c r="H90" i="26"/>
  <c r="I90" i="26"/>
  <c r="J90" i="26"/>
  <c r="A91" i="26"/>
  <c r="B91" i="26"/>
  <c r="C91" i="26"/>
  <c r="E91" i="26"/>
  <c r="F91" i="26"/>
  <c r="G91" i="26"/>
  <c r="H91" i="26"/>
  <c r="I91" i="26"/>
  <c r="J91" i="26"/>
  <c r="K91" i="26"/>
  <c r="A92" i="26"/>
  <c r="B92" i="26"/>
  <c r="C92" i="26"/>
  <c r="D92" i="26"/>
  <c r="F92" i="26"/>
  <c r="G92" i="26"/>
  <c r="H92" i="26"/>
  <c r="I92" i="26"/>
  <c r="J92" i="26"/>
  <c r="K92" i="26"/>
  <c r="A93" i="26"/>
  <c r="B93" i="26"/>
  <c r="C93" i="26"/>
  <c r="D93" i="26"/>
  <c r="E93" i="26"/>
  <c r="G93" i="26"/>
  <c r="H93" i="26"/>
  <c r="I93" i="26"/>
  <c r="J93" i="26"/>
  <c r="K93" i="26"/>
  <c r="A94" i="26"/>
  <c r="B94" i="26"/>
  <c r="C94" i="26"/>
  <c r="D94" i="26"/>
  <c r="E94" i="26"/>
  <c r="F94" i="26"/>
  <c r="H94" i="26"/>
  <c r="J94" i="26"/>
  <c r="K94" i="26"/>
  <c r="A95" i="26"/>
  <c r="B95" i="26"/>
  <c r="C95" i="26"/>
  <c r="D95" i="26"/>
  <c r="E95" i="26"/>
  <c r="F95" i="26"/>
  <c r="G95" i="26"/>
  <c r="I95" i="26"/>
  <c r="K95" i="26"/>
  <c r="A96" i="26"/>
  <c r="B96" i="26"/>
  <c r="C96" i="26"/>
  <c r="D96" i="26"/>
  <c r="E96" i="26"/>
  <c r="F96" i="26"/>
  <c r="G96" i="26"/>
  <c r="H96" i="26"/>
  <c r="A97" i="26"/>
  <c r="B97" i="26"/>
  <c r="C97" i="26"/>
  <c r="D97" i="26"/>
  <c r="E97" i="26"/>
  <c r="F97" i="26"/>
  <c r="G97" i="26"/>
  <c r="H97" i="26"/>
  <c r="I97" i="26"/>
  <c r="J97" i="26"/>
  <c r="K97" i="26"/>
  <c r="A98" i="26"/>
  <c r="B98" i="26"/>
  <c r="C98" i="26"/>
  <c r="D98" i="26"/>
  <c r="E98" i="26"/>
  <c r="F98" i="26"/>
  <c r="G98" i="26"/>
  <c r="H98" i="26"/>
  <c r="I98" i="26"/>
  <c r="J98" i="26"/>
  <c r="K98" i="26"/>
  <c r="A60" i="26"/>
  <c r="B60" i="26"/>
  <c r="C60" i="26"/>
  <c r="D60" i="26"/>
  <c r="E60" i="26"/>
  <c r="F60" i="26"/>
  <c r="G60" i="26"/>
  <c r="H60" i="26"/>
  <c r="I60" i="26"/>
  <c r="J60" i="26"/>
  <c r="K60" i="26"/>
  <c r="A61" i="26"/>
  <c r="B61" i="26"/>
  <c r="C61" i="26"/>
  <c r="D61" i="26"/>
  <c r="E61" i="26"/>
  <c r="F61" i="26"/>
  <c r="G61" i="26"/>
  <c r="H61" i="26"/>
  <c r="I61" i="26"/>
  <c r="J61" i="26"/>
  <c r="K61" i="26"/>
  <c r="A62" i="26"/>
  <c r="B62" i="26"/>
  <c r="D62" i="26"/>
  <c r="E62" i="26"/>
  <c r="F62" i="26"/>
  <c r="G62" i="26"/>
  <c r="H62" i="26"/>
  <c r="I62" i="26"/>
  <c r="J62" i="26"/>
  <c r="A63" i="26"/>
  <c r="B63" i="26"/>
  <c r="C63" i="26"/>
  <c r="E63" i="26"/>
  <c r="F63" i="26"/>
  <c r="G63" i="26"/>
  <c r="H63" i="26"/>
  <c r="I63" i="26"/>
  <c r="J63" i="26"/>
  <c r="K63" i="26"/>
  <c r="A64" i="26"/>
  <c r="B64" i="26"/>
  <c r="C64" i="26"/>
  <c r="D64" i="26"/>
  <c r="F64" i="26"/>
  <c r="G64" i="26"/>
  <c r="H64" i="26"/>
  <c r="I64" i="26"/>
  <c r="J64" i="26"/>
  <c r="K64" i="26"/>
  <c r="A65" i="26"/>
  <c r="B65" i="26"/>
  <c r="C65" i="26"/>
  <c r="D65" i="26"/>
  <c r="E65" i="26"/>
  <c r="G65" i="26"/>
  <c r="H65" i="26"/>
  <c r="I65" i="26"/>
  <c r="J65" i="26"/>
  <c r="K65" i="26"/>
  <c r="A66" i="26"/>
  <c r="B66" i="26"/>
  <c r="C66" i="26"/>
  <c r="D66" i="26"/>
  <c r="E66" i="26"/>
  <c r="F66" i="26"/>
  <c r="H66" i="26"/>
  <c r="J66" i="26"/>
  <c r="K66" i="26"/>
  <c r="A67" i="26"/>
  <c r="B67" i="26"/>
  <c r="C67" i="26"/>
  <c r="D67" i="26"/>
  <c r="E67" i="26"/>
  <c r="F67" i="26"/>
  <c r="G67" i="26"/>
  <c r="I67" i="26"/>
  <c r="K67" i="26"/>
  <c r="A68" i="26"/>
  <c r="B68" i="26"/>
  <c r="C68" i="26"/>
  <c r="D68" i="26"/>
  <c r="E68" i="26"/>
  <c r="F68" i="26"/>
  <c r="G68" i="26"/>
  <c r="H68" i="26"/>
  <c r="A69" i="26"/>
  <c r="B69" i="26"/>
  <c r="C69" i="26"/>
  <c r="D69" i="26"/>
  <c r="E69" i="26"/>
  <c r="F69" i="26"/>
  <c r="G69" i="26"/>
  <c r="H69" i="26"/>
  <c r="I69" i="26"/>
  <c r="J69" i="26"/>
  <c r="K69" i="26"/>
  <c r="A70" i="26"/>
  <c r="B70" i="26"/>
  <c r="C70" i="26"/>
  <c r="D70" i="26"/>
  <c r="E70" i="26"/>
  <c r="F70" i="26"/>
  <c r="G70" i="26"/>
  <c r="H70" i="26"/>
  <c r="I70" i="26"/>
  <c r="J70" i="26"/>
  <c r="K70" i="26"/>
  <c r="A32" i="26"/>
  <c r="B32" i="26"/>
  <c r="C32" i="26"/>
  <c r="D32" i="26"/>
  <c r="E32" i="26"/>
  <c r="F32" i="26"/>
  <c r="G32" i="26"/>
  <c r="H32" i="26"/>
  <c r="I32" i="26"/>
  <c r="J32" i="26"/>
  <c r="K32" i="26"/>
  <c r="A33" i="26"/>
  <c r="B33" i="26"/>
  <c r="C33" i="26"/>
  <c r="D33" i="26"/>
  <c r="E33" i="26"/>
  <c r="F33" i="26"/>
  <c r="G33" i="26"/>
  <c r="H33" i="26"/>
  <c r="I33" i="26"/>
  <c r="J33" i="26"/>
  <c r="K33" i="26"/>
  <c r="A34" i="26"/>
  <c r="B34" i="26"/>
  <c r="D34" i="26"/>
  <c r="E34" i="26"/>
  <c r="F34" i="26"/>
  <c r="G34" i="26"/>
  <c r="H34" i="26"/>
  <c r="I34" i="26"/>
  <c r="J34" i="26"/>
  <c r="A35" i="26"/>
  <c r="B35" i="26"/>
  <c r="C35" i="26"/>
  <c r="E35" i="26"/>
  <c r="F35" i="26"/>
  <c r="G35" i="26"/>
  <c r="H35" i="26"/>
  <c r="I35" i="26"/>
  <c r="J35" i="26"/>
  <c r="K35" i="26"/>
  <c r="A36" i="26"/>
  <c r="B36" i="26"/>
  <c r="C36" i="26"/>
  <c r="D36" i="26"/>
  <c r="F36" i="26"/>
  <c r="G36" i="26"/>
  <c r="H36" i="26"/>
  <c r="I36" i="26"/>
  <c r="J36" i="26"/>
  <c r="K36" i="26"/>
  <c r="A37" i="26"/>
  <c r="B37" i="26"/>
  <c r="C37" i="26"/>
  <c r="D37" i="26"/>
  <c r="E37" i="26"/>
  <c r="G37" i="26"/>
  <c r="H37" i="26"/>
  <c r="I37" i="26"/>
  <c r="J37" i="26"/>
  <c r="K37" i="26"/>
  <c r="A38" i="26"/>
  <c r="B38" i="26"/>
  <c r="C38" i="26"/>
  <c r="D38" i="26"/>
  <c r="E38" i="26"/>
  <c r="F38" i="26"/>
  <c r="H38" i="26"/>
  <c r="J38" i="26"/>
  <c r="K38" i="26"/>
  <c r="A39" i="26"/>
  <c r="B39" i="26"/>
  <c r="C39" i="26"/>
  <c r="D39" i="26"/>
  <c r="E39" i="26"/>
  <c r="F39" i="26"/>
  <c r="G39" i="26"/>
  <c r="I39" i="26"/>
  <c r="K39" i="26"/>
  <c r="A40" i="26"/>
  <c r="B40" i="26"/>
  <c r="C40" i="26"/>
  <c r="D40" i="26"/>
  <c r="E40" i="26"/>
  <c r="F40" i="26"/>
  <c r="G40" i="26"/>
  <c r="H40" i="26"/>
  <c r="A41" i="26"/>
  <c r="B41" i="26"/>
  <c r="C41" i="26"/>
  <c r="D41" i="26"/>
  <c r="E41" i="26"/>
  <c r="F41" i="26"/>
  <c r="G41" i="26"/>
  <c r="H41" i="26"/>
  <c r="I41" i="26"/>
  <c r="J41" i="26"/>
  <c r="K41" i="26"/>
  <c r="A42" i="26"/>
  <c r="B42" i="26"/>
  <c r="C42" i="26"/>
  <c r="D42" i="26"/>
  <c r="E42" i="26"/>
  <c r="F42" i="26"/>
  <c r="G42" i="26"/>
  <c r="H42" i="26"/>
  <c r="I42" i="26"/>
  <c r="J42" i="26"/>
  <c r="K42" i="26"/>
  <c r="A16" i="26"/>
  <c r="N17" i="26"/>
  <c r="N2" i="26"/>
  <c r="M17" i="26"/>
  <c r="M2" i="26"/>
  <c r="L17" i="26"/>
  <c r="M2" i="24"/>
  <c r="L2" i="24"/>
  <c r="L2" i="26"/>
  <c r="O17" i="26"/>
  <c r="K17" i="26"/>
  <c r="J17" i="26"/>
  <c r="I17" i="26"/>
  <c r="H17" i="26"/>
  <c r="G17" i="26"/>
  <c r="F17" i="26"/>
  <c r="E17" i="26"/>
  <c r="D17" i="26"/>
  <c r="C17" i="26"/>
  <c r="B17" i="26"/>
  <c r="K16" i="26"/>
  <c r="J16" i="26"/>
  <c r="I16" i="26"/>
  <c r="H16" i="26"/>
  <c r="G16" i="26"/>
  <c r="F16" i="26"/>
  <c r="E16" i="26"/>
  <c r="D16" i="26"/>
  <c r="C16" i="26"/>
  <c r="B16" i="26"/>
  <c r="A4" i="26"/>
  <c r="B4" i="26"/>
  <c r="C4" i="26"/>
  <c r="D4" i="26"/>
  <c r="E4" i="26"/>
  <c r="F4" i="26"/>
  <c r="G4" i="26"/>
  <c r="H4" i="26"/>
  <c r="I4" i="26"/>
  <c r="J4" i="26"/>
  <c r="K4" i="26"/>
  <c r="A5" i="26"/>
  <c r="B5" i="26"/>
  <c r="C5" i="26"/>
  <c r="D5" i="26"/>
  <c r="E5" i="26"/>
  <c r="F5" i="26"/>
  <c r="G5" i="26"/>
  <c r="H5" i="26"/>
  <c r="I5" i="26"/>
  <c r="J5" i="26"/>
  <c r="K5" i="26"/>
  <c r="A6" i="26"/>
  <c r="B6" i="26"/>
  <c r="D6" i="26"/>
  <c r="E6" i="26"/>
  <c r="F6" i="26"/>
  <c r="G6" i="26"/>
  <c r="H6" i="26"/>
  <c r="I6" i="26"/>
  <c r="J6" i="26"/>
  <c r="A7" i="26"/>
  <c r="B7" i="26"/>
  <c r="C7" i="26"/>
  <c r="E7" i="26"/>
  <c r="F7" i="26"/>
  <c r="G7" i="26"/>
  <c r="H7" i="26"/>
  <c r="I7" i="26"/>
  <c r="J7" i="26"/>
  <c r="K7" i="26"/>
  <c r="A8" i="26"/>
  <c r="B8" i="26"/>
  <c r="C8" i="26"/>
  <c r="D8" i="26"/>
  <c r="F8" i="26"/>
  <c r="G8" i="26"/>
  <c r="H8" i="26"/>
  <c r="I8" i="26"/>
  <c r="J8" i="26"/>
  <c r="K8" i="26"/>
  <c r="A9" i="26"/>
  <c r="B9" i="26"/>
  <c r="C9" i="26"/>
  <c r="D9" i="26"/>
  <c r="E9" i="26"/>
  <c r="G9" i="26"/>
  <c r="H9" i="26"/>
  <c r="I9" i="26"/>
  <c r="J9" i="26"/>
  <c r="K9" i="26"/>
  <c r="A10" i="26"/>
  <c r="B10" i="26"/>
  <c r="C10" i="26"/>
  <c r="D10" i="26"/>
  <c r="E10" i="26"/>
  <c r="F10" i="26"/>
  <c r="H10" i="26"/>
  <c r="J10" i="26"/>
  <c r="K10" i="26"/>
  <c r="A11" i="26"/>
  <c r="B11" i="26"/>
  <c r="C11" i="26"/>
  <c r="D11" i="26"/>
  <c r="E11" i="26"/>
  <c r="F11" i="26"/>
  <c r="G11" i="26"/>
  <c r="I11" i="26"/>
  <c r="K11" i="26"/>
  <c r="A12" i="26"/>
  <c r="B12" i="26"/>
  <c r="C12" i="26"/>
  <c r="D12" i="26"/>
  <c r="E12" i="26"/>
  <c r="F12" i="26"/>
  <c r="G12" i="26"/>
  <c r="H12" i="26"/>
  <c r="A13" i="26"/>
  <c r="B13" i="26"/>
  <c r="C13" i="26"/>
  <c r="D13" i="26"/>
  <c r="E13" i="26"/>
  <c r="F13" i="26"/>
  <c r="G13" i="26"/>
  <c r="H13" i="26"/>
  <c r="I13" i="26"/>
  <c r="J13" i="26"/>
  <c r="K13" i="26"/>
  <c r="A14" i="26"/>
  <c r="B14" i="26"/>
  <c r="C14" i="26"/>
  <c r="D14" i="26"/>
  <c r="E14" i="26"/>
  <c r="F14" i="26"/>
  <c r="G14" i="26"/>
  <c r="H14" i="26"/>
  <c r="I14" i="26"/>
  <c r="J14" i="26"/>
  <c r="K14" i="26"/>
  <c r="J2" i="26"/>
  <c r="I2" i="26"/>
  <c r="H2" i="26"/>
  <c r="G2" i="26"/>
  <c r="F2" i="26"/>
  <c r="E2" i="26"/>
  <c r="D2" i="26"/>
  <c r="C2" i="26"/>
  <c r="B2" i="26"/>
  <c r="Q2" i="26" s="1"/>
  <c r="B26" i="25" l="1"/>
  <c r="D26" i="25"/>
  <c r="I26" i="25"/>
  <c r="E26" i="25"/>
  <c r="K26" i="25"/>
  <c r="C26" i="25"/>
  <c r="H26" i="25"/>
  <c r="G26" i="25"/>
  <c r="F26" i="25"/>
  <c r="J26" i="25"/>
  <c r="B23" i="24" a="1"/>
  <c r="N17" i="39"/>
  <c r="O17" i="39"/>
  <c r="L17" i="39"/>
  <c r="N2" i="39"/>
  <c r="M2" i="39"/>
  <c r="L2" i="39"/>
  <c r="N17" i="38"/>
  <c r="O17" i="38"/>
  <c r="L17" i="38"/>
  <c r="N17" i="37"/>
  <c r="O17" i="37"/>
  <c r="L17" i="37"/>
  <c r="N2" i="37"/>
  <c r="L2" i="37"/>
  <c r="N17" i="36"/>
  <c r="O17" i="36"/>
  <c r="L17" i="36"/>
  <c r="M2" i="36"/>
  <c r="Q2" i="36"/>
  <c r="L2" i="36" s="1"/>
  <c r="L17" i="35"/>
  <c r="Q2" i="35"/>
  <c r="L2" i="35" s="1"/>
  <c r="O17" i="34"/>
  <c r="L17" i="34"/>
  <c r="M2" i="34"/>
  <c r="Q2" i="34"/>
  <c r="L2" i="34" s="1"/>
  <c r="O17" i="33"/>
  <c r="L17" i="33"/>
  <c r="L2" i="33"/>
  <c r="N17" i="32"/>
  <c r="L17" i="32"/>
  <c r="N2" i="32"/>
  <c r="L2" i="32"/>
  <c r="O17" i="31"/>
  <c r="N17" i="31"/>
  <c r="L17" i="31"/>
  <c r="N2" i="31"/>
  <c r="M2" i="31"/>
  <c r="L2" i="31"/>
  <c r="A284" i="25"/>
  <c r="B284" i="25"/>
  <c r="C284" i="25"/>
  <c r="D284" i="25"/>
  <c r="E284" i="25"/>
  <c r="F284" i="25"/>
  <c r="G284" i="25"/>
  <c r="H284" i="25"/>
  <c r="I284" i="25"/>
  <c r="J284" i="25"/>
  <c r="K284" i="25"/>
  <c r="A285" i="25"/>
  <c r="B285" i="25"/>
  <c r="C285" i="25"/>
  <c r="D285" i="25"/>
  <c r="E285" i="25"/>
  <c r="F285" i="25"/>
  <c r="G285" i="25"/>
  <c r="H285" i="25"/>
  <c r="I285" i="25"/>
  <c r="J285" i="25"/>
  <c r="K285" i="25"/>
  <c r="A286" i="25"/>
  <c r="B286" i="25"/>
  <c r="D286" i="25"/>
  <c r="E286" i="25"/>
  <c r="F286" i="25"/>
  <c r="G286" i="25"/>
  <c r="H286" i="25"/>
  <c r="I286" i="25"/>
  <c r="J286" i="25"/>
  <c r="A287" i="25"/>
  <c r="B287" i="25"/>
  <c r="C287" i="25"/>
  <c r="E287" i="25"/>
  <c r="F287" i="25"/>
  <c r="G287" i="25"/>
  <c r="H287" i="25"/>
  <c r="I287" i="25"/>
  <c r="J287" i="25"/>
  <c r="K287" i="25"/>
  <c r="A288" i="25"/>
  <c r="B288" i="25"/>
  <c r="C288" i="25"/>
  <c r="D288" i="25"/>
  <c r="F288" i="25"/>
  <c r="G288" i="25"/>
  <c r="H288" i="25"/>
  <c r="I288" i="25"/>
  <c r="J288" i="25"/>
  <c r="K288" i="25"/>
  <c r="A289" i="25"/>
  <c r="B289" i="25"/>
  <c r="C289" i="25"/>
  <c r="D289" i="25"/>
  <c r="E289" i="25"/>
  <c r="G289" i="25"/>
  <c r="H289" i="25"/>
  <c r="I289" i="25"/>
  <c r="J289" i="25"/>
  <c r="K289" i="25"/>
  <c r="A290" i="25"/>
  <c r="B290" i="25"/>
  <c r="C290" i="25"/>
  <c r="D290" i="25"/>
  <c r="E290" i="25"/>
  <c r="F290" i="25"/>
  <c r="H290" i="25"/>
  <c r="J290" i="25"/>
  <c r="K290" i="25"/>
  <c r="A291" i="25"/>
  <c r="B291" i="25"/>
  <c r="C291" i="25"/>
  <c r="D291" i="25"/>
  <c r="E291" i="25"/>
  <c r="F291" i="25"/>
  <c r="G291" i="25"/>
  <c r="I291" i="25"/>
  <c r="K291" i="25"/>
  <c r="A292" i="25"/>
  <c r="B292" i="25"/>
  <c r="C292" i="25"/>
  <c r="D292" i="25"/>
  <c r="E292" i="25"/>
  <c r="F292" i="25"/>
  <c r="G292" i="25"/>
  <c r="H292" i="25"/>
  <c r="A293" i="25"/>
  <c r="B293" i="25"/>
  <c r="C293" i="25"/>
  <c r="D293" i="25"/>
  <c r="E293" i="25"/>
  <c r="F293" i="25"/>
  <c r="G293" i="25"/>
  <c r="H293" i="25"/>
  <c r="I293" i="25"/>
  <c r="K293" i="25"/>
  <c r="A294" i="25"/>
  <c r="B294" i="25"/>
  <c r="C294" i="25"/>
  <c r="D294" i="25"/>
  <c r="E294" i="25"/>
  <c r="F294" i="25"/>
  <c r="G294" i="25"/>
  <c r="H294" i="25"/>
  <c r="I294" i="25"/>
  <c r="J294" i="25"/>
  <c r="K294" i="25"/>
  <c r="A256" i="25"/>
  <c r="B256" i="25"/>
  <c r="C256" i="25"/>
  <c r="D256" i="25"/>
  <c r="E256" i="25"/>
  <c r="F256" i="25"/>
  <c r="G256" i="25"/>
  <c r="H256" i="25"/>
  <c r="I256" i="25"/>
  <c r="J256" i="25"/>
  <c r="K256" i="25"/>
  <c r="A257" i="25"/>
  <c r="B257" i="25"/>
  <c r="C257" i="25"/>
  <c r="D257" i="25"/>
  <c r="E257" i="25"/>
  <c r="F257" i="25"/>
  <c r="G257" i="25"/>
  <c r="H257" i="25"/>
  <c r="I257" i="25"/>
  <c r="J257" i="25"/>
  <c r="K257" i="25"/>
  <c r="A258" i="25"/>
  <c r="B258" i="25"/>
  <c r="D258" i="25"/>
  <c r="E258" i="25"/>
  <c r="F258" i="25"/>
  <c r="G258" i="25"/>
  <c r="H258" i="25"/>
  <c r="I258" i="25"/>
  <c r="J258" i="25"/>
  <c r="A259" i="25"/>
  <c r="B259" i="25"/>
  <c r="C259" i="25"/>
  <c r="E259" i="25"/>
  <c r="F259" i="25"/>
  <c r="G259" i="25"/>
  <c r="H259" i="25"/>
  <c r="I259" i="25"/>
  <c r="J259" i="25"/>
  <c r="K259" i="25"/>
  <c r="A260" i="25"/>
  <c r="B260" i="25"/>
  <c r="C260" i="25"/>
  <c r="D260" i="25"/>
  <c r="F260" i="25"/>
  <c r="G260" i="25"/>
  <c r="H260" i="25"/>
  <c r="I260" i="25"/>
  <c r="J260" i="25"/>
  <c r="K260" i="25"/>
  <c r="A261" i="25"/>
  <c r="B261" i="25"/>
  <c r="C261" i="25"/>
  <c r="D261" i="25"/>
  <c r="E261" i="25"/>
  <c r="G261" i="25"/>
  <c r="H261" i="25"/>
  <c r="I261" i="25"/>
  <c r="J261" i="25"/>
  <c r="K261" i="25"/>
  <c r="A262" i="25"/>
  <c r="B262" i="25"/>
  <c r="C262" i="25"/>
  <c r="D262" i="25"/>
  <c r="E262" i="25"/>
  <c r="F262" i="25"/>
  <c r="H262" i="25"/>
  <c r="J262" i="25"/>
  <c r="K262" i="25"/>
  <c r="A263" i="25"/>
  <c r="B263" i="25"/>
  <c r="C263" i="25"/>
  <c r="D263" i="25"/>
  <c r="E263" i="25"/>
  <c r="F263" i="25"/>
  <c r="G263" i="25"/>
  <c r="I263" i="25"/>
  <c r="K263" i="25"/>
  <c r="A264" i="25"/>
  <c r="B264" i="25"/>
  <c r="C264" i="25"/>
  <c r="D264" i="25"/>
  <c r="E264" i="25"/>
  <c r="F264" i="25"/>
  <c r="G264" i="25"/>
  <c r="H264" i="25"/>
  <c r="A265" i="25"/>
  <c r="B265" i="25"/>
  <c r="C265" i="25"/>
  <c r="D265" i="25"/>
  <c r="E265" i="25"/>
  <c r="F265" i="25"/>
  <c r="G265" i="25"/>
  <c r="H265" i="25"/>
  <c r="I265" i="25"/>
  <c r="J265" i="25"/>
  <c r="K265" i="25"/>
  <c r="A266" i="25"/>
  <c r="B266" i="25"/>
  <c r="C266" i="25"/>
  <c r="D266" i="25"/>
  <c r="E266" i="25"/>
  <c r="F266" i="25"/>
  <c r="G266" i="25"/>
  <c r="H266" i="25"/>
  <c r="I266" i="25"/>
  <c r="J266" i="25"/>
  <c r="K266" i="25"/>
  <c r="A228" i="25"/>
  <c r="B228" i="25"/>
  <c r="C228" i="25"/>
  <c r="D228" i="25"/>
  <c r="E228" i="25"/>
  <c r="F228" i="25"/>
  <c r="G228" i="25"/>
  <c r="H228" i="25"/>
  <c r="I228" i="25"/>
  <c r="J228" i="25"/>
  <c r="K228" i="25"/>
  <c r="A229" i="25"/>
  <c r="B229" i="25"/>
  <c r="C229" i="25"/>
  <c r="D229" i="25"/>
  <c r="E229" i="25"/>
  <c r="F229" i="25"/>
  <c r="G229" i="25"/>
  <c r="H229" i="25"/>
  <c r="I229" i="25"/>
  <c r="J229" i="25"/>
  <c r="K229" i="25"/>
  <c r="A230" i="25"/>
  <c r="B230" i="25"/>
  <c r="D230" i="25"/>
  <c r="E230" i="25"/>
  <c r="F230" i="25"/>
  <c r="G230" i="25"/>
  <c r="H230" i="25"/>
  <c r="I230" i="25"/>
  <c r="J230" i="25"/>
  <c r="A231" i="25"/>
  <c r="B231" i="25"/>
  <c r="C231" i="25"/>
  <c r="E231" i="25"/>
  <c r="F231" i="25"/>
  <c r="G231" i="25"/>
  <c r="H231" i="25"/>
  <c r="I231" i="25"/>
  <c r="J231" i="25"/>
  <c r="K231" i="25"/>
  <c r="A232" i="25"/>
  <c r="B232" i="25"/>
  <c r="C232" i="25"/>
  <c r="D232" i="25"/>
  <c r="F232" i="25"/>
  <c r="G232" i="25"/>
  <c r="H232" i="25"/>
  <c r="I232" i="25"/>
  <c r="J232" i="25"/>
  <c r="K232" i="25"/>
  <c r="A233" i="25"/>
  <c r="B233" i="25"/>
  <c r="C233" i="25"/>
  <c r="D233" i="25"/>
  <c r="E233" i="25"/>
  <c r="G233" i="25"/>
  <c r="H233" i="25"/>
  <c r="I233" i="25"/>
  <c r="J233" i="25"/>
  <c r="K233" i="25"/>
  <c r="A234" i="25"/>
  <c r="B234" i="25"/>
  <c r="C234" i="25"/>
  <c r="D234" i="25"/>
  <c r="E234" i="25"/>
  <c r="F234" i="25"/>
  <c r="H234" i="25"/>
  <c r="J234" i="25"/>
  <c r="K234" i="25"/>
  <c r="A235" i="25"/>
  <c r="B235" i="25"/>
  <c r="C235" i="25"/>
  <c r="D235" i="25"/>
  <c r="E235" i="25"/>
  <c r="F235" i="25"/>
  <c r="G235" i="25"/>
  <c r="I235" i="25"/>
  <c r="K235" i="25"/>
  <c r="A236" i="25"/>
  <c r="B236" i="25"/>
  <c r="C236" i="25"/>
  <c r="D236" i="25"/>
  <c r="E236" i="25"/>
  <c r="F236" i="25"/>
  <c r="G236" i="25"/>
  <c r="H236" i="25"/>
  <c r="A237" i="25"/>
  <c r="B237" i="25"/>
  <c r="C237" i="25"/>
  <c r="D237" i="25"/>
  <c r="E237" i="25"/>
  <c r="F237" i="25"/>
  <c r="G237" i="25"/>
  <c r="H237" i="25"/>
  <c r="I237" i="25"/>
  <c r="J237" i="25"/>
  <c r="K237" i="25"/>
  <c r="A238" i="25"/>
  <c r="B238" i="25"/>
  <c r="C238" i="25"/>
  <c r="D238" i="25"/>
  <c r="E238" i="25"/>
  <c r="F238" i="25"/>
  <c r="G238" i="25"/>
  <c r="H238" i="25"/>
  <c r="I238" i="25"/>
  <c r="J238" i="25"/>
  <c r="K238" i="25"/>
  <c r="A200" i="25"/>
  <c r="B200" i="25"/>
  <c r="C200" i="25"/>
  <c r="D200" i="25"/>
  <c r="E200" i="25"/>
  <c r="F200" i="25"/>
  <c r="G200" i="25"/>
  <c r="H200" i="25"/>
  <c r="I200" i="25"/>
  <c r="J200" i="25"/>
  <c r="K200" i="25"/>
  <c r="A201" i="25"/>
  <c r="B201" i="25"/>
  <c r="C201" i="25"/>
  <c r="D201" i="25"/>
  <c r="E201" i="25"/>
  <c r="F201" i="25"/>
  <c r="G201" i="25"/>
  <c r="H201" i="25"/>
  <c r="I201" i="25"/>
  <c r="J201" i="25"/>
  <c r="K201" i="25"/>
  <c r="A202" i="25"/>
  <c r="B202" i="25"/>
  <c r="D202" i="25"/>
  <c r="E202" i="25"/>
  <c r="F202" i="25"/>
  <c r="G202" i="25"/>
  <c r="H202" i="25"/>
  <c r="I202" i="25"/>
  <c r="J202" i="25"/>
  <c r="A203" i="25"/>
  <c r="B203" i="25"/>
  <c r="C203" i="25"/>
  <c r="E203" i="25"/>
  <c r="F203" i="25"/>
  <c r="G203" i="25"/>
  <c r="H203" i="25"/>
  <c r="I203" i="25"/>
  <c r="J203" i="25"/>
  <c r="K203" i="25"/>
  <c r="A204" i="25"/>
  <c r="B204" i="25"/>
  <c r="C204" i="25"/>
  <c r="D204" i="25"/>
  <c r="F204" i="25"/>
  <c r="G204" i="25"/>
  <c r="H204" i="25"/>
  <c r="I204" i="25"/>
  <c r="J204" i="25"/>
  <c r="K204" i="25"/>
  <c r="A205" i="25"/>
  <c r="B205" i="25"/>
  <c r="C205" i="25"/>
  <c r="D205" i="25"/>
  <c r="E205" i="25"/>
  <c r="G205" i="25"/>
  <c r="H205" i="25"/>
  <c r="I205" i="25"/>
  <c r="J205" i="25"/>
  <c r="K205" i="25"/>
  <c r="A206" i="25"/>
  <c r="B206" i="25"/>
  <c r="C206" i="25"/>
  <c r="D206" i="25"/>
  <c r="E206" i="25"/>
  <c r="F206" i="25"/>
  <c r="H206" i="25"/>
  <c r="J206" i="25"/>
  <c r="K206" i="25"/>
  <c r="A207" i="25"/>
  <c r="B207" i="25"/>
  <c r="C207" i="25"/>
  <c r="D207" i="25"/>
  <c r="E207" i="25"/>
  <c r="F207" i="25"/>
  <c r="G207" i="25"/>
  <c r="I207" i="25"/>
  <c r="K207" i="25"/>
  <c r="A208" i="25"/>
  <c r="B208" i="25"/>
  <c r="C208" i="25"/>
  <c r="D208" i="25"/>
  <c r="E208" i="25"/>
  <c r="F208" i="25"/>
  <c r="G208" i="25"/>
  <c r="H208" i="25"/>
  <c r="A209" i="25"/>
  <c r="B209" i="25"/>
  <c r="C209" i="25"/>
  <c r="D209" i="25"/>
  <c r="E209" i="25"/>
  <c r="F209" i="25"/>
  <c r="G209" i="25"/>
  <c r="H209" i="25"/>
  <c r="I209" i="25"/>
  <c r="J209" i="25"/>
  <c r="K209" i="25"/>
  <c r="A210" i="25"/>
  <c r="B210" i="25"/>
  <c r="C210" i="25"/>
  <c r="D210" i="25"/>
  <c r="E210" i="25"/>
  <c r="F210" i="25"/>
  <c r="G210" i="25"/>
  <c r="H210" i="25"/>
  <c r="I210" i="25"/>
  <c r="J210" i="25"/>
  <c r="K210" i="25"/>
  <c r="A172" i="25"/>
  <c r="B172" i="25"/>
  <c r="C172" i="25"/>
  <c r="D172" i="25"/>
  <c r="E172" i="25"/>
  <c r="F172" i="25"/>
  <c r="G172" i="25"/>
  <c r="H172" i="25"/>
  <c r="I172" i="25"/>
  <c r="J172" i="25"/>
  <c r="K172" i="25"/>
  <c r="A173" i="25"/>
  <c r="B173" i="25"/>
  <c r="C173" i="25"/>
  <c r="D173" i="25"/>
  <c r="E173" i="25"/>
  <c r="F173" i="25"/>
  <c r="G173" i="25"/>
  <c r="H173" i="25"/>
  <c r="I173" i="25"/>
  <c r="J173" i="25"/>
  <c r="K173" i="25"/>
  <c r="A174" i="25"/>
  <c r="B174" i="25"/>
  <c r="D174" i="25"/>
  <c r="E174" i="25"/>
  <c r="F174" i="25"/>
  <c r="G174" i="25"/>
  <c r="H174" i="25"/>
  <c r="I174" i="25"/>
  <c r="J174" i="25"/>
  <c r="A175" i="25"/>
  <c r="B175" i="25"/>
  <c r="C175" i="25"/>
  <c r="E175" i="25"/>
  <c r="F175" i="25"/>
  <c r="G175" i="25"/>
  <c r="H175" i="25"/>
  <c r="I175" i="25"/>
  <c r="J175" i="25"/>
  <c r="K175" i="25"/>
  <c r="A176" i="25"/>
  <c r="B176" i="25"/>
  <c r="C176" i="25"/>
  <c r="D176" i="25"/>
  <c r="F176" i="25"/>
  <c r="G176" i="25"/>
  <c r="H176" i="25"/>
  <c r="I176" i="25"/>
  <c r="J176" i="25"/>
  <c r="K176" i="25"/>
  <c r="A177" i="25"/>
  <c r="B177" i="25"/>
  <c r="C177" i="25"/>
  <c r="D177" i="25"/>
  <c r="E177" i="25"/>
  <c r="G177" i="25"/>
  <c r="H177" i="25"/>
  <c r="I177" i="25"/>
  <c r="J177" i="25"/>
  <c r="K177" i="25"/>
  <c r="A178" i="25"/>
  <c r="B178" i="25"/>
  <c r="C178" i="25"/>
  <c r="D178" i="25"/>
  <c r="E178" i="25"/>
  <c r="F178" i="25"/>
  <c r="H178" i="25"/>
  <c r="J178" i="25"/>
  <c r="K178" i="25"/>
  <c r="A179" i="25"/>
  <c r="B179" i="25"/>
  <c r="C179" i="25"/>
  <c r="D179" i="25"/>
  <c r="E179" i="25"/>
  <c r="F179" i="25"/>
  <c r="G179" i="25"/>
  <c r="I179" i="25"/>
  <c r="K179" i="25"/>
  <c r="A180" i="25"/>
  <c r="B180" i="25"/>
  <c r="C180" i="25"/>
  <c r="D180" i="25"/>
  <c r="E180" i="25"/>
  <c r="F180" i="25"/>
  <c r="G180" i="25"/>
  <c r="H180" i="25"/>
  <c r="A181" i="25"/>
  <c r="B181" i="25"/>
  <c r="C181" i="25"/>
  <c r="D181" i="25"/>
  <c r="E181" i="25"/>
  <c r="F181" i="25"/>
  <c r="G181" i="25"/>
  <c r="H181" i="25"/>
  <c r="I181" i="25"/>
  <c r="J181" i="25"/>
  <c r="K181" i="25"/>
  <c r="A182" i="25"/>
  <c r="B182" i="25"/>
  <c r="C182" i="25"/>
  <c r="D182" i="25"/>
  <c r="E182" i="25"/>
  <c r="F182" i="25"/>
  <c r="G182" i="25"/>
  <c r="H182" i="25"/>
  <c r="I182" i="25"/>
  <c r="J182" i="25"/>
  <c r="K182" i="25"/>
  <c r="A144" i="25"/>
  <c r="B144" i="25"/>
  <c r="C144" i="25"/>
  <c r="D144" i="25"/>
  <c r="E144" i="25"/>
  <c r="F144" i="25"/>
  <c r="G144" i="25"/>
  <c r="H144" i="25"/>
  <c r="I144" i="25"/>
  <c r="J144" i="25"/>
  <c r="K144" i="25"/>
  <c r="A145" i="25"/>
  <c r="B145" i="25"/>
  <c r="C145" i="25"/>
  <c r="D145" i="25"/>
  <c r="E145" i="25"/>
  <c r="F145" i="25"/>
  <c r="G145" i="25"/>
  <c r="H145" i="25"/>
  <c r="I145" i="25"/>
  <c r="J145" i="25"/>
  <c r="K145" i="25"/>
  <c r="A146" i="25"/>
  <c r="B146" i="25"/>
  <c r="D146" i="25"/>
  <c r="E146" i="25"/>
  <c r="F146" i="25"/>
  <c r="G146" i="25"/>
  <c r="H146" i="25"/>
  <c r="I146" i="25"/>
  <c r="J146" i="25"/>
  <c r="A147" i="25"/>
  <c r="B147" i="25"/>
  <c r="E147" i="25"/>
  <c r="F147" i="25"/>
  <c r="G147" i="25"/>
  <c r="H147" i="25"/>
  <c r="I147" i="25"/>
  <c r="J147" i="25"/>
  <c r="K147" i="25"/>
  <c r="A148" i="25"/>
  <c r="B148" i="25"/>
  <c r="C148" i="25"/>
  <c r="D148" i="25"/>
  <c r="F148" i="25"/>
  <c r="G148" i="25"/>
  <c r="H148" i="25"/>
  <c r="I148" i="25"/>
  <c r="J148" i="25"/>
  <c r="K148" i="25"/>
  <c r="A149" i="25"/>
  <c r="B149" i="25"/>
  <c r="C149" i="25"/>
  <c r="D149" i="25"/>
  <c r="E149" i="25"/>
  <c r="G149" i="25"/>
  <c r="H149" i="25"/>
  <c r="I149" i="25"/>
  <c r="J149" i="25"/>
  <c r="K149" i="25"/>
  <c r="A150" i="25"/>
  <c r="B150" i="25"/>
  <c r="C150" i="25"/>
  <c r="D150" i="25"/>
  <c r="E150" i="25"/>
  <c r="F150" i="25"/>
  <c r="H150" i="25"/>
  <c r="J150" i="25"/>
  <c r="K150" i="25"/>
  <c r="A151" i="25"/>
  <c r="B151" i="25"/>
  <c r="C151" i="25"/>
  <c r="D151" i="25"/>
  <c r="E151" i="25"/>
  <c r="F151" i="25"/>
  <c r="G151" i="25"/>
  <c r="I151" i="25"/>
  <c r="K151" i="25"/>
  <c r="A152" i="25"/>
  <c r="B152" i="25"/>
  <c r="C152" i="25"/>
  <c r="D152" i="25"/>
  <c r="E152" i="25"/>
  <c r="F152" i="25"/>
  <c r="G152" i="25"/>
  <c r="H152" i="25"/>
  <c r="A153" i="25"/>
  <c r="B153" i="25"/>
  <c r="C153" i="25"/>
  <c r="D153" i="25"/>
  <c r="E153" i="25"/>
  <c r="F153" i="25"/>
  <c r="G153" i="25"/>
  <c r="H153" i="25"/>
  <c r="I153" i="25"/>
  <c r="J153" i="25"/>
  <c r="K153" i="25"/>
  <c r="A154" i="25"/>
  <c r="B154" i="25"/>
  <c r="C154" i="25"/>
  <c r="D154" i="25"/>
  <c r="E154" i="25"/>
  <c r="F154" i="25"/>
  <c r="G154" i="25"/>
  <c r="H154" i="25"/>
  <c r="I154" i="25"/>
  <c r="J154" i="25"/>
  <c r="K154" i="25"/>
  <c r="A116" i="25"/>
  <c r="B116" i="25"/>
  <c r="C116" i="25"/>
  <c r="D116" i="25"/>
  <c r="E116" i="25"/>
  <c r="F116" i="25"/>
  <c r="G116" i="25"/>
  <c r="H116" i="25"/>
  <c r="I116" i="25"/>
  <c r="J116" i="25"/>
  <c r="K116" i="25"/>
  <c r="A117" i="25"/>
  <c r="B117" i="25"/>
  <c r="C117" i="25"/>
  <c r="D117" i="25"/>
  <c r="E117" i="25"/>
  <c r="F117" i="25"/>
  <c r="G117" i="25"/>
  <c r="H117" i="25"/>
  <c r="I117" i="25"/>
  <c r="J117" i="25"/>
  <c r="K117" i="25"/>
  <c r="A118" i="25"/>
  <c r="B118" i="25"/>
  <c r="D118" i="25"/>
  <c r="E118" i="25"/>
  <c r="F118" i="25"/>
  <c r="G118" i="25"/>
  <c r="H118" i="25"/>
  <c r="I118" i="25"/>
  <c r="J118" i="25"/>
  <c r="A119" i="25"/>
  <c r="B119" i="25"/>
  <c r="C119" i="25"/>
  <c r="E119" i="25"/>
  <c r="F119" i="25"/>
  <c r="G119" i="25"/>
  <c r="H119" i="25"/>
  <c r="I119" i="25"/>
  <c r="J119" i="25"/>
  <c r="K119" i="25"/>
  <c r="A120" i="25"/>
  <c r="B120" i="25"/>
  <c r="C120" i="25"/>
  <c r="D120" i="25"/>
  <c r="F120" i="25"/>
  <c r="G120" i="25"/>
  <c r="H120" i="25"/>
  <c r="I120" i="25"/>
  <c r="J120" i="25"/>
  <c r="K120" i="25"/>
  <c r="A121" i="25"/>
  <c r="B121" i="25"/>
  <c r="C121" i="25"/>
  <c r="D121" i="25"/>
  <c r="E121" i="25"/>
  <c r="G121" i="25"/>
  <c r="H121" i="25"/>
  <c r="I121" i="25"/>
  <c r="J121" i="25"/>
  <c r="K121" i="25"/>
  <c r="A122" i="25"/>
  <c r="B122" i="25"/>
  <c r="C122" i="25"/>
  <c r="D122" i="25"/>
  <c r="E122" i="25"/>
  <c r="F122" i="25"/>
  <c r="H122" i="25"/>
  <c r="J122" i="25"/>
  <c r="K122" i="25"/>
  <c r="A123" i="25"/>
  <c r="B123" i="25"/>
  <c r="C123" i="25"/>
  <c r="D123" i="25"/>
  <c r="E123" i="25"/>
  <c r="F123" i="25"/>
  <c r="G123" i="25"/>
  <c r="I123" i="25"/>
  <c r="K123" i="25"/>
  <c r="A124" i="25"/>
  <c r="B124" i="25"/>
  <c r="C124" i="25"/>
  <c r="D124" i="25"/>
  <c r="E124" i="25"/>
  <c r="F124" i="25"/>
  <c r="G124" i="25"/>
  <c r="H124" i="25"/>
  <c r="A125" i="25"/>
  <c r="B125" i="25"/>
  <c r="C125" i="25"/>
  <c r="D125" i="25"/>
  <c r="E125" i="25"/>
  <c r="F125" i="25"/>
  <c r="G125" i="25"/>
  <c r="H125" i="25"/>
  <c r="I125" i="25"/>
  <c r="J125" i="25"/>
  <c r="K125" i="25"/>
  <c r="A126" i="25"/>
  <c r="B126" i="25"/>
  <c r="C126" i="25"/>
  <c r="D126" i="25"/>
  <c r="E126" i="25"/>
  <c r="F126" i="25"/>
  <c r="G126" i="25"/>
  <c r="H126" i="25"/>
  <c r="I126" i="25"/>
  <c r="J126" i="25"/>
  <c r="K126" i="25"/>
  <c r="A88" i="25"/>
  <c r="B88" i="25"/>
  <c r="C88" i="25"/>
  <c r="D88" i="25"/>
  <c r="E88" i="25"/>
  <c r="F88" i="25"/>
  <c r="G88" i="25"/>
  <c r="H88" i="25"/>
  <c r="I88" i="25"/>
  <c r="J88" i="25"/>
  <c r="K88" i="25"/>
  <c r="A89" i="25"/>
  <c r="B89" i="25"/>
  <c r="C89" i="25"/>
  <c r="D89" i="25"/>
  <c r="E89" i="25"/>
  <c r="F89" i="25"/>
  <c r="G89" i="25"/>
  <c r="H89" i="25"/>
  <c r="I89" i="25"/>
  <c r="J89" i="25"/>
  <c r="K89" i="25"/>
  <c r="A90" i="25"/>
  <c r="B90" i="25"/>
  <c r="D90" i="25"/>
  <c r="E90" i="25"/>
  <c r="F90" i="25"/>
  <c r="G90" i="25"/>
  <c r="H90" i="25"/>
  <c r="I90" i="25"/>
  <c r="J90" i="25"/>
  <c r="A91" i="25"/>
  <c r="B91" i="25"/>
  <c r="C91" i="25"/>
  <c r="E91" i="25"/>
  <c r="F91" i="25"/>
  <c r="G91" i="25"/>
  <c r="H91" i="25"/>
  <c r="I91" i="25"/>
  <c r="J91" i="25"/>
  <c r="K91" i="25"/>
  <c r="A92" i="25"/>
  <c r="B92" i="25"/>
  <c r="C92" i="25"/>
  <c r="D92" i="25"/>
  <c r="F92" i="25"/>
  <c r="G92" i="25"/>
  <c r="H92" i="25"/>
  <c r="I92" i="25"/>
  <c r="J92" i="25"/>
  <c r="K92" i="25"/>
  <c r="A93" i="25"/>
  <c r="B93" i="25"/>
  <c r="C93" i="25"/>
  <c r="D93" i="25"/>
  <c r="E93" i="25"/>
  <c r="G93" i="25"/>
  <c r="H93" i="25"/>
  <c r="I93" i="25"/>
  <c r="J93" i="25"/>
  <c r="K93" i="25"/>
  <c r="A94" i="25"/>
  <c r="B94" i="25"/>
  <c r="C94" i="25"/>
  <c r="D94" i="25"/>
  <c r="E94" i="25"/>
  <c r="F94" i="25"/>
  <c r="H94" i="25"/>
  <c r="J94" i="25"/>
  <c r="K94" i="25"/>
  <c r="A95" i="25"/>
  <c r="B95" i="25"/>
  <c r="C95" i="25"/>
  <c r="D95" i="25"/>
  <c r="E95" i="25"/>
  <c r="F95" i="25"/>
  <c r="G95" i="25"/>
  <c r="I95" i="25"/>
  <c r="K95" i="25"/>
  <c r="A96" i="25"/>
  <c r="B96" i="25"/>
  <c r="C96" i="25"/>
  <c r="D96" i="25"/>
  <c r="E96" i="25"/>
  <c r="F96" i="25"/>
  <c r="G96" i="25"/>
  <c r="H96" i="25"/>
  <c r="A97" i="25"/>
  <c r="B97" i="25"/>
  <c r="C97" i="25"/>
  <c r="D97" i="25"/>
  <c r="E97" i="25"/>
  <c r="F97" i="25"/>
  <c r="G97" i="25"/>
  <c r="H97" i="25"/>
  <c r="I97" i="25"/>
  <c r="J97" i="25"/>
  <c r="K97" i="25"/>
  <c r="A98" i="25"/>
  <c r="B98" i="25"/>
  <c r="C98" i="25"/>
  <c r="D98" i="25"/>
  <c r="E98" i="25"/>
  <c r="F98" i="25"/>
  <c r="G98" i="25"/>
  <c r="H98" i="25"/>
  <c r="I98" i="25"/>
  <c r="J98" i="25"/>
  <c r="K98" i="25"/>
  <c r="A60" i="25"/>
  <c r="B60" i="25"/>
  <c r="C60" i="25"/>
  <c r="D60" i="25"/>
  <c r="E60" i="25"/>
  <c r="F60" i="25"/>
  <c r="G60" i="25"/>
  <c r="H60" i="25"/>
  <c r="I60" i="25"/>
  <c r="J60" i="25"/>
  <c r="K60" i="25"/>
  <c r="A61" i="25"/>
  <c r="B61" i="25"/>
  <c r="C61" i="25"/>
  <c r="D61" i="25"/>
  <c r="E61" i="25"/>
  <c r="F61" i="25"/>
  <c r="G61" i="25"/>
  <c r="H61" i="25"/>
  <c r="I61" i="25"/>
  <c r="J61" i="25"/>
  <c r="K61" i="25"/>
  <c r="A62" i="25"/>
  <c r="B62" i="25"/>
  <c r="D62" i="25"/>
  <c r="E62" i="25"/>
  <c r="F62" i="25"/>
  <c r="G62" i="25"/>
  <c r="H62" i="25"/>
  <c r="I62" i="25"/>
  <c r="J62" i="25"/>
  <c r="A63" i="25"/>
  <c r="B63" i="25"/>
  <c r="C63" i="25"/>
  <c r="E63" i="25"/>
  <c r="F63" i="25"/>
  <c r="G63" i="25"/>
  <c r="H63" i="25"/>
  <c r="I63" i="25"/>
  <c r="J63" i="25"/>
  <c r="K63" i="25"/>
  <c r="A64" i="25"/>
  <c r="B64" i="25"/>
  <c r="C64" i="25"/>
  <c r="D64" i="25"/>
  <c r="F64" i="25"/>
  <c r="G64" i="25"/>
  <c r="H64" i="25"/>
  <c r="I64" i="25"/>
  <c r="J64" i="25"/>
  <c r="K64" i="25"/>
  <c r="A65" i="25"/>
  <c r="B65" i="25"/>
  <c r="C65" i="25"/>
  <c r="D65" i="25"/>
  <c r="E65" i="25"/>
  <c r="G65" i="25"/>
  <c r="H65" i="25"/>
  <c r="I65" i="25"/>
  <c r="J65" i="25"/>
  <c r="K65" i="25"/>
  <c r="A66" i="25"/>
  <c r="B66" i="25"/>
  <c r="C66" i="25"/>
  <c r="D66" i="25"/>
  <c r="E66" i="25"/>
  <c r="F66" i="25"/>
  <c r="H66" i="25"/>
  <c r="J66" i="25"/>
  <c r="K66" i="25"/>
  <c r="A67" i="25"/>
  <c r="B67" i="25"/>
  <c r="C67" i="25"/>
  <c r="D67" i="25"/>
  <c r="E67" i="25"/>
  <c r="F67" i="25"/>
  <c r="G67" i="25"/>
  <c r="I67" i="25"/>
  <c r="K67" i="25"/>
  <c r="A68" i="25"/>
  <c r="B68" i="25"/>
  <c r="C68" i="25"/>
  <c r="D68" i="25"/>
  <c r="E68" i="25"/>
  <c r="F68" i="25"/>
  <c r="G68" i="25"/>
  <c r="H68" i="25"/>
  <c r="A69" i="25"/>
  <c r="B69" i="25"/>
  <c r="C69" i="25"/>
  <c r="D69" i="25"/>
  <c r="E69" i="25"/>
  <c r="F69" i="25"/>
  <c r="G69" i="25"/>
  <c r="H69" i="25"/>
  <c r="I69" i="25"/>
  <c r="J69" i="25"/>
  <c r="K69" i="25"/>
  <c r="A70" i="25"/>
  <c r="B70" i="25"/>
  <c r="C70" i="25"/>
  <c r="D70" i="25"/>
  <c r="E70" i="25"/>
  <c r="F70" i="25"/>
  <c r="G70" i="25"/>
  <c r="H70" i="25"/>
  <c r="I70" i="25"/>
  <c r="J70" i="25"/>
  <c r="K70" i="25"/>
  <c r="A32" i="25"/>
  <c r="B32" i="25"/>
  <c r="C32" i="25"/>
  <c r="D32" i="25"/>
  <c r="E32" i="25"/>
  <c r="F32" i="25"/>
  <c r="G32" i="25"/>
  <c r="H32" i="25"/>
  <c r="I32" i="25"/>
  <c r="J32" i="25"/>
  <c r="K32" i="25"/>
  <c r="A33" i="25"/>
  <c r="B33" i="25"/>
  <c r="C33" i="25"/>
  <c r="D33" i="25"/>
  <c r="E33" i="25"/>
  <c r="F33" i="25"/>
  <c r="G33" i="25"/>
  <c r="H33" i="25"/>
  <c r="I33" i="25"/>
  <c r="J33" i="25"/>
  <c r="K33" i="25"/>
  <c r="A34" i="25"/>
  <c r="B34" i="25"/>
  <c r="D34" i="25"/>
  <c r="E34" i="25"/>
  <c r="F34" i="25"/>
  <c r="G34" i="25"/>
  <c r="H34" i="25"/>
  <c r="I34" i="25"/>
  <c r="J34" i="25"/>
  <c r="A35" i="25"/>
  <c r="B35" i="25"/>
  <c r="C35" i="25"/>
  <c r="E35" i="25"/>
  <c r="F35" i="25"/>
  <c r="G35" i="25"/>
  <c r="H35" i="25"/>
  <c r="I35" i="25"/>
  <c r="J35" i="25"/>
  <c r="K35" i="25"/>
  <c r="A36" i="25"/>
  <c r="B36" i="25"/>
  <c r="C36" i="25"/>
  <c r="D36" i="25"/>
  <c r="F36" i="25"/>
  <c r="G36" i="25"/>
  <c r="H36" i="25"/>
  <c r="I36" i="25"/>
  <c r="J36" i="25"/>
  <c r="K36" i="25"/>
  <c r="A37" i="25"/>
  <c r="B37" i="25"/>
  <c r="C37" i="25"/>
  <c r="D37" i="25"/>
  <c r="E37" i="25"/>
  <c r="G37" i="25"/>
  <c r="H37" i="25"/>
  <c r="I37" i="25"/>
  <c r="J37" i="25"/>
  <c r="K37" i="25"/>
  <c r="A38" i="25"/>
  <c r="B38" i="25"/>
  <c r="C38" i="25"/>
  <c r="D38" i="25"/>
  <c r="E38" i="25"/>
  <c r="F38" i="25"/>
  <c r="H38" i="25"/>
  <c r="J38" i="25"/>
  <c r="K38" i="25"/>
  <c r="A39" i="25"/>
  <c r="B39" i="25"/>
  <c r="C39" i="25"/>
  <c r="D39" i="25"/>
  <c r="E39" i="25"/>
  <c r="F39" i="25"/>
  <c r="G39" i="25"/>
  <c r="I39" i="25"/>
  <c r="K39" i="25"/>
  <c r="A40" i="25"/>
  <c r="B40" i="25"/>
  <c r="C40" i="25"/>
  <c r="D40" i="25"/>
  <c r="E40" i="25"/>
  <c r="F40" i="25"/>
  <c r="G40" i="25"/>
  <c r="H40" i="25"/>
  <c r="A41" i="25"/>
  <c r="B41" i="25"/>
  <c r="C41" i="25"/>
  <c r="D41" i="25"/>
  <c r="E41" i="25"/>
  <c r="F41" i="25"/>
  <c r="G41" i="25"/>
  <c r="H41" i="25"/>
  <c r="I41" i="25"/>
  <c r="J41" i="25"/>
  <c r="K41" i="25"/>
  <c r="A42" i="25"/>
  <c r="B42" i="25"/>
  <c r="C42" i="25"/>
  <c r="D42" i="25"/>
  <c r="E42" i="25"/>
  <c r="F42" i="25"/>
  <c r="G42" i="25"/>
  <c r="H42" i="25"/>
  <c r="I42" i="25"/>
  <c r="J42" i="25"/>
  <c r="K42" i="25"/>
  <c r="F6" i="3"/>
  <c r="A16" i="25"/>
  <c r="B16" i="25"/>
  <c r="C16" i="25"/>
  <c r="D16" i="25"/>
  <c r="E16" i="25"/>
  <c r="F16" i="25"/>
  <c r="G16" i="25"/>
  <c r="H16" i="25"/>
  <c r="I16" i="25"/>
  <c r="J16" i="25"/>
  <c r="K16" i="25"/>
  <c r="H17" i="25"/>
  <c r="K17" i="25"/>
  <c r="A4" i="25"/>
  <c r="B4" i="25"/>
  <c r="C4" i="25"/>
  <c r="D4" i="25"/>
  <c r="E4" i="25"/>
  <c r="F4" i="25"/>
  <c r="G4" i="25"/>
  <c r="H4" i="25"/>
  <c r="I4" i="25"/>
  <c r="J4" i="25"/>
  <c r="K4" i="25"/>
  <c r="A5" i="25"/>
  <c r="C5" i="25"/>
  <c r="D5" i="25"/>
  <c r="E5" i="25"/>
  <c r="F5" i="25"/>
  <c r="G5" i="25"/>
  <c r="H5" i="25"/>
  <c r="I5" i="25"/>
  <c r="J5" i="25"/>
  <c r="K5" i="25"/>
  <c r="A6" i="25"/>
  <c r="B6" i="25"/>
  <c r="D6" i="25"/>
  <c r="E6" i="25"/>
  <c r="F6" i="25"/>
  <c r="G6" i="25"/>
  <c r="H6" i="25"/>
  <c r="I6" i="25"/>
  <c r="J6" i="25"/>
  <c r="A7" i="25"/>
  <c r="B7" i="25"/>
  <c r="C7" i="25"/>
  <c r="E7" i="25"/>
  <c r="F7" i="25"/>
  <c r="G7" i="25"/>
  <c r="H7" i="25"/>
  <c r="I7" i="25"/>
  <c r="J7" i="25"/>
  <c r="K7" i="25"/>
  <c r="A8" i="25"/>
  <c r="B8" i="25"/>
  <c r="C8" i="25"/>
  <c r="D8" i="25"/>
  <c r="F8" i="25"/>
  <c r="G8" i="25"/>
  <c r="H8" i="25"/>
  <c r="I8" i="25"/>
  <c r="J8" i="25"/>
  <c r="K8" i="25"/>
  <c r="A9" i="25"/>
  <c r="B9" i="25"/>
  <c r="C9" i="25"/>
  <c r="D9" i="25"/>
  <c r="E9" i="25"/>
  <c r="G9" i="25"/>
  <c r="H9" i="25"/>
  <c r="I9" i="25"/>
  <c r="J9" i="25"/>
  <c r="K9" i="25"/>
  <c r="A10" i="25"/>
  <c r="B10" i="25"/>
  <c r="C10" i="25"/>
  <c r="D10" i="25"/>
  <c r="E10" i="25"/>
  <c r="F10" i="25"/>
  <c r="H10" i="25"/>
  <c r="J10" i="25"/>
  <c r="K10" i="25"/>
  <c r="A11" i="25"/>
  <c r="B11" i="25"/>
  <c r="C11" i="25"/>
  <c r="D11" i="25"/>
  <c r="E11" i="25"/>
  <c r="F11" i="25"/>
  <c r="G11" i="25"/>
  <c r="I11" i="25"/>
  <c r="K11" i="25"/>
  <c r="A12" i="25"/>
  <c r="B12" i="25"/>
  <c r="C12" i="25"/>
  <c r="D12" i="25"/>
  <c r="E12" i="25"/>
  <c r="F12" i="25"/>
  <c r="G12" i="25"/>
  <c r="H12" i="25"/>
  <c r="A13" i="25"/>
  <c r="B13" i="25"/>
  <c r="C13" i="25"/>
  <c r="D13" i="25"/>
  <c r="E13" i="25"/>
  <c r="F13" i="25"/>
  <c r="G13" i="25"/>
  <c r="H13" i="25"/>
  <c r="I13" i="25"/>
  <c r="K13" i="25"/>
  <c r="A14" i="25"/>
  <c r="B14" i="25"/>
  <c r="C14" i="25"/>
  <c r="D14" i="25"/>
  <c r="E14" i="25"/>
  <c r="F14" i="25"/>
  <c r="G14" i="25"/>
  <c r="H14" i="25"/>
  <c r="I14" i="25"/>
  <c r="J14" i="25"/>
  <c r="K14" i="25"/>
  <c r="P14" i="2"/>
  <c r="P3" i="2"/>
  <c r="P4" i="2"/>
  <c r="P5" i="2"/>
  <c r="P6" i="2"/>
  <c r="P7" i="2"/>
  <c r="P8" i="2"/>
  <c r="P9" i="2"/>
  <c r="P10" i="2"/>
  <c r="P11" i="2"/>
  <c r="P12" i="2"/>
  <c r="P13" i="2"/>
  <c r="P2" i="2"/>
  <c r="R2" i="2" s="1"/>
  <c r="I2" i="24" s="1"/>
  <c r="T3" i="2"/>
  <c r="T4" i="2"/>
  <c r="T5" i="2"/>
  <c r="T6" i="2"/>
  <c r="T7" i="2"/>
  <c r="T8" i="2"/>
  <c r="T9" i="2"/>
  <c r="T10" i="2"/>
  <c r="T11" i="2"/>
  <c r="T12" i="2"/>
  <c r="T13" i="2"/>
  <c r="T2" i="2"/>
  <c r="H2" i="24"/>
  <c r="H2" i="25"/>
  <c r="J2" i="24"/>
  <c r="G2" i="24"/>
  <c r="F2" i="24"/>
  <c r="E2" i="24"/>
  <c r="D2" i="24"/>
  <c r="C2" i="24"/>
  <c r="B2" i="24"/>
  <c r="B2" i="25"/>
  <c r="B17" i="25" s="1"/>
  <c r="C2" i="25"/>
  <c r="C17" i="25" s="1"/>
  <c r="W3" i="2"/>
  <c r="W4" i="2"/>
  <c r="W5" i="2"/>
  <c r="W6" i="2"/>
  <c r="W7" i="2"/>
  <c r="W8" i="2"/>
  <c r="W9" i="2"/>
  <c r="W10" i="2"/>
  <c r="W11" i="2"/>
  <c r="W12" i="2"/>
  <c r="W13" i="2"/>
  <c r="W2" i="2"/>
  <c r="V3" i="2"/>
  <c r="V4" i="2"/>
  <c r="V5" i="2"/>
  <c r="V6" i="2"/>
  <c r="V7" i="2"/>
  <c r="V8" i="2"/>
  <c r="V9" i="2"/>
  <c r="V10" i="2"/>
  <c r="V11" i="2"/>
  <c r="V12" i="2"/>
  <c r="V13" i="2"/>
  <c r="V2" i="2"/>
  <c r="J2" i="25"/>
  <c r="J17" i="25" s="1"/>
  <c r="G2" i="25"/>
  <c r="G17" i="25" s="1"/>
  <c r="U3" i="2"/>
  <c r="U4" i="2"/>
  <c r="U5" i="2"/>
  <c r="U6" i="2"/>
  <c r="U7" i="2"/>
  <c r="U8" i="2"/>
  <c r="U9" i="2"/>
  <c r="U10" i="2"/>
  <c r="U11" i="2"/>
  <c r="U12" i="2"/>
  <c r="U13" i="2"/>
  <c r="U2" i="2"/>
  <c r="F2" i="25"/>
  <c r="F17" i="25" s="1"/>
  <c r="E2" i="25"/>
  <c r="E17" i="25" s="1"/>
  <c r="D2" i="25"/>
  <c r="M2" i="25" s="1"/>
  <c r="A309" i="24"/>
  <c r="B309" i="24"/>
  <c r="C309" i="24"/>
  <c r="D309" i="24"/>
  <c r="E309" i="24"/>
  <c r="F309" i="24"/>
  <c r="G309" i="24"/>
  <c r="H309" i="24"/>
  <c r="I309" i="24"/>
  <c r="J309" i="24"/>
  <c r="K309" i="24"/>
  <c r="A310" i="24"/>
  <c r="B310" i="24"/>
  <c r="C310" i="24"/>
  <c r="D310" i="24"/>
  <c r="E310" i="24"/>
  <c r="F310" i="24"/>
  <c r="G310" i="24"/>
  <c r="H310" i="24"/>
  <c r="I310" i="24"/>
  <c r="J310" i="24"/>
  <c r="K310" i="24"/>
  <c r="A311" i="24"/>
  <c r="B311" i="24"/>
  <c r="D311" i="24"/>
  <c r="E311" i="24"/>
  <c r="F311" i="24"/>
  <c r="G311" i="24"/>
  <c r="H311" i="24"/>
  <c r="I311" i="24"/>
  <c r="J311" i="24"/>
  <c r="A312" i="24"/>
  <c r="B312" i="24"/>
  <c r="C312" i="24"/>
  <c r="E312" i="24"/>
  <c r="F312" i="24"/>
  <c r="G312" i="24"/>
  <c r="H312" i="24"/>
  <c r="I312" i="24"/>
  <c r="J312" i="24"/>
  <c r="K312" i="24"/>
  <c r="A313" i="24"/>
  <c r="B313" i="24"/>
  <c r="C313" i="24"/>
  <c r="D313" i="24"/>
  <c r="F313" i="24"/>
  <c r="G313" i="24"/>
  <c r="H313" i="24"/>
  <c r="I313" i="24"/>
  <c r="J313" i="24"/>
  <c r="K313" i="24"/>
  <c r="A314" i="24"/>
  <c r="B314" i="24"/>
  <c r="C314" i="24"/>
  <c r="D314" i="24"/>
  <c r="E314" i="24"/>
  <c r="G314" i="24"/>
  <c r="H314" i="24"/>
  <c r="I314" i="24"/>
  <c r="J314" i="24"/>
  <c r="K314" i="24"/>
  <c r="A315" i="24"/>
  <c r="B315" i="24"/>
  <c r="C315" i="24"/>
  <c r="D315" i="24"/>
  <c r="E315" i="24"/>
  <c r="F315" i="24"/>
  <c r="H315" i="24"/>
  <c r="J315" i="24"/>
  <c r="K315" i="24"/>
  <c r="A316" i="24"/>
  <c r="B316" i="24"/>
  <c r="C316" i="24"/>
  <c r="D316" i="24"/>
  <c r="E316" i="24"/>
  <c r="F316" i="24"/>
  <c r="G316" i="24"/>
  <c r="I316" i="24"/>
  <c r="K316" i="24"/>
  <c r="A317" i="24"/>
  <c r="B317" i="24"/>
  <c r="C317" i="24"/>
  <c r="D317" i="24"/>
  <c r="E317" i="24"/>
  <c r="F317" i="24"/>
  <c r="G317" i="24"/>
  <c r="H317" i="24"/>
  <c r="A318" i="24"/>
  <c r="B318" i="24"/>
  <c r="C318" i="24"/>
  <c r="D318" i="24"/>
  <c r="E318" i="24"/>
  <c r="F318" i="24"/>
  <c r="G318" i="24"/>
  <c r="H318" i="24"/>
  <c r="I318" i="24"/>
  <c r="K318" i="24"/>
  <c r="A319" i="24"/>
  <c r="B319" i="24"/>
  <c r="C319" i="24"/>
  <c r="D319" i="24"/>
  <c r="E319" i="24"/>
  <c r="F319" i="24"/>
  <c r="G319" i="24"/>
  <c r="H319" i="24"/>
  <c r="I319" i="24"/>
  <c r="J319" i="24"/>
  <c r="K319" i="24"/>
  <c r="A281" i="24"/>
  <c r="B281" i="24"/>
  <c r="C281" i="24"/>
  <c r="D281" i="24"/>
  <c r="E281" i="24"/>
  <c r="F281" i="24"/>
  <c r="G281" i="24"/>
  <c r="H281" i="24"/>
  <c r="I281" i="24"/>
  <c r="J281" i="24"/>
  <c r="K281" i="24"/>
  <c r="A282" i="24"/>
  <c r="B282" i="24"/>
  <c r="C282" i="24"/>
  <c r="D282" i="24"/>
  <c r="E282" i="24"/>
  <c r="F282" i="24"/>
  <c r="G282" i="24"/>
  <c r="H282" i="24"/>
  <c r="I282" i="24"/>
  <c r="J282" i="24"/>
  <c r="K282" i="24"/>
  <c r="A283" i="24"/>
  <c r="B283" i="24"/>
  <c r="D283" i="24"/>
  <c r="E283" i="24"/>
  <c r="F283" i="24"/>
  <c r="G283" i="24"/>
  <c r="H283" i="24"/>
  <c r="I283" i="24"/>
  <c r="J283" i="24"/>
  <c r="A284" i="24"/>
  <c r="B284" i="24"/>
  <c r="C284" i="24"/>
  <c r="E284" i="24"/>
  <c r="F284" i="24"/>
  <c r="G284" i="24"/>
  <c r="H284" i="24"/>
  <c r="I284" i="24"/>
  <c r="J284" i="24"/>
  <c r="K284" i="24"/>
  <c r="A285" i="24"/>
  <c r="B285" i="24"/>
  <c r="C285" i="24"/>
  <c r="D285" i="24"/>
  <c r="F285" i="24"/>
  <c r="G285" i="24"/>
  <c r="H285" i="24"/>
  <c r="I285" i="24"/>
  <c r="J285" i="24"/>
  <c r="K285" i="24"/>
  <c r="A286" i="24"/>
  <c r="B286" i="24"/>
  <c r="C286" i="24"/>
  <c r="D286" i="24"/>
  <c r="E286" i="24"/>
  <c r="G286" i="24"/>
  <c r="H286" i="24"/>
  <c r="I286" i="24"/>
  <c r="J286" i="24"/>
  <c r="K286" i="24"/>
  <c r="A287" i="24"/>
  <c r="B287" i="24"/>
  <c r="C287" i="24"/>
  <c r="D287" i="24"/>
  <c r="E287" i="24"/>
  <c r="F287" i="24"/>
  <c r="H287" i="24"/>
  <c r="J287" i="24"/>
  <c r="K287" i="24"/>
  <c r="A288" i="24"/>
  <c r="B288" i="24"/>
  <c r="C288" i="24"/>
  <c r="D288" i="24"/>
  <c r="E288" i="24"/>
  <c r="F288" i="24"/>
  <c r="G288" i="24"/>
  <c r="I288" i="24"/>
  <c r="K288" i="24"/>
  <c r="A289" i="24"/>
  <c r="B289" i="24"/>
  <c r="C289" i="24"/>
  <c r="D289" i="24"/>
  <c r="E289" i="24"/>
  <c r="F289" i="24"/>
  <c r="G289" i="24"/>
  <c r="H289" i="24"/>
  <c r="A290" i="24"/>
  <c r="B290" i="24"/>
  <c r="C290" i="24"/>
  <c r="D290" i="24"/>
  <c r="E290" i="24"/>
  <c r="F290" i="24"/>
  <c r="G290" i="24"/>
  <c r="H290" i="24"/>
  <c r="I290" i="24"/>
  <c r="J290" i="24"/>
  <c r="K290" i="24"/>
  <c r="A291" i="24"/>
  <c r="B291" i="24"/>
  <c r="C291" i="24"/>
  <c r="D291" i="24"/>
  <c r="E291" i="24"/>
  <c r="F291" i="24"/>
  <c r="G291" i="24"/>
  <c r="H291" i="24"/>
  <c r="I291" i="24"/>
  <c r="J291" i="24"/>
  <c r="K291" i="24"/>
  <c r="A253" i="24"/>
  <c r="B253" i="24"/>
  <c r="C253" i="24"/>
  <c r="D253" i="24"/>
  <c r="E253" i="24"/>
  <c r="F253" i="24"/>
  <c r="G253" i="24"/>
  <c r="H253" i="24"/>
  <c r="I253" i="24"/>
  <c r="J253" i="24"/>
  <c r="K253" i="24"/>
  <c r="A254" i="24"/>
  <c r="B254" i="24"/>
  <c r="C254" i="24"/>
  <c r="D254" i="24"/>
  <c r="E254" i="24"/>
  <c r="F254" i="24"/>
  <c r="G254" i="24"/>
  <c r="H254" i="24"/>
  <c r="I254" i="24"/>
  <c r="J254" i="24"/>
  <c r="K254" i="24"/>
  <c r="A255" i="24"/>
  <c r="B255" i="24"/>
  <c r="D255" i="24"/>
  <c r="E255" i="24"/>
  <c r="F255" i="24"/>
  <c r="G255" i="24"/>
  <c r="H255" i="24"/>
  <c r="I255" i="24"/>
  <c r="J255" i="24"/>
  <c r="A256" i="24"/>
  <c r="B256" i="24"/>
  <c r="C256" i="24"/>
  <c r="E256" i="24"/>
  <c r="F256" i="24"/>
  <c r="G256" i="24"/>
  <c r="H256" i="24"/>
  <c r="I256" i="24"/>
  <c r="J256" i="24"/>
  <c r="K256" i="24"/>
  <c r="A257" i="24"/>
  <c r="B257" i="24"/>
  <c r="C257" i="24"/>
  <c r="D257" i="24"/>
  <c r="F257" i="24"/>
  <c r="G257" i="24"/>
  <c r="H257" i="24"/>
  <c r="I257" i="24"/>
  <c r="J257" i="24"/>
  <c r="K257" i="24"/>
  <c r="A258" i="24"/>
  <c r="B258" i="24"/>
  <c r="C258" i="24"/>
  <c r="D258" i="24"/>
  <c r="E258" i="24"/>
  <c r="G258" i="24"/>
  <c r="H258" i="24"/>
  <c r="I258" i="24"/>
  <c r="J258" i="24"/>
  <c r="K258" i="24"/>
  <c r="A259" i="24"/>
  <c r="B259" i="24"/>
  <c r="C259" i="24"/>
  <c r="D259" i="24"/>
  <c r="E259" i="24"/>
  <c r="F259" i="24"/>
  <c r="H259" i="24"/>
  <c r="J259" i="24"/>
  <c r="K259" i="24"/>
  <c r="A260" i="24"/>
  <c r="B260" i="24"/>
  <c r="C260" i="24"/>
  <c r="D260" i="24"/>
  <c r="E260" i="24"/>
  <c r="F260" i="24"/>
  <c r="G260" i="24"/>
  <c r="I260" i="24"/>
  <c r="K260" i="24"/>
  <c r="A261" i="24"/>
  <c r="B261" i="24"/>
  <c r="C261" i="24"/>
  <c r="D261" i="24"/>
  <c r="E261" i="24"/>
  <c r="F261" i="24"/>
  <c r="G261" i="24"/>
  <c r="H261" i="24"/>
  <c r="A262" i="24"/>
  <c r="B262" i="24"/>
  <c r="C262" i="24"/>
  <c r="D262" i="24"/>
  <c r="E262" i="24"/>
  <c r="F262" i="24"/>
  <c r="G262" i="24"/>
  <c r="H262" i="24"/>
  <c r="I262" i="24"/>
  <c r="J262" i="24"/>
  <c r="K262" i="24"/>
  <c r="A263" i="24"/>
  <c r="B263" i="24"/>
  <c r="C263" i="24"/>
  <c r="D263" i="24"/>
  <c r="E263" i="24"/>
  <c r="F263" i="24"/>
  <c r="G263" i="24"/>
  <c r="H263" i="24"/>
  <c r="I263" i="24"/>
  <c r="J263" i="24"/>
  <c r="K263" i="24"/>
  <c r="A225" i="24"/>
  <c r="B225" i="24"/>
  <c r="C225" i="24"/>
  <c r="D225" i="24"/>
  <c r="E225" i="24"/>
  <c r="F225" i="24"/>
  <c r="G225" i="24"/>
  <c r="H225" i="24"/>
  <c r="I225" i="24"/>
  <c r="J225" i="24"/>
  <c r="K225" i="24"/>
  <c r="A226" i="24"/>
  <c r="B226" i="24"/>
  <c r="C226" i="24"/>
  <c r="D226" i="24"/>
  <c r="E226" i="24"/>
  <c r="F226" i="24"/>
  <c r="G226" i="24"/>
  <c r="H226" i="24"/>
  <c r="I226" i="24"/>
  <c r="J226" i="24"/>
  <c r="K226" i="24"/>
  <c r="A227" i="24"/>
  <c r="B227" i="24"/>
  <c r="D227" i="24"/>
  <c r="E227" i="24"/>
  <c r="F227" i="24"/>
  <c r="G227" i="24"/>
  <c r="H227" i="24"/>
  <c r="I227" i="24"/>
  <c r="J227" i="24"/>
  <c r="A228" i="24"/>
  <c r="B228" i="24"/>
  <c r="C228" i="24"/>
  <c r="E228" i="24"/>
  <c r="F228" i="24"/>
  <c r="G228" i="24"/>
  <c r="H228" i="24"/>
  <c r="I228" i="24"/>
  <c r="J228" i="24"/>
  <c r="K228" i="24"/>
  <c r="A229" i="24"/>
  <c r="B229" i="24"/>
  <c r="C229" i="24"/>
  <c r="D229" i="24"/>
  <c r="F229" i="24"/>
  <c r="G229" i="24"/>
  <c r="H229" i="24"/>
  <c r="I229" i="24"/>
  <c r="J229" i="24"/>
  <c r="K229" i="24"/>
  <c r="A230" i="24"/>
  <c r="B230" i="24"/>
  <c r="C230" i="24"/>
  <c r="D230" i="24"/>
  <c r="E230" i="24"/>
  <c r="G230" i="24"/>
  <c r="H230" i="24"/>
  <c r="I230" i="24"/>
  <c r="J230" i="24"/>
  <c r="K230" i="24"/>
  <c r="A231" i="24"/>
  <c r="B231" i="24"/>
  <c r="C231" i="24"/>
  <c r="D231" i="24"/>
  <c r="E231" i="24"/>
  <c r="F231" i="24"/>
  <c r="H231" i="24"/>
  <c r="J231" i="24"/>
  <c r="K231" i="24"/>
  <c r="A232" i="24"/>
  <c r="B232" i="24"/>
  <c r="C232" i="24"/>
  <c r="D232" i="24"/>
  <c r="E232" i="24"/>
  <c r="F232" i="24"/>
  <c r="G232" i="24"/>
  <c r="I232" i="24"/>
  <c r="K232" i="24"/>
  <c r="A233" i="24"/>
  <c r="B233" i="24"/>
  <c r="C233" i="24"/>
  <c r="D233" i="24"/>
  <c r="E233" i="24"/>
  <c r="F233" i="24"/>
  <c r="G233" i="24"/>
  <c r="H233" i="24"/>
  <c r="A234" i="24"/>
  <c r="B234" i="24"/>
  <c r="C234" i="24"/>
  <c r="D234" i="24"/>
  <c r="E234" i="24"/>
  <c r="F234" i="24"/>
  <c r="G234" i="24"/>
  <c r="H234" i="24"/>
  <c r="I234" i="24"/>
  <c r="J234" i="24"/>
  <c r="K234" i="24"/>
  <c r="A235" i="24"/>
  <c r="B235" i="24"/>
  <c r="C235" i="24"/>
  <c r="D235" i="24"/>
  <c r="E235" i="24"/>
  <c r="F235" i="24"/>
  <c r="G235" i="24"/>
  <c r="H235" i="24"/>
  <c r="I235" i="24"/>
  <c r="J235" i="24"/>
  <c r="K235" i="24"/>
  <c r="A197" i="24"/>
  <c r="B197" i="24"/>
  <c r="C197" i="24"/>
  <c r="D197" i="24"/>
  <c r="E197" i="24"/>
  <c r="F197" i="24"/>
  <c r="G197" i="24"/>
  <c r="H197" i="24"/>
  <c r="I197" i="24"/>
  <c r="J197" i="24"/>
  <c r="K197" i="24"/>
  <c r="A198" i="24"/>
  <c r="B198" i="24"/>
  <c r="C198" i="24"/>
  <c r="D198" i="24"/>
  <c r="E198" i="24"/>
  <c r="F198" i="24"/>
  <c r="G198" i="24"/>
  <c r="H198" i="24"/>
  <c r="I198" i="24"/>
  <c r="J198" i="24"/>
  <c r="K198" i="24"/>
  <c r="A199" i="24"/>
  <c r="B199" i="24"/>
  <c r="D199" i="24"/>
  <c r="E199" i="24"/>
  <c r="F199" i="24"/>
  <c r="G199" i="24"/>
  <c r="H199" i="24"/>
  <c r="I199" i="24"/>
  <c r="J199" i="24"/>
  <c r="A200" i="24"/>
  <c r="B200" i="24"/>
  <c r="C200" i="24"/>
  <c r="E200" i="24"/>
  <c r="F200" i="24"/>
  <c r="G200" i="24"/>
  <c r="H200" i="24"/>
  <c r="I200" i="24"/>
  <c r="J200" i="24"/>
  <c r="K200" i="24"/>
  <c r="A201" i="24"/>
  <c r="B201" i="24"/>
  <c r="C201" i="24"/>
  <c r="D201" i="24"/>
  <c r="F201" i="24"/>
  <c r="G201" i="24"/>
  <c r="H201" i="24"/>
  <c r="I201" i="24"/>
  <c r="J201" i="24"/>
  <c r="K201" i="24"/>
  <c r="A202" i="24"/>
  <c r="B202" i="24"/>
  <c r="C202" i="24"/>
  <c r="D202" i="24"/>
  <c r="E202" i="24"/>
  <c r="G202" i="24"/>
  <c r="H202" i="24"/>
  <c r="I202" i="24"/>
  <c r="J202" i="24"/>
  <c r="K202" i="24"/>
  <c r="A203" i="24"/>
  <c r="B203" i="24"/>
  <c r="C203" i="24"/>
  <c r="D203" i="24"/>
  <c r="E203" i="24"/>
  <c r="F203" i="24"/>
  <c r="H203" i="24"/>
  <c r="J203" i="24"/>
  <c r="K203" i="24"/>
  <c r="A204" i="24"/>
  <c r="B204" i="24"/>
  <c r="C204" i="24"/>
  <c r="D204" i="24"/>
  <c r="E204" i="24"/>
  <c r="F204" i="24"/>
  <c r="G204" i="24"/>
  <c r="I204" i="24"/>
  <c r="K204" i="24"/>
  <c r="A205" i="24"/>
  <c r="B205" i="24"/>
  <c r="C205" i="24"/>
  <c r="D205" i="24"/>
  <c r="E205" i="24"/>
  <c r="F205" i="24"/>
  <c r="G205" i="24"/>
  <c r="H205" i="24"/>
  <c r="A206" i="24"/>
  <c r="B206" i="24"/>
  <c r="C206" i="24"/>
  <c r="D206" i="24"/>
  <c r="E206" i="24"/>
  <c r="F206" i="24"/>
  <c r="G206" i="24"/>
  <c r="H206" i="24"/>
  <c r="I206" i="24"/>
  <c r="J206" i="24"/>
  <c r="K206" i="24"/>
  <c r="A207" i="24"/>
  <c r="B207" i="24"/>
  <c r="C207" i="24"/>
  <c r="D207" i="24"/>
  <c r="E207" i="24"/>
  <c r="F207" i="24"/>
  <c r="G207" i="24"/>
  <c r="H207" i="24"/>
  <c r="I207" i="24"/>
  <c r="J207" i="24"/>
  <c r="K207" i="24"/>
  <c r="A169" i="24"/>
  <c r="B169" i="24"/>
  <c r="C169" i="24"/>
  <c r="D169" i="24"/>
  <c r="E169" i="24"/>
  <c r="F169" i="24"/>
  <c r="G169" i="24"/>
  <c r="H169" i="24"/>
  <c r="I169" i="24"/>
  <c r="J169" i="24"/>
  <c r="K169" i="24"/>
  <c r="A170" i="24"/>
  <c r="B170" i="24"/>
  <c r="C170" i="24"/>
  <c r="D170" i="24"/>
  <c r="E170" i="24"/>
  <c r="F170" i="24"/>
  <c r="G170" i="24"/>
  <c r="H170" i="24"/>
  <c r="I170" i="24"/>
  <c r="J170" i="24"/>
  <c r="K170" i="24"/>
  <c r="A171" i="24"/>
  <c r="B171" i="24"/>
  <c r="D171" i="24"/>
  <c r="E171" i="24"/>
  <c r="F171" i="24"/>
  <c r="G171" i="24"/>
  <c r="H171" i="24"/>
  <c r="I171" i="24"/>
  <c r="J171" i="24"/>
  <c r="A172" i="24"/>
  <c r="B172" i="24"/>
  <c r="C172" i="24"/>
  <c r="E172" i="24"/>
  <c r="F172" i="24"/>
  <c r="G172" i="24"/>
  <c r="H172" i="24"/>
  <c r="I172" i="24"/>
  <c r="J172" i="24"/>
  <c r="K172" i="24"/>
  <c r="A173" i="24"/>
  <c r="B173" i="24"/>
  <c r="C173" i="24"/>
  <c r="D173" i="24"/>
  <c r="F173" i="24"/>
  <c r="G173" i="24"/>
  <c r="H173" i="24"/>
  <c r="I173" i="24"/>
  <c r="J173" i="24"/>
  <c r="K173" i="24"/>
  <c r="A174" i="24"/>
  <c r="B174" i="24"/>
  <c r="C174" i="24"/>
  <c r="D174" i="24"/>
  <c r="E174" i="24"/>
  <c r="G174" i="24"/>
  <c r="H174" i="24"/>
  <c r="I174" i="24"/>
  <c r="J174" i="24"/>
  <c r="K174" i="24"/>
  <c r="A175" i="24"/>
  <c r="B175" i="24"/>
  <c r="C175" i="24"/>
  <c r="D175" i="24"/>
  <c r="E175" i="24"/>
  <c r="F175" i="24"/>
  <c r="H175" i="24"/>
  <c r="J175" i="24"/>
  <c r="K175" i="24"/>
  <c r="A176" i="24"/>
  <c r="B176" i="24"/>
  <c r="C176" i="24"/>
  <c r="D176" i="24"/>
  <c r="E176" i="24"/>
  <c r="F176" i="24"/>
  <c r="G176" i="24"/>
  <c r="I176" i="24"/>
  <c r="K176" i="24"/>
  <c r="A177" i="24"/>
  <c r="B177" i="24"/>
  <c r="C177" i="24"/>
  <c r="D177" i="24"/>
  <c r="E177" i="24"/>
  <c r="F177" i="24"/>
  <c r="G177" i="24"/>
  <c r="H177" i="24"/>
  <c r="A178" i="24"/>
  <c r="B178" i="24"/>
  <c r="C178" i="24"/>
  <c r="D178" i="24"/>
  <c r="E178" i="24"/>
  <c r="F178" i="24"/>
  <c r="G178" i="24"/>
  <c r="H178" i="24"/>
  <c r="I178" i="24"/>
  <c r="J178" i="24"/>
  <c r="K178" i="24"/>
  <c r="A179" i="24"/>
  <c r="B179" i="24"/>
  <c r="C179" i="24"/>
  <c r="D179" i="24"/>
  <c r="E179" i="24"/>
  <c r="F179" i="24"/>
  <c r="G179" i="24"/>
  <c r="H179" i="24"/>
  <c r="I179" i="24"/>
  <c r="J179" i="24"/>
  <c r="K179" i="24"/>
  <c r="A141" i="24"/>
  <c r="B141" i="24"/>
  <c r="C141" i="24"/>
  <c r="D141" i="24"/>
  <c r="E141" i="24"/>
  <c r="F141" i="24"/>
  <c r="G141" i="24"/>
  <c r="H141" i="24"/>
  <c r="I141" i="24"/>
  <c r="J141" i="24"/>
  <c r="K141" i="24"/>
  <c r="A142" i="24"/>
  <c r="B142" i="24"/>
  <c r="C142" i="24"/>
  <c r="D142" i="24"/>
  <c r="E142" i="24"/>
  <c r="F142" i="24"/>
  <c r="G142" i="24"/>
  <c r="H142" i="24"/>
  <c r="I142" i="24"/>
  <c r="J142" i="24"/>
  <c r="K142" i="24"/>
  <c r="A143" i="24"/>
  <c r="D143" i="24"/>
  <c r="E143" i="24"/>
  <c r="F143" i="24"/>
  <c r="G143" i="24"/>
  <c r="H143" i="24"/>
  <c r="I143" i="24"/>
  <c r="J143" i="24"/>
  <c r="A144" i="24"/>
  <c r="B144" i="24"/>
  <c r="C144" i="24"/>
  <c r="E144" i="24"/>
  <c r="F144" i="24"/>
  <c r="G144" i="24"/>
  <c r="H144" i="24"/>
  <c r="I144" i="24"/>
  <c r="J144" i="24"/>
  <c r="K144" i="24"/>
  <c r="A145" i="24"/>
  <c r="B145" i="24"/>
  <c r="C145" i="24"/>
  <c r="D145" i="24"/>
  <c r="F145" i="24"/>
  <c r="G145" i="24"/>
  <c r="H145" i="24"/>
  <c r="I145" i="24"/>
  <c r="J145" i="24"/>
  <c r="K145" i="24"/>
  <c r="A146" i="24"/>
  <c r="B146" i="24"/>
  <c r="C146" i="24"/>
  <c r="D146" i="24"/>
  <c r="E146" i="24"/>
  <c r="G146" i="24"/>
  <c r="H146" i="24"/>
  <c r="I146" i="24"/>
  <c r="J146" i="24"/>
  <c r="K146" i="24"/>
  <c r="A147" i="24"/>
  <c r="B147" i="24"/>
  <c r="C147" i="24"/>
  <c r="D147" i="24"/>
  <c r="E147" i="24"/>
  <c r="F147" i="24"/>
  <c r="H147" i="24"/>
  <c r="J147" i="24"/>
  <c r="K147" i="24"/>
  <c r="A148" i="24"/>
  <c r="B148" i="24"/>
  <c r="C148" i="24"/>
  <c r="D148" i="24"/>
  <c r="E148" i="24"/>
  <c r="F148" i="24"/>
  <c r="G148" i="24"/>
  <c r="I148" i="24"/>
  <c r="K148" i="24"/>
  <c r="A149" i="24"/>
  <c r="B149" i="24"/>
  <c r="C149" i="24"/>
  <c r="D149" i="24"/>
  <c r="E149" i="24"/>
  <c r="F149" i="24"/>
  <c r="G149" i="24"/>
  <c r="H149" i="24"/>
  <c r="A150" i="24"/>
  <c r="B150" i="24"/>
  <c r="C150" i="24"/>
  <c r="D150" i="24"/>
  <c r="E150" i="24"/>
  <c r="F150" i="24"/>
  <c r="G150" i="24"/>
  <c r="H150" i="24"/>
  <c r="I150" i="24"/>
  <c r="J150" i="24"/>
  <c r="K150" i="24"/>
  <c r="A151" i="24"/>
  <c r="B151" i="24"/>
  <c r="C151" i="24"/>
  <c r="D151" i="24"/>
  <c r="E151" i="24"/>
  <c r="F151" i="24"/>
  <c r="G151" i="24"/>
  <c r="H151" i="24"/>
  <c r="I151" i="24"/>
  <c r="J151" i="24"/>
  <c r="K151" i="24"/>
  <c r="P4" i="1"/>
  <c r="P5" i="1"/>
  <c r="P6" i="1"/>
  <c r="P7" i="1"/>
  <c r="P8" i="1"/>
  <c r="P9" i="1"/>
  <c r="P10" i="1"/>
  <c r="P11" i="1"/>
  <c r="P12" i="1"/>
  <c r="P13" i="1"/>
  <c r="P14" i="1"/>
  <c r="P3" i="1"/>
  <c r="A113" i="24"/>
  <c r="B113" i="24"/>
  <c r="C113" i="24"/>
  <c r="D113" i="24"/>
  <c r="E113" i="24"/>
  <c r="F113" i="24"/>
  <c r="G113" i="24"/>
  <c r="H113" i="24"/>
  <c r="I113" i="24"/>
  <c r="J113" i="24"/>
  <c r="K113" i="24"/>
  <c r="A114" i="24"/>
  <c r="B114" i="24"/>
  <c r="C114" i="24"/>
  <c r="D114" i="24"/>
  <c r="E114" i="24"/>
  <c r="F114" i="24"/>
  <c r="G114" i="24"/>
  <c r="H114" i="24"/>
  <c r="I114" i="24"/>
  <c r="J114" i="24"/>
  <c r="K114" i="24"/>
  <c r="A115" i="24"/>
  <c r="D115" i="24"/>
  <c r="E115" i="24"/>
  <c r="F115" i="24"/>
  <c r="G115" i="24"/>
  <c r="H115" i="24"/>
  <c r="I115" i="24"/>
  <c r="J115" i="24"/>
  <c r="A116" i="24"/>
  <c r="B116" i="24"/>
  <c r="E116" i="24"/>
  <c r="F116" i="24"/>
  <c r="G116" i="24"/>
  <c r="H116" i="24"/>
  <c r="I116" i="24"/>
  <c r="J116" i="24"/>
  <c r="K116" i="24"/>
  <c r="A117" i="24"/>
  <c r="B117" i="24"/>
  <c r="C117" i="24"/>
  <c r="F117" i="24"/>
  <c r="G117" i="24"/>
  <c r="H117" i="24"/>
  <c r="I117" i="24"/>
  <c r="J117" i="24"/>
  <c r="K117" i="24"/>
  <c r="A118" i="24"/>
  <c r="B118" i="24"/>
  <c r="C118" i="24"/>
  <c r="D118" i="24"/>
  <c r="G118" i="24"/>
  <c r="H118" i="24"/>
  <c r="I118" i="24"/>
  <c r="J118" i="24"/>
  <c r="K118" i="24"/>
  <c r="A119" i="24"/>
  <c r="B119" i="24"/>
  <c r="C119" i="24"/>
  <c r="D119" i="24"/>
  <c r="E119" i="24"/>
  <c r="H119" i="24"/>
  <c r="J119" i="24"/>
  <c r="K119" i="24"/>
  <c r="A120" i="24"/>
  <c r="B120" i="24"/>
  <c r="C120" i="24"/>
  <c r="D120" i="24"/>
  <c r="E120" i="24"/>
  <c r="F120" i="24"/>
  <c r="G120" i="24"/>
  <c r="I120" i="24"/>
  <c r="K120" i="24"/>
  <c r="A121" i="24"/>
  <c r="B121" i="24"/>
  <c r="C121" i="24"/>
  <c r="D121" i="24"/>
  <c r="E121" i="24"/>
  <c r="F121" i="24"/>
  <c r="G121" i="24"/>
  <c r="H121" i="24"/>
  <c r="A122" i="24"/>
  <c r="B122" i="24"/>
  <c r="C122" i="24"/>
  <c r="D122" i="24"/>
  <c r="E122" i="24"/>
  <c r="F122" i="24"/>
  <c r="G122" i="24"/>
  <c r="H122" i="24"/>
  <c r="I122" i="24"/>
  <c r="J122" i="24"/>
  <c r="K122" i="24"/>
  <c r="A123" i="24"/>
  <c r="B123" i="24"/>
  <c r="C123" i="24"/>
  <c r="D123" i="24"/>
  <c r="E123" i="24"/>
  <c r="F123" i="24"/>
  <c r="G123" i="24"/>
  <c r="H123" i="24"/>
  <c r="I123" i="24"/>
  <c r="J123" i="24"/>
  <c r="K123" i="24"/>
  <c r="O3" i="1"/>
  <c r="A85" i="24"/>
  <c r="B85" i="24"/>
  <c r="C85" i="24"/>
  <c r="D85" i="24"/>
  <c r="E85" i="24"/>
  <c r="F85" i="24"/>
  <c r="G85" i="24"/>
  <c r="H85" i="24"/>
  <c r="I85" i="24"/>
  <c r="J85" i="24"/>
  <c r="K85" i="24"/>
  <c r="A86" i="24"/>
  <c r="B86" i="24"/>
  <c r="C86" i="24"/>
  <c r="D86" i="24"/>
  <c r="E86" i="24"/>
  <c r="F86" i="24"/>
  <c r="G86" i="24"/>
  <c r="H86" i="24"/>
  <c r="I86" i="24"/>
  <c r="J86" i="24"/>
  <c r="K86" i="24"/>
  <c r="A87" i="24"/>
  <c r="D87" i="24"/>
  <c r="E87" i="24"/>
  <c r="F87" i="24"/>
  <c r="G87" i="24"/>
  <c r="H87" i="24"/>
  <c r="I87" i="24"/>
  <c r="J87" i="24"/>
  <c r="A88" i="24"/>
  <c r="B88" i="24"/>
  <c r="E88" i="24"/>
  <c r="F88" i="24"/>
  <c r="G88" i="24"/>
  <c r="H88" i="24"/>
  <c r="I88" i="24"/>
  <c r="J88" i="24"/>
  <c r="K88" i="24"/>
  <c r="A89" i="24"/>
  <c r="B89" i="24"/>
  <c r="C89" i="24"/>
  <c r="F89" i="24"/>
  <c r="G89" i="24"/>
  <c r="H89" i="24"/>
  <c r="I89" i="24"/>
  <c r="J89" i="24"/>
  <c r="K89" i="24"/>
  <c r="A90" i="24"/>
  <c r="B90" i="24"/>
  <c r="C90" i="24"/>
  <c r="D90" i="24"/>
  <c r="G90" i="24"/>
  <c r="H90" i="24"/>
  <c r="I90" i="24"/>
  <c r="J90" i="24"/>
  <c r="K90" i="24"/>
  <c r="A91" i="24"/>
  <c r="B91" i="24"/>
  <c r="C91" i="24"/>
  <c r="D91" i="24"/>
  <c r="E91" i="24"/>
  <c r="H91" i="24"/>
  <c r="J91" i="24"/>
  <c r="K91" i="24"/>
  <c r="A92" i="24"/>
  <c r="B92" i="24"/>
  <c r="C92" i="24"/>
  <c r="D92" i="24"/>
  <c r="E92" i="24"/>
  <c r="F92" i="24"/>
  <c r="G92" i="24"/>
  <c r="I92" i="24"/>
  <c r="K92" i="24"/>
  <c r="A93" i="24"/>
  <c r="B93" i="24"/>
  <c r="C93" i="24"/>
  <c r="D93" i="24"/>
  <c r="E93" i="24"/>
  <c r="F93" i="24"/>
  <c r="G93" i="24"/>
  <c r="H93" i="24"/>
  <c r="A94" i="24"/>
  <c r="B94" i="24"/>
  <c r="C94" i="24"/>
  <c r="D94" i="24"/>
  <c r="E94" i="24"/>
  <c r="F94" i="24"/>
  <c r="G94" i="24"/>
  <c r="H94" i="24"/>
  <c r="I94" i="24"/>
  <c r="J94" i="24"/>
  <c r="K94" i="24"/>
  <c r="A95" i="24"/>
  <c r="B95" i="24"/>
  <c r="C95" i="24"/>
  <c r="D95" i="24"/>
  <c r="E95" i="24"/>
  <c r="F95" i="24"/>
  <c r="G95" i="24"/>
  <c r="H95" i="24"/>
  <c r="I95" i="24"/>
  <c r="J95" i="24"/>
  <c r="K95" i="24"/>
  <c r="B29" i="25" l="1" a="1"/>
  <c r="C23" i="24"/>
  <c r="I23" i="24"/>
  <c r="J23" i="24"/>
  <c r="H23" i="24"/>
  <c r="E23" i="24"/>
  <c r="G23" i="24"/>
  <c r="K23" i="24"/>
  <c r="B23" i="24"/>
  <c r="D23" i="24"/>
  <c r="F23" i="24"/>
  <c r="D17" i="25"/>
  <c r="M17" i="25" s="1"/>
  <c r="L2" i="25"/>
  <c r="N2" i="24"/>
  <c r="B143" i="24"/>
  <c r="B115" i="24"/>
  <c r="B87" i="24"/>
  <c r="C57" i="24"/>
  <c r="A57" i="24"/>
  <c r="B57" i="24"/>
  <c r="D57" i="24"/>
  <c r="E57" i="24"/>
  <c r="F57" i="24"/>
  <c r="G57" i="24"/>
  <c r="H57" i="24"/>
  <c r="I57" i="24"/>
  <c r="J57" i="24"/>
  <c r="K57" i="24"/>
  <c r="A58" i="24"/>
  <c r="B58" i="24"/>
  <c r="C58" i="24"/>
  <c r="D58" i="24"/>
  <c r="E58" i="24"/>
  <c r="F58" i="24"/>
  <c r="G58" i="24"/>
  <c r="H58" i="24"/>
  <c r="I58" i="24"/>
  <c r="J58" i="24"/>
  <c r="K58" i="24"/>
  <c r="A59" i="24"/>
  <c r="B59" i="24"/>
  <c r="D59" i="24"/>
  <c r="E59" i="24"/>
  <c r="F59" i="24"/>
  <c r="G59" i="24"/>
  <c r="H59" i="24"/>
  <c r="I59" i="24"/>
  <c r="J59" i="24"/>
  <c r="A60" i="24"/>
  <c r="B60" i="24"/>
  <c r="E60" i="24"/>
  <c r="F60" i="24"/>
  <c r="G60" i="24"/>
  <c r="H60" i="24"/>
  <c r="I60" i="24"/>
  <c r="J60" i="24"/>
  <c r="K60" i="24"/>
  <c r="A61" i="24"/>
  <c r="B61" i="24"/>
  <c r="C61" i="24"/>
  <c r="F61" i="24"/>
  <c r="G61" i="24"/>
  <c r="H61" i="24"/>
  <c r="I61" i="24"/>
  <c r="J61" i="24"/>
  <c r="K61" i="24"/>
  <c r="A62" i="24"/>
  <c r="B62" i="24"/>
  <c r="C62" i="24"/>
  <c r="D62" i="24"/>
  <c r="G62" i="24"/>
  <c r="H62" i="24"/>
  <c r="I62" i="24"/>
  <c r="J62" i="24"/>
  <c r="K62" i="24"/>
  <c r="A63" i="24"/>
  <c r="B63" i="24"/>
  <c r="C63" i="24"/>
  <c r="D63" i="24"/>
  <c r="E63" i="24"/>
  <c r="H63" i="24"/>
  <c r="J63" i="24"/>
  <c r="K63" i="24"/>
  <c r="A64" i="24"/>
  <c r="B64" i="24"/>
  <c r="C64" i="24"/>
  <c r="D64" i="24"/>
  <c r="E64" i="24"/>
  <c r="F64" i="24"/>
  <c r="G64" i="24"/>
  <c r="I64" i="24"/>
  <c r="K64" i="24"/>
  <c r="A65" i="24"/>
  <c r="B65" i="24"/>
  <c r="C65" i="24"/>
  <c r="D65" i="24"/>
  <c r="E65" i="24"/>
  <c r="F65" i="24"/>
  <c r="G65" i="24"/>
  <c r="H65" i="24"/>
  <c r="A66" i="24"/>
  <c r="B66" i="24"/>
  <c r="C66" i="24"/>
  <c r="D66" i="24"/>
  <c r="E66" i="24"/>
  <c r="F66" i="24"/>
  <c r="G66" i="24"/>
  <c r="H66" i="24"/>
  <c r="I66" i="24"/>
  <c r="J66" i="24"/>
  <c r="K66" i="24"/>
  <c r="A67" i="24"/>
  <c r="B67" i="24"/>
  <c r="C67" i="24"/>
  <c r="D67" i="24"/>
  <c r="E67" i="24"/>
  <c r="F67" i="24"/>
  <c r="G67" i="24"/>
  <c r="H67" i="24"/>
  <c r="I67" i="24"/>
  <c r="J67" i="24"/>
  <c r="K67" i="24"/>
  <c r="A29" i="24"/>
  <c r="B29" i="24"/>
  <c r="C29" i="24"/>
  <c r="D29" i="24"/>
  <c r="E29" i="24"/>
  <c r="F29" i="24"/>
  <c r="G29" i="24"/>
  <c r="H29" i="24"/>
  <c r="I29" i="24"/>
  <c r="J29" i="24"/>
  <c r="K29" i="24"/>
  <c r="A30" i="24"/>
  <c r="C30" i="24"/>
  <c r="D30" i="24"/>
  <c r="E30" i="24"/>
  <c r="F30" i="24"/>
  <c r="G30" i="24"/>
  <c r="H30" i="24"/>
  <c r="I30" i="24"/>
  <c r="J30" i="24"/>
  <c r="K30" i="24"/>
  <c r="A31" i="24"/>
  <c r="B31" i="24"/>
  <c r="D31" i="24"/>
  <c r="E31" i="24"/>
  <c r="F31" i="24"/>
  <c r="G31" i="24"/>
  <c r="H31" i="24"/>
  <c r="I31" i="24"/>
  <c r="J31" i="24"/>
  <c r="A32" i="24"/>
  <c r="B32" i="24"/>
  <c r="E32" i="24"/>
  <c r="F32" i="24"/>
  <c r="G32" i="24"/>
  <c r="H32" i="24"/>
  <c r="I32" i="24"/>
  <c r="J32" i="24"/>
  <c r="K32" i="24"/>
  <c r="A33" i="24"/>
  <c r="B33" i="24"/>
  <c r="C33" i="24"/>
  <c r="F33" i="24"/>
  <c r="G33" i="24"/>
  <c r="H33" i="24"/>
  <c r="I33" i="24"/>
  <c r="J33" i="24"/>
  <c r="K33" i="24"/>
  <c r="A34" i="24"/>
  <c r="B34" i="24"/>
  <c r="C34" i="24"/>
  <c r="D34" i="24"/>
  <c r="G34" i="24"/>
  <c r="H34" i="24"/>
  <c r="I34" i="24"/>
  <c r="J34" i="24"/>
  <c r="K34" i="24"/>
  <c r="A35" i="24"/>
  <c r="B35" i="24"/>
  <c r="C35" i="24"/>
  <c r="D35" i="24"/>
  <c r="E35" i="24"/>
  <c r="H35" i="24"/>
  <c r="J35" i="24"/>
  <c r="K35" i="24"/>
  <c r="A36" i="24"/>
  <c r="B36" i="24"/>
  <c r="C36" i="24"/>
  <c r="D36" i="24"/>
  <c r="E36" i="24"/>
  <c r="F36" i="24"/>
  <c r="G36" i="24"/>
  <c r="I36" i="24"/>
  <c r="K36" i="24"/>
  <c r="A37" i="24"/>
  <c r="B37" i="24"/>
  <c r="C37" i="24"/>
  <c r="D37" i="24"/>
  <c r="E37" i="24"/>
  <c r="F37" i="24"/>
  <c r="G37" i="24"/>
  <c r="H37" i="24"/>
  <c r="A38" i="24"/>
  <c r="B38" i="24"/>
  <c r="C38" i="24"/>
  <c r="D38" i="24"/>
  <c r="E38" i="24"/>
  <c r="F38" i="24"/>
  <c r="G38" i="24"/>
  <c r="H38" i="24"/>
  <c r="I38" i="24"/>
  <c r="K38" i="24"/>
  <c r="A39" i="24"/>
  <c r="B39" i="24"/>
  <c r="C39" i="24"/>
  <c r="D39" i="24"/>
  <c r="E39" i="24"/>
  <c r="F39" i="24"/>
  <c r="G39" i="24"/>
  <c r="H39" i="24"/>
  <c r="I39" i="24"/>
  <c r="J39" i="24"/>
  <c r="K39" i="24"/>
  <c r="A4" i="24"/>
  <c r="B4" i="24"/>
  <c r="C4" i="24"/>
  <c r="D4" i="24"/>
  <c r="E4" i="24"/>
  <c r="F4" i="24"/>
  <c r="G4" i="24"/>
  <c r="H4" i="24"/>
  <c r="I4" i="24"/>
  <c r="J4" i="24"/>
  <c r="K4" i="24"/>
  <c r="A5" i="24"/>
  <c r="C5" i="24"/>
  <c r="D5" i="24"/>
  <c r="E5" i="24"/>
  <c r="F5" i="24"/>
  <c r="G5" i="24"/>
  <c r="H5" i="24"/>
  <c r="I5" i="24"/>
  <c r="J5" i="24"/>
  <c r="K5" i="24"/>
  <c r="A6" i="24"/>
  <c r="B6" i="24"/>
  <c r="D6" i="24"/>
  <c r="E6" i="24"/>
  <c r="F6" i="24"/>
  <c r="G6" i="24"/>
  <c r="H6" i="24"/>
  <c r="I6" i="24"/>
  <c r="J6" i="24"/>
  <c r="A7" i="24"/>
  <c r="B7" i="24"/>
  <c r="E7" i="24"/>
  <c r="F7" i="24"/>
  <c r="G7" i="24"/>
  <c r="H7" i="24"/>
  <c r="I7" i="24"/>
  <c r="J7" i="24"/>
  <c r="K7" i="24"/>
  <c r="A8" i="24"/>
  <c r="B8" i="24"/>
  <c r="C8" i="24"/>
  <c r="F8" i="24"/>
  <c r="G8" i="24"/>
  <c r="H8" i="24"/>
  <c r="I8" i="24"/>
  <c r="J8" i="24"/>
  <c r="K8" i="24"/>
  <c r="A9" i="24"/>
  <c r="B9" i="24"/>
  <c r="C9" i="24"/>
  <c r="D9" i="24"/>
  <c r="G9" i="24"/>
  <c r="H9" i="24"/>
  <c r="I9" i="24"/>
  <c r="J9" i="24"/>
  <c r="K9" i="24"/>
  <c r="A10" i="24"/>
  <c r="B10" i="24"/>
  <c r="C10" i="24"/>
  <c r="D10" i="24"/>
  <c r="E10" i="24"/>
  <c r="H10" i="24"/>
  <c r="J10" i="24"/>
  <c r="K10" i="24"/>
  <c r="A11" i="24"/>
  <c r="B11" i="24"/>
  <c r="C11" i="24"/>
  <c r="D11" i="24"/>
  <c r="E11" i="24"/>
  <c r="F11" i="24"/>
  <c r="G11" i="24"/>
  <c r="I11" i="24"/>
  <c r="K11" i="24"/>
  <c r="A12" i="24"/>
  <c r="B12" i="24"/>
  <c r="C12" i="24"/>
  <c r="D12" i="24"/>
  <c r="E12" i="24"/>
  <c r="F12" i="24"/>
  <c r="G12" i="24"/>
  <c r="H12" i="24"/>
  <c r="A13" i="24"/>
  <c r="B13" i="24"/>
  <c r="C13" i="24"/>
  <c r="D13" i="24"/>
  <c r="E13" i="24"/>
  <c r="F13" i="24"/>
  <c r="G13" i="24"/>
  <c r="H13" i="24"/>
  <c r="I13" i="24"/>
  <c r="K13" i="24"/>
  <c r="A14" i="24"/>
  <c r="B14" i="24"/>
  <c r="C14" i="24"/>
  <c r="D14" i="24"/>
  <c r="E14" i="24"/>
  <c r="F14" i="24"/>
  <c r="G14" i="24"/>
  <c r="H14" i="24"/>
  <c r="I14" i="24"/>
  <c r="J14" i="24"/>
  <c r="K14" i="24"/>
  <c r="E2" i="2"/>
  <c r="G2" i="2" s="1"/>
  <c r="I2" i="2"/>
  <c r="B29" i="25" l="1"/>
  <c r="D29" i="25"/>
  <c r="I29" i="25"/>
  <c r="E29" i="25"/>
  <c r="K29" i="25"/>
  <c r="C29" i="25"/>
  <c r="H29" i="25"/>
  <c r="G29" i="25"/>
  <c r="J29" i="25"/>
  <c r="F29" i="25"/>
  <c r="B26" i="24" a="1"/>
  <c r="L17" i="25"/>
  <c r="L4" i="1"/>
  <c r="L5" i="1"/>
  <c r="L6" i="1"/>
  <c r="L7" i="1"/>
  <c r="L8" i="1"/>
  <c r="L9" i="1"/>
  <c r="L10" i="1"/>
  <c r="L11" i="1"/>
  <c r="L12" i="1"/>
  <c r="L13" i="1"/>
  <c r="L14" i="1"/>
  <c r="L3" i="1"/>
  <c r="O4" i="1"/>
  <c r="O5" i="1"/>
  <c r="O6" i="1"/>
  <c r="O7" i="1"/>
  <c r="F119" i="24" s="1"/>
  <c r="O8" i="1"/>
  <c r="O9" i="1"/>
  <c r="O10" i="1"/>
  <c r="O11" i="1"/>
  <c r="O12" i="1"/>
  <c r="O13" i="1"/>
  <c r="O14" i="1"/>
  <c r="N4" i="1"/>
  <c r="N5" i="1"/>
  <c r="N6" i="1"/>
  <c r="N7" i="1"/>
  <c r="N8" i="1"/>
  <c r="N9" i="1"/>
  <c r="N10" i="1"/>
  <c r="N11" i="1"/>
  <c r="N12" i="1"/>
  <c r="N13" i="1"/>
  <c r="N14" i="1"/>
  <c r="N3" i="1"/>
  <c r="M4" i="1"/>
  <c r="M5" i="1"/>
  <c r="M6" i="1"/>
  <c r="M7" i="1"/>
  <c r="D117" i="24" s="1"/>
  <c r="M8" i="1"/>
  <c r="M9" i="1"/>
  <c r="M10" i="1"/>
  <c r="M11" i="1"/>
  <c r="M12" i="1"/>
  <c r="M13" i="1"/>
  <c r="M14" i="1"/>
  <c r="M3" i="1"/>
  <c r="K4" i="1"/>
  <c r="K5" i="1"/>
  <c r="K6" i="1"/>
  <c r="K7" i="1"/>
  <c r="K8" i="1"/>
  <c r="K9" i="1"/>
  <c r="K10" i="1"/>
  <c r="K11" i="1"/>
  <c r="K12" i="1"/>
  <c r="K13" i="1"/>
  <c r="K14" i="1"/>
  <c r="K3" i="1"/>
  <c r="D61" i="24"/>
  <c r="E34" i="24"/>
  <c r="B2" i="12"/>
  <c r="J10" i="12"/>
  <c r="J13" i="24"/>
  <c r="C7" i="24"/>
  <c r="B5" i="24"/>
  <c r="K12" i="24"/>
  <c r="K6" i="24"/>
  <c r="E4" i="1"/>
  <c r="E5" i="1"/>
  <c r="E6" i="1"/>
  <c r="E7" i="1"/>
  <c r="E8" i="1"/>
  <c r="E9" i="1"/>
  <c r="E10" i="1"/>
  <c r="E11" i="1"/>
  <c r="E12" i="1"/>
  <c r="E13" i="1"/>
  <c r="E14" i="1"/>
  <c r="E3" i="1"/>
  <c r="D3" i="1"/>
  <c r="G3" i="3"/>
  <c r="B45" i="25" l="1" a="1"/>
  <c r="I26" i="24"/>
  <c r="J26" i="24"/>
  <c r="G26" i="24"/>
  <c r="F26" i="24"/>
  <c r="H26" i="24"/>
  <c r="C26" i="24"/>
  <c r="K26" i="24"/>
  <c r="B26" i="24"/>
  <c r="E26" i="24"/>
  <c r="D26" i="24"/>
  <c r="J13" i="25"/>
  <c r="J38" i="24"/>
  <c r="B5" i="25"/>
  <c r="B30" i="24"/>
  <c r="J41" i="38"/>
  <c r="J97" i="36"/>
  <c r="J13" i="39"/>
  <c r="J125" i="35"/>
  <c r="J153" i="34"/>
  <c r="J265" i="26"/>
  <c r="J69" i="37"/>
  <c r="J181" i="33"/>
  <c r="J209" i="32"/>
  <c r="J237" i="31"/>
  <c r="J318" i="24"/>
  <c r="J293" i="25"/>
  <c r="K12" i="31"/>
  <c r="K40" i="26"/>
  <c r="K68" i="25"/>
  <c r="K93" i="24"/>
  <c r="K68" i="33"/>
  <c r="K40" i="34"/>
  <c r="K96" i="32"/>
  <c r="K124" i="31"/>
  <c r="K152" i="26"/>
  <c r="K12" i="35"/>
  <c r="K180" i="25"/>
  <c r="K205" i="24"/>
  <c r="K40" i="36"/>
  <c r="K68" i="35"/>
  <c r="K96" i="34"/>
  <c r="K12" i="37"/>
  <c r="K152" i="32"/>
  <c r="K180" i="31"/>
  <c r="K208" i="26"/>
  <c r="K124" i="33"/>
  <c r="K236" i="25"/>
  <c r="K261" i="24"/>
  <c r="K12" i="39"/>
  <c r="K68" i="37"/>
  <c r="K96" i="36"/>
  <c r="K124" i="35"/>
  <c r="K180" i="33"/>
  <c r="K40" i="38"/>
  <c r="K152" i="34"/>
  <c r="K208" i="32"/>
  <c r="K236" i="31"/>
  <c r="K264" i="26"/>
  <c r="K292" i="25"/>
  <c r="K317" i="24"/>
  <c r="K40" i="32"/>
  <c r="K68" i="31"/>
  <c r="K96" i="26"/>
  <c r="K12" i="33"/>
  <c r="K124" i="25"/>
  <c r="K149" i="24"/>
  <c r="K12" i="26"/>
  <c r="K177" i="24"/>
  <c r="K40" i="25"/>
  <c r="K65" i="24"/>
  <c r="K12" i="32"/>
  <c r="K40" i="31"/>
  <c r="K68" i="26"/>
  <c r="K96" i="25"/>
  <c r="K121" i="24"/>
  <c r="K40" i="33"/>
  <c r="K96" i="31"/>
  <c r="K12" i="34"/>
  <c r="K68" i="32"/>
  <c r="K124" i="26"/>
  <c r="K152" i="25"/>
  <c r="K40" i="35"/>
  <c r="K96" i="33"/>
  <c r="K12" i="36"/>
  <c r="K124" i="32"/>
  <c r="K152" i="31"/>
  <c r="K68" i="34"/>
  <c r="K180" i="26"/>
  <c r="K233" i="24"/>
  <c r="K208" i="25"/>
  <c r="K12" i="25"/>
  <c r="K37" i="24"/>
  <c r="K96" i="35"/>
  <c r="K152" i="33"/>
  <c r="K12" i="38"/>
  <c r="K208" i="31"/>
  <c r="K124" i="34"/>
  <c r="K40" i="37"/>
  <c r="K68" i="36"/>
  <c r="K180" i="32"/>
  <c r="K236" i="26"/>
  <c r="K289" i="24"/>
  <c r="K264" i="25"/>
  <c r="J68" i="35"/>
  <c r="J12" i="37"/>
  <c r="J208" i="26"/>
  <c r="J40" i="36"/>
  <c r="J124" i="33"/>
  <c r="J152" i="32"/>
  <c r="J96" i="34"/>
  <c r="J180" i="31"/>
  <c r="J236" i="25"/>
  <c r="J261" i="24"/>
  <c r="J68" i="37"/>
  <c r="J124" i="35"/>
  <c r="J264" i="26"/>
  <c r="J12" i="39"/>
  <c r="J96" i="36"/>
  <c r="J180" i="33"/>
  <c r="J40" i="38"/>
  <c r="J208" i="32"/>
  <c r="J236" i="31"/>
  <c r="J152" i="34"/>
  <c r="J317" i="24"/>
  <c r="J292" i="25"/>
  <c r="J12" i="35"/>
  <c r="J152" i="26"/>
  <c r="J68" i="33"/>
  <c r="J96" i="32"/>
  <c r="J124" i="31"/>
  <c r="J40" i="34"/>
  <c r="J180" i="25"/>
  <c r="J205" i="24"/>
  <c r="J40" i="35"/>
  <c r="J180" i="26"/>
  <c r="J96" i="33"/>
  <c r="J12" i="36"/>
  <c r="J68" i="34"/>
  <c r="J124" i="32"/>
  <c r="J152" i="31"/>
  <c r="J208" i="25"/>
  <c r="J233" i="24"/>
  <c r="J12" i="38"/>
  <c r="J40" i="37"/>
  <c r="J96" i="35"/>
  <c r="J236" i="26"/>
  <c r="J68" i="36"/>
  <c r="J152" i="33"/>
  <c r="J180" i="32"/>
  <c r="J124" i="34"/>
  <c r="J208" i="31"/>
  <c r="J264" i="25"/>
  <c r="J289" i="24"/>
  <c r="J12" i="34"/>
  <c r="J124" i="26"/>
  <c r="J40" i="33"/>
  <c r="J68" i="32"/>
  <c r="J96" i="31"/>
  <c r="J152" i="25"/>
  <c r="I12" i="24"/>
  <c r="J12" i="24"/>
  <c r="J12" i="31"/>
  <c r="J40" i="26"/>
  <c r="J93" i="24"/>
  <c r="J68" i="25"/>
  <c r="J12" i="26"/>
  <c r="J40" i="25"/>
  <c r="J177" i="24"/>
  <c r="J65" i="24"/>
  <c r="J12" i="32"/>
  <c r="J68" i="26"/>
  <c r="J40" i="31"/>
  <c r="J121" i="24"/>
  <c r="J96" i="25"/>
  <c r="J12" i="25"/>
  <c r="J37" i="24"/>
  <c r="H11" i="24"/>
  <c r="F93" i="36"/>
  <c r="F65" i="37"/>
  <c r="F121" i="35"/>
  <c r="F9" i="39"/>
  <c r="F37" i="38"/>
  <c r="F149" i="34"/>
  <c r="F177" i="33"/>
  <c r="F205" i="32"/>
  <c r="F261" i="26"/>
  <c r="F233" i="31"/>
  <c r="F289" i="25"/>
  <c r="F314" i="24"/>
  <c r="F121" i="34"/>
  <c r="F205" i="31"/>
  <c r="F9" i="38"/>
  <c r="F65" i="36"/>
  <c r="F93" i="35"/>
  <c r="F177" i="32"/>
  <c r="F37" i="37"/>
  <c r="F149" i="33"/>
  <c r="F233" i="26"/>
  <c r="F261" i="25"/>
  <c r="F286" i="24"/>
  <c r="F121" i="31"/>
  <c r="F9" i="35"/>
  <c r="F93" i="32"/>
  <c r="F149" i="26"/>
  <c r="F37" i="34"/>
  <c r="F65" i="33"/>
  <c r="F177" i="25"/>
  <c r="F202" i="24"/>
  <c r="F65" i="32"/>
  <c r="F121" i="26"/>
  <c r="F93" i="31"/>
  <c r="F9" i="34"/>
  <c r="F37" i="33"/>
  <c r="F149" i="25"/>
  <c r="E148" i="34"/>
  <c r="E260" i="26"/>
  <c r="E8" i="39"/>
  <c r="E120" i="35"/>
  <c r="E204" i="32"/>
  <c r="E36" i="38"/>
  <c r="E64" i="37"/>
  <c r="E92" i="36"/>
  <c r="E176" i="33"/>
  <c r="E232" i="31"/>
  <c r="E313" i="24"/>
  <c r="E288" i="25"/>
  <c r="E8" i="38"/>
  <c r="E36" i="37"/>
  <c r="E148" i="33"/>
  <c r="E176" i="32"/>
  <c r="E232" i="26"/>
  <c r="E204" i="31"/>
  <c r="E64" i="36"/>
  <c r="E92" i="35"/>
  <c r="E120" i="34"/>
  <c r="E285" i="24"/>
  <c r="E260" i="25"/>
  <c r="E92" i="34"/>
  <c r="E120" i="33"/>
  <c r="E176" i="31"/>
  <c r="E204" i="26"/>
  <c r="E8" i="37"/>
  <c r="E148" i="32"/>
  <c r="E36" i="36"/>
  <c r="E64" i="35"/>
  <c r="E257" i="24"/>
  <c r="E232" i="25"/>
  <c r="E36" i="35"/>
  <c r="E120" i="32"/>
  <c r="E148" i="31"/>
  <c r="E64" i="34"/>
  <c r="E176" i="26"/>
  <c r="E8" i="36"/>
  <c r="E92" i="33"/>
  <c r="E204" i="25"/>
  <c r="E229" i="24"/>
  <c r="E92" i="32"/>
  <c r="E8" i="35"/>
  <c r="E64" i="33"/>
  <c r="E120" i="31"/>
  <c r="E36" i="34"/>
  <c r="E148" i="26"/>
  <c r="E201" i="24"/>
  <c r="E176" i="25"/>
  <c r="E8" i="34"/>
  <c r="E92" i="31"/>
  <c r="E36" i="33"/>
  <c r="E64" i="32"/>
  <c r="E120" i="26"/>
  <c r="E148" i="25"/>
  <c r="E8" i="33"/>
  <c r="E64" i="31"/>
  <c r="E92" i="26"/>
  <c r="E36" i="32"/>
  <c r="E145" i="24"/>
  <c r="E120" i="25"/>
  <c r="D231" i="31"/>
  <c r="D91" i="36"/>
  <c r="D7" i="39"/>
  <c r="D63" i="37"/>
  <c r="D203" i="32"/>
  <c r="D259" i="26"/>
  <c r="D35" i="38"/>
  <c r="D119" i="35"/>
  <c r="D147" i="34"/>
  <c r="D175" i="33"/>
  <c r="D287" i="25"/>
  <c r="D312" i="24"/>
  <c r="D203" i="31"/>
  <c r="D231" i="26"/>
  <c r="D7" i="38"/>
  <c r="D35" i="37"/>
  <c r="D63" i="36"/>
  <c r="D91" i="35"/>
  <c r="D175" i="32"/>
  <c r="D147" i="33"/>
  <c r="D119" i="34"/>
  <c r="D284" i="24"/>
  <c r="D259" i="25"/>
  <c r="D63" i="35"/>
  <c r="D119" i="33"/>
  <c r="D147" i="32"/>
  <c r="D203" i="26"/>
  <c r="D91" i="34"/>
  <c r="D7" i="37"/>
  <c r="D35" i="36"/>
  <c r="D175" i="31"/>
  <c r="D231" i="25"/>
  <c r="D256" i="24"/>
  <c r="C115" i="24"/>
  <c r="C6" i="32"/>
  <c r="C62" i="26"/>
  <c r="C34" i="31"/>
  <c r="C90" i="25"/>
  <c r="K6" i="32"/>
  <c r="K62" i="26"/>
  <c r="K34" i="31"/>
  <c r="K115" i="24"/>
  <c r="K90" i="25"/>
  <c r="C6" i="35"/>
  <c r="C90" i="32"/>
  <c r="C34" i="34"/>
  <c r="C62" i="33"/>
  <c r="C118" i="31"/>
  <c r="C146" i="26"/>
  <c r="C174" i="25"/>
  <c r="C199" i="24"/>
  <c r="K62" i="34"/>
  <c r="K90" i="33"/>
  <c r="K6" i="36"/>
  <c r="K34" i="35"/>
  <c r="K118" i="32"/>
  <c r="K146" i="31"/>
  <c r="K174" i="26"/>
  <c r="K202" i="25"/>
  <c r="K227" i="24"/>
  <c r="C62" i="32"/>
  <c r="C34" i="33"/>
  <c r="C90" i="31"/>
  <c r="C6" i="34"/>
  <c r="C118" i="26"/>
  <c r="C146" i="25"/>
  <c r="K62" i="32"/>
  <c r="K34" i="33"/>
  <c r="K90" i="31"/>
  <c r="K6" i="34"/>
  <c r="K118" i="26"/>
  <c r="K146" i="25"/>
  <c r="K34" i="36"/>
  <c r="K90" i="34"/>
  <c r="K62" i="35"/>
  <c r="K6" i="37"/>
  <c r="K174" i="31"/>
  <c r="K202" i="26"/>
  <c r="K118" i="33"/>
  <c r="K146" i="32"/>
  <c r="K230" i="25"/>
  <c r="K255" i="24"/>
  <c r="K6" i="38"/>
  <c r="K34" i="37"/>
  <c r="K90" i="35"/>
  <c r="K118" i="34"/>
  <c r="K146" i="33"/>
  <c r="K62" i="36"/>
  <c r="K174" i="32"/>
  <c r="K230" i="26"/>
  <c r="K202" i="31"/>
  <c r="K258" i="25"/>
  <c r="K283" i="24"/>
  <c r="K6" i="25"/>
  <c r="K31" i="24"/>
  <c r="C6" i="39"/>
  <c r="C90" i="36"/>
  <c r="C146" i="34"/>
  <c r="C174" i="33"/>
  <c r="C202" i="32"/>
  <c r="C34" i="38"/>
  <c r="C62" i="37"/>
  <c r="C118" i="35"/>
  <c r="C230" i="31"/>
  <c r="C258" i="26"/>
  <c r="C286" i="25"/>
  <c r="C311" i="24"/>
  <c r="C143" i="24"/>
  <c r="C6" i="33"/>
  <c r="C62" i="31"/>
  <c r="C90" i="26"/>
  <c r="C34" i="32"/>
  <c r="C118" i="25"/>
  <c r="K6" i="33"/>
  <c r="K62" i="31"/>
  <c r="K90" i="26"/>
  <c r="K34" i="32"/>
  <c r="K143" i="24"/>
  <c r="K118" i="25"/>
  <c r="K6" i="35"/>
  <c r="K90" i="32"/>
  <c r="K34" i="34"/>
  <c r="K62" i="33"/>
  <c r="K118" i="31"/>
  <c r="K146" i="26"/>
  <c r="K174" i="25"/>
  <c r="K199" i="24"/>
  <c r="C3" i="12"/>
  <c r="C59" i="24"/>
  <c r="C6" i="26"/>
  <c r="C34" i="25"/>
  <c r="C171" i="24"/>
  <c r="K6" i="26"/>
  <c r="K34" i="25"/>
  <c r="K171" i="24"/>
  <c r="K59" i="24"/>
  <c r="C87" i="24"/>
  <c r="C34" i="26"/>
  <c r="C6" i="31"/>
  <c r="C62" i="25"/>
  <c r="K34" i="26"/>
  <c r="K6" i="31"/>
  <c r="K87" i="24"/>
  <c r="K62" i="25"/>
  <c r="K6" i="39"/>
  <c r="K90" i="36"/>
  <c r="K146" i="34"/>
  <c r="K174" i="33"/>
  <c r="K202" i="32"/>
  <c r="K34" i="38"/>
  <c r="K62" i="37"/>
  <c r="K118" i="35"/>
  <c r="K230" i="31"/>
  <c r="K258" i="26"/>
  <c r="K286" i="25"/>
  <c r="K311" i="24"/>
  <c r="C6" i="24"/>
  <c r="C60" i="24"/>
  <c r="E118" i="24"/>
  <c r="C116" i="24"/>
  <c r="E90" i="24"/>
  <c r="D89" i="24"/>
  <c r="D4" i="12"/>
  <c r="C32" i="24"/>
  <c r="E62" i="24"/>
  <c r="F91" i="24"/>
  <c r="C88" i="24"/>
  <c r="F35" i="24"/>
  <c r="F63" i="24"/>
  <c r="E5" i="12"/>
  <c r="D33" i="24"/>
  <c r="E8" i="24"/>
  <c r="D8" i="24"/>
  <c r="D7" i="24"/>
  <c r="F9" i="24"/>
  <c r="E9" i="24"/>
  <c r="F10" i="24"/>
  <c r="F6" i="12"/>
  <c r="G4" i="3"/>
  <c r="G5" i="3"/>
  <c r="G6" i="3"/>
  <c r="G7" i="3"/>
  <c r="G8" i="3"/>
  <c r="G9" i="3"/>
  <c r="G10" i="3"/>
  <c r="G11" i="3"/>
  <c r="G12" i="3"/>
  <c r="G13" i="3"/>
  <c r="G14" i="3"/>
  <c r="F3" i="3"/>
  <c r="F4" i="3"/>
  <c r="F5" i="3"/>
  <c r="F7" i="3"/>
  <c r="F8" i="3"/>
  <c r="F9" i="3"/>
  <c r="F10" i="3"/>
  <c r="F11" i="3"/>
  <c r="F12" i="3"/>
  <c r="F13" i="3"/>
  <c r="F14" i="3"/>
  <c r="E3" i="3"/>
  <c r="E4" i="3"/>
  <c r="E5" i="3"/>
  <c r="E6" i="3"/>
  <c r="E7" i="3"/>
  <c r="E8" i="3"/>
  <c r="E9" i="3"/>
  <c r="E10" i="3"/>
  <c r="E11" i="3"/>
  <c r="E12" i="3"/>
  <c r="E13" i="3"/>
  <c r="E14" i="3"/>
  <c r="D4" i="3"/>
  <c r="D5" i="3"/>
  <c r="D6" i="3"/>
  <c r="D7" i="3"/>
  <c r="D8" i="3"/>
  <c r="D9" i="3"/>
  <c r="D10" i="3"/>
  <c r="D11" i="3"/>
  <c r="D12" i="3"/>
  <c r="D13" i="3"/>
  <c r="D14" i="3"/>
  <c r="J4" i="1"/>
  <c r="J5" i="1"/>
  <c r="J6" i="1"/>
  <c r="J7" i="1"/>
  <c r="J8" i="1"/>
  <c r="J9" i="1"/>
  <c r="J10" i="1"/>
  <c r="J11" i="1"/>
  <c r="J12" i="1"/>
  <c r="J13" i="1"/>
  <c r="J14" i="1"/>
  <c r="J3" i="1"/>
  <c r="J11" i="24" s="1"/>
  <c r="I4" i="1"/>
  <c r="I5" i="1"/>
  <c r="I6" i="1"/>
  <c r="I7" i="1"/>
  <c r="I8" i="1"/>
  <c r="I9" i="1"/>
  <c r="I10" i="1"/>
  <c r="I11" i="1"/>
  <c r="I12" i="1"/>
  <c r="I13" i="1"/>
  <c r="I14" i="1"/>
  <c r="I3" i="1"/>
  <c r="I10" i="24"/>
  <c r="H4" i="1"/>
  <c r="G7" i="12" s="1"/>
  <c r="H5" i="1"/>
  <c r="H6" i="1"/>
  <c r="H7" i="1"/>
  <c r="H8" i="1"/>
  <c r="H9" i="1"/>
  <c r="H10" i="1"/>
  <c r="H11" i="1"/>
  <c r="H12" i="1"/>
  <c r="H13" i="1"/>
  <c r="H14" i="1"/>
  <c r="G4" i="1"/>
  <c r="G5" i="1"/>
  <c r="G6" i="1"/>
  <c r="G7" i="1"/>
  <c r="G8" i="1"/>
  <c r="G9" i="1"/>
  <c r="G10" i="1"/>
  <c r="G11" i="1"/>
  <c r="G12" i="1"/>
  <c r="G13" i="1"/>
  <c r="G14" i="1"/>
  <c r="G3" i="1"/>
  <c r="F4" i="1"/>
  <c r="F5" i="1"/>
  <c r="F6" i="1"/>
  <c r="F7" i="1"/>
  <c r="F8" i="1"/>
  <c r="F9" i="1"/>
  <c r="F10" i="1"/>
  <c r="F11" i="1"/>
  <c r="F12" i="1"/>
  <c r="F13" i="1"/>
  <c r="F14" i="1"/>
  <c r="F3" i="1"/>
  <c r="D4" i="1"/>
  <c r="D5" i="1"/>
  <c r="D6" i="1"/>
  <c r="D7" i="1"/>
  <c r="D8" i="1"/>
  <c r="D9" i="1"/>
  <c r="D10" i="1"/>
  <c r="D11" i="1"/>
  <c r="D12" i="1"/>
  <c r="D13" i="1"/>
  <c r="D14" i="1"/>
  <c r="C3" i="1"/>
  <c r="C4" i="1"/>
  <c r="C5" i="1"/>
  <c r="C6" i="1"/>
  <c r="C7" i="1"/>
  <c r="C8" i="1"/>
  <c r="C9" i="1"/>
  <c r="C10" i="1"/>
  <c r="C11" i="1"/>
  <c r="C12" i="1"/>
  <c r="C13" i="1"/>
  <c r="C14" i="1"/>
  <c r="C2" i="2"/>
  <c r="C3" i="2"/>
  <c r="O3" i="2" s="1"/>
  <c r="C4" i="2"/>
  <c r="E4" i="2" s="1"/>
  <c r="G4" i="2" s="1"/>
  <c r="C5" i="2"/>
  <c r="O5" i="2" s="1"/>
  <c r="C6" i="2"/>
  <c r="O6" i="2" s="1"/>
  <c r="C7" i="2"/>
  <c r="O7" i="2" s="1"/>
  <c r="C8" i="2"/>
  <c r="O8" i="2" s="1"/>
  <c r="C9" i="2"/>
  <c r="O9" i="2" s="1"/>
  <c r="C10" i="2"/>
  <c r="O10" i="2" s="1"/>
  <c r="C11" i="2"/>
  <c r="O11" i="2" s="1"/>
  <c r="C12" i="2"/>
  <c r="E12" i="2" s="1"/>
  <c r="G12" i="2" s="1"/>
  <c r="C13" i="2"/>
  <c r="O13" i="2" s="1"/>
  <c r="B14" i="7"/>
  <c r="C3" i="7" s="1"/>
  <c r="B45" i="25" l="1"/>
  <c r="F45" i="25"/>
  <c r="J45" i="25"/>
  <c r="C45" i="25"/>
  <c r="G45" i="25"/>
  <c r="K45" i="25"/>
  <c r="E45" i="25"/>
  <c r="I45" i="25"/>
  <c r="D45" i="25"/>
  <c r="H45" i="25"/>
  <c r="I264" i="26"/>
  <c r="I12" i="39"/>
  <c r="I96" i="36"/>
  <c r="I180" i="33"/>
  <c r="I40" i="38"/>
  <c r="I152" i="34"/>
  <c r="I208" i="32"/>
  <c r="I236" i="31"/>
  <c r="I68" i="37"/>
  <c r="I124" i="35"/>
  <c r="I292" i="25"/>
  <c r="I317" i="24"/>
  <c r="I12" i="25"/>
  <c r="I37" i="24"/>
  <c r="I180" i="26"/>
  <c r="I96" i="33"/>
  <c r="I12" i="36"/>
  <c r="I68" i="34"/>
  <c r="I124" i="32"/>
  <c r="I152" i="31"/>
  <c r="I40" i="35"/>
  <c r="I208" i="25"/>
  <c r="I233" i="24"/>
  <c r="I12" i="26"/>
  <c r="I40" i="25"/>
  <c r="I177" i="24"/>
  <c r="I65" i="24"/>
  <c r="I236" i="26"/>
  <c r="I68" i="36"/>
  <c r="I152" i="33"/>
  <c r="I124" i="34"/>
  <c r="I180" i="32"/>
  <c r="I208" i="31"/>
  <c r="I12" i="38"/>
  <c r="I40" i="37"/>
  <c r="I96" i="35"/>
  <c r="I264" i="25"/>
  <c r="I289" i="24"/>
  <c r="I40" i="26"/>
  <c r="I12" i="31"/>
  <c r="I68" i="25"/>
  <c r="I93" i="24"/>
  <c r="I68" i="26"/>
  <c r="I40" i="31"/>
  <c r="I12" i="32"/>
  <c r="I121" i="24"/>
  <c r="I96" i="25"/>
  <c r="I12" i="37"/>
  <c r="I208" i="26"/>
  <c r="I40" i="36"/>
  <c r="I124" i="33"/>
  <c r="I96" i="34"/>
  <c r="I152" i="32"/>
  <c r="I180" i="31"/>
  <c r="I68" i="35"/>
  <c r="I236" i="25"/>
  <c r="I261" i="24"/>
  <c r="J96" i="26"/>
  <c r="J40" i="32"/>
  <c r="J68" i="31"/>
  <c r="J12" i="33"/>
  <c r="J124" i="25"/>
  <c r="J149" i="24"/>
  <c r="I124" i="26"/>
  <c r="I40" i="33"/>
  <c r="I68" i="32"/>
  <c r="I96" i="31"/>
  <c r="I12" i="34"/>
  <c r="I152" i="25"/>
  <c r="I12" i="35"/>
  <c r="I152" i="26"/>
  <c r="I68" i="33"/>
  <c r="I40" i="34"/>
  <c r="I96" i="32"/>
  <c r="I124" i="31"/>
  <c r="I180" i="25"/>
  <c r="I205" i="24"/>
  <c r="J11" i="39"/>
  <c r="J67" i="37"/>
  <c r="J95" i="36"/>
  <c r="J207" i="32"/>
  <c r="J235" i="31"/>
  <c r="J263" i="26"/>
  <c r="J123" i="35"/>
  <c r="J179" i="33"/>
  <c r="J39" i="38"/>
  <c r="J151" i="34"/>
  <c r="J291" i="25"/>
  <c r="J316" i="24"/>
  <c r="J95" i="32"/>
  <c r="J123" i="31"/>
  <c r="J151" i="26"/>
  <c r="J67" i="33"/>
  <c r="J11" i="35"/>
  <c r="J39" i="34"/>
  <c r="J179" i="25"/>
  <c r="J204" i="24"/>
  <c r="J39" i="26"/>
  <c r="J11" i="31"/>
  <c r="J67" i="25"/>
  <c r="J92" i="24"/>
  <c r="H11" i="38"/>
  <c r="H39" i="37"/>
  <c r="H67" i="36"/>
  <c r="H179" i="32"/>
  <c r="H207" i="31"/>
  <c r="H235" i="26"/>
  <c r="H95" i="35"/>
  <c r="H151" i="33"/>
  <c r="H123" i="34"/>
  <c r="H263" i="25"/>
  <c r="H288" i="24"/>
  <c r="J95" i="35"/>
  <c r="J151" i="33"/>
  <c r="J123" i="34"/>
  <c r="J11" i="38"/>
  <c r="J39" i="37"/>
  <c r="J67" i="36"/>
  <c r="J179" i="32"/>
  <c r="J207" i="31"/>
  <c r="J235" i="26"/>
  <c r="J288" i="24"/>
  <c r="J263" i="25"/>
  <c r="J39" i="33"/>
  <c r="J11" i="34"/>
  <c r="J95" i="31"/>
  <c r="J67" i="32"/>
  <c r="J123" i="26"/>
  <c r="J151" i="25"/>
  <c r="J11" i="26"/>
  <c r="J176" i="24"/>
  <c r="J39" i="25"/>
  <c r="J64" i="24"/>
  <c r="J39" i="36"/>
  <c r="J151" i="32"/>
  <c r="J179" i="31"/>
  <c r="J207" i="26"/>
  <c r="J67" i="35"/>
  <c r="J123" i="33"/>
  <c r="J95" i="34"/>
  <c r="J11" i="37"/>
  <c r="J235" i="25"/>
  <c r="J260" i="24"/>
  <c r="J39" i="32"/>
  <c r="J67" i="31"/>
  <c r="J95" i="26"/>
  <c r="J11" i="33"/>
  <c r="J123" i="25"/>
  <c r="J148" i="24"/>
  <c r="J11" i="25"/>
  <c r="J36" i="24"/>
  <c r="H8" i="12"/>
  <c r="J39" i="35"/>
  <c r="J95" i="33"/>
  <c r="J67" i="34"/>
  <c r="J11" i="36"/>
  <c r="J123" i="32"/>
  <c r="J179" i="26"/>
  <c r="J151" i="31"/>
  <c r="J232" i="24"/>
  <c r="J207" i="25"/>
  <c r="J11" i="32"/>
  <c r="J67" i="26"/>
  <c r="J39" i="31"/>
  <c r="J95" i="25"/>
  <c r="J120" i="24"/>
  <c r="F121" i="33"/>
  <c r="F205" i="26"/>
  <c r="F65" i="35"/>
  <c r="F93" i="34"/>
  <c r="F149" i="32"/>
  <c r="F9" i="37"/>
  <c r="F37" i="36"/>
  <c r="F177" i="31"/>
  <c r="F233" i="25"/>
  <c r="F258" i="24"/>
  <c r="F9" i="36"/>
  <c r="F121" i="32"/>
  <c r="F149" i="31"/>
  <c r="F177" i="26"/>
  <c r="F37" i="35"/>
  <c r="F93" i="33"/>
  <c r="F65" i="34"/>
  <c r="F230" i="24"/>
  <c r="F205" i="25"/>
  <c r="F37" i="32"/>
  <c r="F65" i="31"/>
  <c r="F93" i="26"/>
  <c r="F9" i="33"/>
  <c r="F121" i="25"/>
  <c r="F146" i="24"/>
  <c r="F118" i="24"/>
  <c r="F9" i="32"/>
  <c r="F37" i="31"/>
  <c r="F65" i="26"/>
  <c r="F93" i="25"/>
  <c r="F90" i="24"/>
  <c r="F9" i="31"/>
  <c r="F37" i="26"/>
  <c r="F65" i="25"/>
  <c r="F62" i="24"/>
  <c r="F9" i="26"/>
  <c r="F174" i="24"/>
  <c r="F37" i="25"/>
  <c r="F34" i="24"/>
  <c r="F9" i="25"/>
  <c r="E117" i="24"/>
  <c r="E8" i="32"/>
  <c r="E64" i="26"/>
  <c r="E36" i="31"/>
  <c r="E92" i="25"/>
  <c r="E89" i="24"/>
  <c r="E8" i="31"/>
  <c r="E36" i="26"/>
  <c r="E64" i="25"/>
  <c r="E61" i="24"/>
  <c r="E8" i="26"/>
  <c r="E36" i="25"/>
  <c r="E173" i="24"/>
  <c r="E33" i="24"/>
  <c r="E8" i="25"/>
  <c r="D91" i="33"/>
  <c r="D7" i="36"/>
  <c r="D63" i="34"/>
  <c r="D119" i="32"/>
  <c r="D147" i="31"/>
  <c r="D35" i="35"/>
  <c r="D175" i="26"/>
  <c r="D203" i="25"/>
  <c r="D228" i="24"/>
  <c r="D7" i="35"/>
  <c r="D91" i="32"/>
  <c r="D147" i="26"/>
  <c r="D119" i="31"/>
  <c r="D35" i="34"/>
  <c r="D63" i="33"/>
  <c r="D175" i="25"/>
  <c r="D200" i="24"/>
  <c r="D7" i="33"/>
  <c r="D63" i="31"/>
  <c r="D35" i="32"/>
  <c r="D91" i="26"/>
  <c r="D144" i="24"/>
  <c r="D119" i="25"/>
  <c r="D116" i="24"/>
  <c r="D7" i="32"/>
  <c r="D63" i="26"/>
  <c r="D35" i="31"/>
  <c r="D91" i="25"/>
  <c r="D88" i="24"/>
  <c r="D7" i="31"/>
  <c r="D35" i="26"/>
  <c r="D63" i="25"/>
  <c r="D60" i="24"/>
  <c r="D7" i="26"/>
  <c r="D172" i="24"/>
  <c r="D35" i="25"/>
  <c r="D32" i="24"/>
  <c r="D7" i="25"/>
  <c r="G35" i="24"/>
  <c r="G10" i="25"/>
  <c r="I206" i="32"/>
  <c r="I234" i="31"/>
  <c r="I94" i="36"/>
  <c r="I150" i="34"/>
  <c r="I262" i="26"/>
  <c r="I66" i="37"/>
  <c r="I178" i="33"/>
  <c r="I10" i="39"/>
  <c r="I38" i="38"/>
  <c r="I122" i="35"/>
  <c r="I290" i="25"/>
  <c r="I315" i="24"/>
  <c r="I10" i="31"/>
  <c r="I38" i="26"/>
  <c r="I66" i="25"/>
  <c r="I91" i="24"/>
  <c r="I66" i="36"/>
  <c r="I122" i="34"/>
  <c r="I234" i="26"/>
  <c r="I38" i="37"/>
  <c r="I150" i="33"/>
  <c r="I94" i="35"/>
  <c r="I10" i="38"/>
  <c r="I178" i="32"/>
  <c r="I206" i="31"/>
  <c r="I262" i="25"/>
  <c r="I287" i="24"/>
  <c r="I122" i="26"/>
  <c r="I10" i="34"/>
  <c r="I38" i="33"/>
  <c r="I66" i="32"/>
  <c r="I94" i="31"/>
  <c r="I150" i="25"/>
  <c r="I10" i="26"/>
  <c r="I38" i="25"/>
  <c r="I175" i="24"/>
  <c r="I63" i="24"/>
  <c r="I38" i="35"/>
  <c r="I122" i="32"/>
  <c r="I150" i="31"/>
  <c r="I66" i="34"/>
  <c r="I178" i="26"/>
  <c r="I10" i="36"/>
  <c r="I94" i="33"/>
  <c r="I231" i="24"/>
  <c r="I206" i="25"/>
  <c r="I38" i="31"/>
  <c r="I10" i="32"/>
  <c r="I66" i="26"/>
  <c r="I119" i="24"/>
  <c r="I94" i="25"/>
  <c r="G63" i="24"/>
  <c r="G10" i="26"/>
  <c r="G175" i="24"/>
  <c r="G38" i="25"/>
  <c r="I10" i="35"/>
  <c r="I38" i="34"/>
  <c r="I150" i="26"/>
  <c r="I66" i="33"/>
  <c r="I94" i="32"/>
  <c r="I122" i="31"/>
  <c r="I178" i="25"/>
  <c r="I203" i="24"/>
  <c r="I122" i="33"/>
  <c r="I10" i="37"/>
  <c r="I66" i="35"/>
  <c r="I150" i="32"/>
  <c r="I178" i="31"/>
  <c r="I38" i="36"/>
  <c r="I94" i="34"/>
  <c r="I206" i="26"/>
  <c r="I259" i="24"/>
  <c r="I234" i="25"/>
  <c r="I94" i="26"/>
  <c r="I10" i="33"/>
  <c r="I38" i="32"/>
  <c r="I66" i="31"/>
  <c r="I147" i="24"/>
  <c r="I122" i="25"/>
  <c r="I10" i="25"/>
  <c r="I35" i="24"/>
  <c r="G10" i="24"/>
  <c r="C31" i="24"/>
  <c r="C6" i="25"/>
  <c r="C62" i="34"/>
  <c r="C90" i="33"/>
  <c r="C6" i="36"/>
  <c r="C34" i="35"/>
  <c r="C118" i="32"/>
  <c r="C146" i="31"/>
  <c r="C174" i="26"/>
  <c r="C202" i="25"/>
  <c r="C227" i="24"/>
  <c r="C6" i="38"/>
  <c r="C34" i="37"/>
  <c r="C90" i="35"/>
  <c r="C118" i="34"/>
  <c r="C174" i="32"/>
  <c r="C146" i="33"/>
  <c r="C62" i="36"/>
  <c r="C230" i="26"/>
  <c r="C202" i="31"/>
  <c r="C258" i="25"/>
  <c r="C283" i="24"/>
  <c r="C34" i="36"/>
  <c r="C90" i="34"/>
  <c r="C62" i="35"/>
  <c r="C6" i="37"/>
  <c r="C174" i="31"/>
  <c r="C202" i="26"/>
  <c r="C118" i="33"/>
  <c r="C146" i="32"/>
  <c r="C230" i="25"/>
  <c r="C255" i="24"/>
  <c r="M12" i="2"/>
  <c r="K12" i="2"/>
  <c r="I12" i="2"/>
  <c r="M4" i="2"/>
  <c r="K4" i="2"/>
  <c r="I4" i="2"/>
  <c r="E8" i="2"/>
  <c r="G8" i="2" s="1"/>
  <c r="C14" i="2"/>
  <c r="O12" i="2"/>
  <c r="O4" i="2"/>
  <c r="E11" i="2"/>
  <c r="G11" i="2" s="1"/>
  <c r="E7" i="2"/>
  <c r="G7" i="2" s="1"/>
  <c r="E3" i="2"/>
  <c r="G3" i="2" s="1"/>
  <c r="C2" i="7"/>
  <c r="E10" i="2"/>
  <c r="G10" i="2" s="1"/>
  <c r="E6" i="2"/>
  <c r="G6" i="2" s="1"/>
  <c r="E13" i="2"/>
  <c r="G13" i="2" s="1"/>
  <c r="E9" i="2"/>
  <c r="G9" i="2" s="1"/>
  <c r="E5" i="2"/>
  <c r="G5" i="2" s="1"/>
  <c r="C5" i="7"/>
  <c r="C10" i="7"/>
  <c r="C6" i="7"/>
  <c r="C13" i="7"/>
  <c r="C8" i="7"/>
  <c r="C4" i="7"/>
  <c r="C9" i="7"/>
  <c r="C12" i="7"/>
  <c r="C11" i="7"/>
  <c r="C7" i="7"/>
  <c r="I96" i="26" l="1"/>
  <c r="I12" i="33"/>
  <c r="I40" i="32"/>
  <c r="I68" i="31"/>
  <c r="I149" i="24"/>
  <c r="I124" i="25"/>
  <c r="H123" i="32"/>
  <c r="H151" i="31"/>
  <c r="H179" i="26"/>
  <c r="H39" i="35"/>
  <c r="H95" i="33"/>
  <c r="H67" i="34"/>
  <c r="H11" i="36"/>
  <c r="H207" i="25"/>
  <c r="H232" i="24"/>
  <c r="H11" i="34"/>
  <c r="H67" i="32"/>
  <c r="H95" i="31"/>
  <c r="H123" i="26"/>
  <c r="H39" i="33"/>
  <c r="H151" i="25"/>
  <c r="H11" i="33"/>
  <c r="H67" i="31"/>
  <c r="H39" i="32"/>
  <c r="H95" i="26"/>
  <c r="H123" i="25"/>
  <c r="H148" i="24"/>
  <c r="H11" i="31"/>
  <c r="H39" i="26"/>
  <c r="H67" i="25"/>
  <c r="H92" i="24"/>
  <c r="H123" i="35"/>
  <c r="H179" i="33"/>
  <c r="H151" i="34"/>
  <c r="H11" i="39"/>
  <c r="H67" i="37"/>
  <c r="H95" i="36"/>
  <c r="H207" i="32"/>
  <c r="H39" i="38"/>
  <c r="H263" i="26"/>
  <c r="H235" i="31"/>
  <c r="H316" i="24"/>
  <c r="H291" i="25"/>
  <c r="H67" i="35"/>
  <c r="H123" i="33"/>
  <c r="H95" i="34"/>
  <c r="H39" i="36"/>
  <c r="H11" i="37"/>
  <c r="H151" i="32"/>
  <c r="H179" i="31"/>
  <c r="H207" i="26"/>
  <c r="H260" i="24"/>
  <c r="H235" i="25"/>
  <c r="H11" i="26"/>
  <c r="H39" i="25"/>
  <c r="H176" i="24"/>
  <c r="H64" i="24"/>
  <c r="H39" i="31"/>
  <c r="H67" i="26"/>
  <c r="H11" i="32"/>
  <c r="H95" i="25"/>
  <c r="H120" i="24"/>
  <c r="H11" i="25"/>
  <c r="H36" i="24"/>
  <c r="H67" i="33"/>
  <c r="H11" i="35"/>
  <c r="H39" i="34"/>
  <c r="H95" i="32"/>
  <c r="H151" i="26"/>
  <c r="H123" i="31"/>
  <c r="H204" i="24"/>
  <c r="H179" i="25"/>
  <c r="G178" i="31"/>
  <c r="G38" i="36"/>
  <c r="G94" i="34"/>
  <c r="G206" i="26"/>
  <c r="G122" i="33"/>
  <c r="G10" i="37"/>
  <c r="G66" i="35"/>
  <c r="G150" i="32"/>
  <c r="G234" i="25"/>
  <c r="G259" i="24"/>
  <c r="G150" i="26"/>
  <c r="G66" i="33"/>
  <c r="G10" i="35"/>
  <c r="G94" i="32"/>
  <c r="G122" i="31"/>
  <c r="G38" i="34"/>
  <c r="G203" i="24"/>
  <c r="G178" i="25"/>
  <c r="G66" i="34"/>
  <c r="G178" i="26"/>
  <c r="G10" i="36"/>
  <c r="G94" i="33"/>
  <c r="G38" i="35"/>
  <c r="G122" i="32"/>
  <c r="G150" i="31"/>
  <c r="G206" i="25"/>
  <c r="G231" i="24"/>
  <c r="G66" i="32"/>
  <c r="G94" i="31"/>
  <c r="G122" i="26"/>
  <c r="G10" i="34"/>
  <c r="G38" i="33"/>
  <c r="G150" i="25"/>
  <c r="G66" i="31"/>
  <c r="G94" i="26"/>
  <c r="G10" i="33"/>
  <c r="G38" i="32"/>
  <c r="G147" i="24"/>
  <c r="G122" i="25"/>
  <c r="G119" i="24"/>
  <c r="G66" i="26"/>
  <c r="G38" i="31"/>
  <c r="G10" i="32"/>
  <c r="G94" i="25"/>
  <c r="G91" i="24"/>
  <c r="G38" i="26"/>
  <c r="G10" i="31"/>
  <c r="G66" i="25"/>
  <c r="G94" i="35"/>
  <c r="G10" i="38"/>
  <c r="G178" i="32"/>
  <c r="G206" i="31"/>
  <c r="G66" i="36"/>
  <c r="G122" i="34"/>
  <c r="G234" i="26"/>
  <c r="G38" i="37"/>
  <c r="G150" i="33"/>
  <c r="G287" i="24"/>
  <c r="G262" i="25"/>
  <c r="G66" i="37"/>
  <c r="G178" i="33"/>
  <c r="G10" i="39"/>
  <c r="G38" i="38"/>
  <c r="G122" i="35"/>
  <c r="G206" i="32"/>
  <c r="G234" i="31"/>
  <c r="G94" i="36"/>
  <c r="G150" i="34"/>
  <c r="G262" i="26"/>
  <c r="G290" i="25"/>
  <c r="G315" i="24"/>
  <c r="M13" i="2"/>
  <c r="K13" i="2"/>
  <c r="I13" i="2"/>
  <c r="E14" i="2"/>
  <c r="M2" i="2"/>
  <c r="K2" i="2"/>
  <c r="M3" i="2"/>
  <c r="K3" i="2"/>
  <c r="I3" i="2"/>
  <c r="M7" i="2"/>
  <c r="K7" i="2"/>
  <c r="I7" i="2"/>
  <c r="M5" i="2"/>
  <c r="K5" i="2"/>
  <c r="I5" i="2"/>
  <c r="M6" i="2"/>
  <c r="I6" i="2"/>
  <c r="K6" i="2"/>
  <c r="M9" i="2"/>
  <c r="K9" i="2"/>
  <c r="I9" i="2"/>
  <c r="I10" i="2"/>
  <c r="K10" i="2"/>
  <c r="M10" i="2"/>
  <c r="M11" i="2"/>
  <c r="K11" i="2"/>
  <c r="I11" i="2"/>
  <c r="M8" i="2"/>
  <c r="K8" i="2"/>
  <c r="I8" i="2"/>
  <c r="R4" i="2"/>
  <c r="R12" i="2"/>
  <c r="L17" i="24" l="1"/>
  <c r="O17" i="24"/>
  <c r="M17" i="24"/>
  <c r="N17" i="24"/>
  <c r="R5" i="2"/>
  <c r="R8" i="2"/>
  <c r="R9" i="2"/>
  <c r="K14" i="2"/>
  <c r="R11" i="2"/>
  <c r="M14" i="2"/>
  <c r="R10" i="2"/>
  <c r="R6" i="2"/>
  <c r="R7" i="2"/>
  <c r="R3" i="2"/>
  <c r="I2" i="25" s="1"/>
  <c r="I14" i="2"/>
  <c r="G14" i="2"/>
  <c r="R13" i="2"/>
  <c r="M20" i="31" l="1"/>
  <c r="N20" i="26"/>
  <c r="L20" i="26"/>
  <c r="M20" i="26"/>
  <c r="L20" i="36"/>
  <c r="N20" i="36"/>
  <c r="O20" i="26"/>
  <c r="O20" i="32"/>
  <c r="N20" i="32"/>
  <c r="M20" i="32"/>
  <c r="N20" i="31"/>
  <c r="M20" i="38"/>
  <c r="N20" i="38"/>
  <c r="M20" i="36"/>
  <c r="L20" i="32"/>
  <c r="O20" i="36"/>
  <c r="O20" i="38"/>
  <c r="L20" i="38"/>
  <c r="N2" i="25"/>
  <c r="I17" i="25"/>
  <c r="R14" i="2"/>
  <c r="O20" i="31" l="1"/>
  <c r="L20" i="31"/>
  <c r="L20" i="33"/>
  <c r="N20" i="33"/>
  <c r="M20" i="33"/>
  <c r="N20" i="39"/>
  <c r="M20" i="39"/>
  <c r="L20" i="39"/>
  <c r="O20" i="39"/>
  <c r="M20" i="37"/>
  <c r="N20" i="37"/>
  <c r="L20" i="37"/>
  <c r="O20" i="37"/>
  <c r="L20" i="35"/>
  <c r="N20" i="35"/>
  <c r="O20" i="35"/>
  <c r="M20" i="35"/>
  <c r="O20" i="33"/>
  <c r="N17" i="25"/>
  <c r="O17" i="25"/>
  <c r="L20" i="24"/>
  <c r="N20" i="24"/>
  <c r="O20" i="24"/>
  <c r="M20" i="24"/>
  <c r="N23" i="31" l="1"/>
  <c r="O23" i="31"/>
  <c r="L23" i="26"/>
  <c r="O23" i="26"/>
  <c r="N23" i="26"/>
  <c r="M23" i="26"/>
  <c r="N23" i="38"/>
  <c r="M23" i="38"/>
  <c r="L23" i="36"/>
  <c r="L23" i="38"/>
  <c r="O23" i="38"/>
  <c r="O23" i="36"/>
  <c r="N23" i="36"/>
  <c r="M23" i="36"/>
  <c r="M23" i="32"/>
  <c r="O23" i="32"/>
  <c r="L23" i="32"/>
  <c r="N23" i="32"/>
  <c r="L23" i="31" l="1"/>
  <c r="M23" i="31"/>
  <c r="L23" i="33"/>
  <c r="O23" i="39"/>
  <c r="N23" i="39"/>
  <c r="M23" i="39"/>
  <c r="L23" i="39"/>
  <c r="M23" i="37"/>
  <c r="O23" i="37"/>
  <c r="N23" i="37"/>
  <c r="L23" i="37"/>
  <c r="L23" i="35"/>
  <c r="O23" i="35"/>
  <c r="N23" i="35"/>
  <c r="M23" i="35"/>
  <c r="N23" i="33"/>
  <c r="M23" i="33"/>
  <c r="O23" i="33"/>
  <c r="L20" i="25"/>
  <c r="M20" i="25"/>
  <c r="O20" i="25"/>
  <c r="N20" i="25"/>
  <c r="L23" i="24"/>
  <c r="M23" i="24"/>
  <c r="B27" i="24"/>
  <c r="N23" i="24"/>
  <c r="O23" i="24"/>
  <c r="M26" i="31" l="1"/>
  <c r="M26" i="38"/>
  <c r="L26" i="32"/>
  <c r="O26" i="26"/>
  <c r="M26" i="26"/>
  <c r="L26" i="26"/>
  <c r="H30" i="26"/>
  <c r="N26" i="26"/>
  <c r="N26" i="36"/>
  <c r="L26" i="36"/>
  <c r="O26" i="36"/>
  <c r="M26" i="36"/>
  <c r="N26" i="38"/>
  <c r="O26" i="38"/>
  <c r="N26" i="31"/>
  <c r="M26" i="32"/>
  <c r="L26" i="38"/>
  <c r="O26" i="32"/>
  <c r="N26" i="32"/>
  <c r="AB27" i="24"/>
  <c r="Q27" i="24"/>
  <c r="AL26" i="24"/>
  <c r="AL27" i="24" s="1"/>
  <c r="F27" i="24"/>
  <c r="I27" i="24"/>
  <c r="E27" i="24"/>
  <c r="G27" i="24"/>
  <c r="AN26" i="24"/>
  <c r="AN27" i="24" s="1" a="1"/>
  <c r="AN27" i="24" s="1"/>
  <c r="H27" i="24"/>
  <c r="O26" i="31" l="1"/>
  <c r="E30" i="31"/>
  <c r="AE30" i="31" s="1"/>
  <c r="L26" i="31"/>
  <c r="M26" i="33"/>
  <c r="N26" i="33"/>
  <c r="L26" i="33"/>
  <c r="O26" i="33"/>
  <c r="N26" i="39"/>
  <c r="J30" i="39"/>
  <c r="Y30" i="39" s="1"/>
  <c r="M26" i="39"/>
  <c r="O26" i="39"/>
  <c r="L26" i="39"/>
  <c r="H30" i="38"/>
  <c r="W30" i="38" s="1"/>
  <c r="E30" i="38"/>
  <c r="T30" i="38" s="1"/>
  <c r="N26" i="37"/>
  <c r="O26" i="37"/>
  <c r="M26" i="37"/>
  <c r="L26" i="37"/>
  <c r="AN29" i="37"/>
  <c r="AN30" i="37" s="1" a="1"/>
  <c r="AN30" i="37" s="1"/>
  <c r="AL29" i="36"/>
  <c r="AL30" i="36" s="1"/>
  <c r="F30" i="36"/>
  <c r="U30" i="36" s="1"/>
  <c r="B30" i="36"/>
  <c r="G30" i="36"/>
  <c r="V30" i="36" s="1"/>
  <c r="E30" i="36"/>
  <c r="AE30" i="36" s="1"/>
  <c r="L26" i="35"/>
  <c r="E30" i="35"/>
  <c r="AE30" i="35" s="1"/>
  <c r="N26" i="35"/>
  <c r="M26" i="35"/>
  <c r="O26" i="35"/>
  <c r="B30" i="26"/>
  <c r="I30" i="26"/>
  <c r="D30" i="26"/>
  <c r="J30" i="26"/>
  <c r="AJ30" i="26" s="1"/>
  <c r="G30" i="26"/>
  <c r="AG30" i="26" s="1"/>
  <c r="F30" i="26"/>
  <c r="AF30" i="26" s="1"/>
  <c r="AL29" i="26"/>
  <c r="AL30" i="26" s="1"/>
  <c r="E30" i="26"/>
  <c r="T30" i="26" s="1"/>
  <c r="AN29" i="26"/>
  <c r="AN30" i="26" s="1" a="1"/>
  <c r="AN30" i="26" s="1"/>
  <c r="AN29" i="36"/>
  <c r="AN30" i="36" s="1" a="1"/>
  <c r="AN30" i="36" s="1"/>
  <c r="J30" i="36"/>
  <c r="AJ30" i="36" s="1"/>
  <c r="H30" i="36"/>
  <c r="W30" i="36" s="1"/>
  <c r="I30" i="36"/>
  <c r="AM29" i="38"/>
  <c r="AM30" i="38" s="1"/>
  <c r="B30" i="38"/>
  <c r="AN29" i="38"/>
  <c r="AN30" i="38" s="1" a="1"/>
  <c r="AN30" i="38" s="1"/>
  <c r="D30" i="38"/>
  <c r="F30" i="38"/>
  <c r="AF30" i="38" s="1"/>
  <c r="AL29" i="38"/>
  <c r="AL30" i="38" s="1"/>
  <c r="G30" i="38"/>
  <c r="AG30" i="38" s="1"/>
  <c r="AL29" i="32"/>
  <c r="AL30" i="32" s="1"/>
  <c r="B30" i="32"/>
  <c r="AM29" i="32"/>
  <c r="AM30" i="32" s="1"/>
  <c r="H30" i="32"/>
  <c r="AH30" i="32" s="1"/>
  <c r="G30" i="32"/>
  <c r="V30" i="32" s="1"/>
  <c r="D30" i="32"/>
  <c r="F30" i="32"/>
  <c r="U30" i="32" s="1"/>
  <c r="E30" i="32"/>
  <c r="T30" i="32" s="1"/>
  <c r="AN29" i="32"/>
  <c r="AN30" i="32" s="1" a="1"/>
  <c r="AN30" i="32" s="1"/>
  <c r="J27" i="24"/>
  <c r="Y27" i="24" s="1"/>
  <c r="AM26" i="24"/>
  <c r="AM27" i="24" s="1"/>
  <c r="L23" i="25"/>
  <c r="N23" i="25"/>
  <c r="O23" i="25"/>
  <c r="M23" i="25"/>
  <c r="I30" i="32"/>
  <c r="D30" i="36"/>
  <c r="AH30" i="26"/>
  <c r="W30" i="26"/>
  <c r="I30" i="38"/>
  <c r="AE27" i="24"/>
  <c r="T27" i="24"/>
  <c r="AI27" i="24"/>
  <c r="X27" i="24"/>
  <c r="AF27" i="24"/>
  <c r="U27" i="24"/>
  <c r="AH27" i="24"/>
  <c r="W27" i="24"/>
  <c r="AG27" i="24"/>
  <c r="V27" i="24"/>
  <c r="C27" i="24"/>
  <c r="L26" i="24"/>
  <c r="D27" i="24"/>
  <c r="M26" i="24"/>
  <c r="N26" i="24"/>
  <c r="O26" i="24"/>
  <c r="H30" i="31" l="1"/>
  <c r="W30" i="31" s="1"/>
  <c r="T30" i="31"/>
  <c r="I30" i="31"/>
  <c r="AL29" i="31"/>
  <c r="AL30" i="31" s="1"/>
  <c r="B30" i="31"/>
  <c r="AB30" i="31" s="1"/>
  <c r="G30" i="31"/>
  <c r="AG30" i="31" s="1"/>
  <c r="F30" i="31"/>
  <c r="AF30" i="31" s="1"/>
  <c r="J30" i="31"/>
  <c r="Y30" i="31" s="1"/>
  <c r="AN29" i="31"/>
  <c r="AN30" i="31" s="1" a="1"/>
  <c r="AN30" i="31" s="1"/>
  <c r="D30" i="31"/>
  <c r="S30" i="31" s="1"/>
  <c r="F30" i="33"/>
  <c r="AF30" i="33" s="1"/>
  <c r="AN29" i="33"/>
  <c r="AN30" i="33" s="1" a="1"/>
  <c r="AN30" i="33" s="1"/>
  <c r="G30" i="33"/>
  <c r="V30" i="33" s="1"/>
  <c r="B30" i="33"/>
  <c r="J30" i="33"/>
  <c r="E30" i="33"/>
  <c r="T30" i="33" s="1"/>
  <c r="I30" i="33"/>
  <c r="H30" i="33"/>
  <c r="AH30" i="33" s="1"/>
  <c r="AE30" i="26"/>
  <c r="U30" i="31"/>
  <c r="AF30" i="32"/>
  <c r="J30" i="38"/>
  <c r="AJ30" i="38" s="1"/>
  <c r="H30" i="39"/>
  <c r="AH30" i="39" s="1"/>
  <c r="G30" i="39"/>
  <c r="V30" i="39" s="1"/>
  <c r="AM29" i="39"/>
  <c r="AM30" i="39" s="1"/>
  <c r="I30" i="39"/>
  <c r="AI30" i="39" s="1"/>
  <c r="D30" i="39"/>
  <c r="AD30" i="39" s="1"/>
  <c r="B30" i="39"/>
  <c r="Q30" i="39" s="1"/>
  <c r="AL29" i="39"/>
  <c r="AL30" i="39" s="1"/>
  <c r="AN29" i="39"/>
  <c r="AN30" i="39" s="1" a="1"/>
  <c r="AN30" i="39" s="1"/>
  <c r="E30" i="39"/>
  <c r="T30" i="39" s="1"/>
  <c r="F30" i="39"/>
  <c r="AF30" i="39" s="1"/>
  <c r="V30" i="38"/>
  <c r="U30" i="38"/>
  <c r="AE30" i="38"/>
  <c r="AH30" i="38"/>
  <c r="C30" i="38"/>
  <c r="R30" i="38" s="1"/>
  <c r="N29" i="38"/>
  <c r="G30" i="37"/>
  <c r="V30" i="37" s="1"/>
  <c r="AL29" i="37"/>
  <c r="AL30" i="37" s="1"/>
  <c r="I30" i="37"/>
  <c r="AI30" i="37" s="1"/>
  <c r="H30" i="37"/>
  <c r="W30" i="37" s="1"/>
  <c r="F30" i="37"/>
  <c r="AF30" i="37" s="1"/>
  <c r="D30" i="37"/>
  <c r="S30" i="37" s="1"/>
  <c r="B30" i="37"/>
  <c r="AB30" i="37" s="1"/>
  <c r="E30" i="37"/>
  <c r="AE30" i="37" s="1"/>
  <c r="T30" i="36"/>
  <c r="AH30" i="36"/>
  <c r="AF30" i="36"/>
  <c r="C30" i="36"/>
  <c r="AC30" i="36" s="1"/>
  <c r="M29" i="36"/>
  <c r="L29" i="36"/>
  <c r="AG30" i="36"/>
  <c r="AM29" i="36"/>
  <c r="AM30" i="36" s="1"/>
  <c r="N29" i="36"/>
  <c r="T30" i="35"/>
  <c r="D30" i="35"/>
  <c r="S30" i="35" s="1"/>
  <c r="H30" i="35"/>
  <c r="W30" i="35" s="1"/>
  <c r="G30" i="35"/>
  <c r="AG30" i="35" s="1"/>
  <c r="F30" i="35"/>
  <c r="AF30" i="35" s="1"/>
  <c r="I30" i="35"/>
  <c r="AI30" i="35" s="1"/>
  <c r="AN29" i="35"/>
  <c r="AN30" i="35" s="1" a="1"/>
  <c r="AN30" i="35" s="1"/>
  <c r="B30" i="35"/>
  <c r="AB30" i="35" s="1"/>
  <c r="AL29" i="35"/>
  <c r="AL30" i="35" s="1"/>
  <c r="AH30" i="31"/>
  <c r="U30" i="26"/>
  <c r="C30" i="26"/>
  <c r="O30" i="26" s="1"/>
  <c r="D7" i="40" s="1"/>
  <c r="L29" i="26"/>
  <c r="N29" i="26"/>
  <c r="V30" i="26"/>
  <c r="O29" i="26"/>
  <c r="M29" i="26"/>
  <c r="AM29" i="26"/>
  <c r="AM30" i="26" s="1"/>
  <c r="L29" i="38"/>
  <c r="O29" i="36"/>
  <c r="AJ30" i="39"/>
  <c r="O29" i="38"/>
  <c r="AG30" i="32"/>
  <c r="M29" i="38"/>
  <c r="M29" i="31"/>
  <c r="J30" i="32"/>
  <c r="AJ30" i="32" s="1"/>
  <c r="C30" i="32"/>
  <c r="N29" i="32"/>
  <c r="W30" i="32"/>
  <c r="L29" i="32"/>
  <c r="L30" i="32" s="1"/>
  <c r="AE30" i="32"/>
  <c r="O29" i="32"/>
  <c r="M29" i="32"/>
  <c r="AJ27" i="24"/>
  <c r="Y30" i="36"/>
  <c r="Y30" i="26"/>
  <c r="D30" i="33"/>
  <c r="AL29" i="33"/>
  <c r="AL30" i="33" s="1"/>
  <c r="C30" i="33"/>
  <c r="AB30" i="32"/>
  <c r="Q30" i="32"/>
  <c r="AI30" i="38"/>
  <c r="X30" i="38"/>
  <c r="AB30" i="26"/>
  <c r="Q30" i="26"/>
  <c r="AI30" i="36"/>
  <c r="X30" i="36"/>
  <c r="S30" i="32"/>
  <c r="AD30" i="32"/>
  <c r="X30" i="26"/>
  <c r="AI30" i="26"/>
  <c r="AD30" i="26"/>
  <c r="S30" i="26"/>
  <c r="X30" i="31"/>
  <c r="AI30" i="31"/>
  <c r="AB30" i="38"/>
  <c r="Q30" i="38"/>
  <c r="AD30" i="36"/>
  <c r="S30" i="36"/>
  <c r="AI30" i="32"/>
  <c r="X30" i="32"/>
  <c r="S30" i="38"/>
  <c r="AD30" i="38"/>
  <c r="AB30" i="36"/>
  <c r="Q30" i="36"/>
  <c r="AC27" i="24"/>
  <c r="R27" i="24"/>
  <c r="O27" i="24"/>
  <c r="B7" i="40" s="1"/>
  <c r="AD27" i="24"/>
  <c r="S27" i="24"/>
  <c r="AH30" i="35" l="1"/>
  <c r="AG30" i="33"/>
  <c r="W30" i="33"/>
  <c r="U30" i="33"/>
  <c r="AE30" i="33"/>
  <c r="V30" i="31"/>
  <c r="Q30" i="31"/>
  <c r="AM29" i="31"/>
  <c r="AM30" i="31" s="1"/>
  <c r="C30" i="31"/>
  <c r="AC30" i="31" s="1"/>
  <c r="AK30" i="31" s="1"/>
  <c r="AD30" i="31"/>
  <c r="N29" i="31"/>
  <c r="L29" i="31"/>
  <c r="AJ30" i="31"/>
  <c r="O29" i="31"/>
  <c r="S30" i="39"/>
  <c r="M29" i="33"/>
  <c r="AM29" i="33"/>
  <c r="AM30" i="33" s="1"/>
  <c r="O29" i="33"/>
  <c r="N29" i="33"/>
  <c r="L29" i="33"/>
  <c r="AD30" i="35"/>
  <c r="Y30" i="38"/>
  <c r="W30" i="39"/>
  <c r="Y30" i="32"/>
  <c r="AE30" i="39"/>
  <c r="AB30" i="39"/>
  <c r="AG30" i="39"/>
  <c r="X30" i="39"/>
  <c r="N29" i="39"/>
  <c r="O29" i="39"/>
  <c r="C30" i="39"/>
  <c r="R30" i="39" s="1"/>
  <c r="U30" i="39"/>
  <c r="M29" i="39"/>
  <c r="L29" i="39"/>
  <c r="AC30" i="38"/>
  <c r="AK30" i="38" s="1"/>
  <c r="O30" i="38"/>
  <c r="L7" i="40" s="1"/>
  <c r="AH30" i="37"/>
  <c r="AG30" i="37"/>
  <c r="U30" i="37"/>
  <c r="Q30" i="37"/>
  <c r="T30" i="37"/>
  <c r="X30" i="37"/>
  <c r="N29" i="37"/>
  <c r="C30" i="37"/>
  <c r="AC30" i="37" s="1"/>
  <c r="AD30" i="37"/>
  <c r="M29" i="37"/>
  <c r="AM29" i="37"/>
  <c r="AM30" i="37" s="1"/>
  <c r="J30" i="37"/>
  <c r="L29" i="37"/>
  <c r="O29" i="37"/>
  <c r="O30" i="36"/>
  <c r="J7" i="40" s="1"/>
  <c r="R30" i="36"/>
  <c r="Z30" i="36" s="1"/>
  <c r="J8" i="40" s="1"/>
  <c r="Q30" i="35"/>
  <c r="V30" i="35"/>
  <c r="N29" i="35"/>
  <c r="X30" i="35"/>
  <c r="U30" i="35"/>
  <c r="AM29" i="35"/>
  <c r="AM30" i="35" s="1"/>
  <c r="J30" i="35"/>
  <c r="O29" i="35"/>
  <c r="M29" i="35"/>
  <c r="L29" i="35"/>
  <c r="C30" i="35"/>
  <c r="R30" i="35" s="1"/>
  <c r="R30" i="26"/>
  <c r="Z30" i="26" s="1"/>
  <c r="D8" i="40" s="1"/>
  <c r="AC30" i="26"/>
  <c r="AK30" i="26" s="1"/>
  <c r="O30" i="32"/>
  <c r="F7" i="40" s="1"/>
  <c r="O30" i="31"/>
  <c r="E7" i="40" s="1"/>
  <c r="R30" i="32"/>
  <c r="Z30" i="32" s="1"/>
  <c r="F8" i="40" s="1"/>
  <c r="AC30" i="32"/>
  <c r="AK30" i="32" s="1"/>
  <c r="Z30" i="38"/>
  <c r="L8" i="40" s="1"/>
  <c r="Z27" i="24"/>
  <c r="B8" i="40" s="1"/>
  <c r="AK27" i="24"/>
  <c r="B10" i="40" s="1"/>
  <c r="Y30" i="33"/>
  <c r="AJ30" i="33"/>
  <c r="AI30" i="33"/>
  <c r="X30" i="33"/>
  <c r="AB30" i="33"/>
  <c r="O30" i="33"/>
  <c r="G7" i="40" s="1"/>
  <c r="Q30" i="33"/>
  <c r="AK30" i="36"/>
  <c r="R30" i="33"/>
  <c r="AC30" i="33"/>
  <c r="AD30" i="33"/>
  <c r="S30" i="33"/>
  <c r="M26" i="25"/>
  <c r="O26" i="25"/>
  <c r="N26" i="25"/>
  <c r="L26" i="25"/>
  <c r="L42" i="24"/>
  <c r="O42" i="24"/>
  <c r="M42" i="24"/>
  <c r="B45" i="24" a="1"/>
  <c r="F45" i="24" s="1"/>
  <c r="N42" i="24"/>
  <c r="R30" i="31" l="1"/>
  <c r="Z30" i="31" s="1"/>
  <c r="E8" i="40" s="1"/>
  <c r="AC30" i="39"/>
  <c r="AK30" i="39"/>
  <c r="M5" i="40" s="1"/>
  <c r="O30" i="39"/>
  <c r="D32" i="39" s="1"/>
  <c r="M3" i="40" s="1"/>
  <c r="Z30" i="39"/>
  <c r="M8" i="40" s="1"/>
  <c r="M12" i="40" s="1"/>
  <c r="M16" i="40" s="1"/>
  <c r="M20" i="40" s="1"/>
  <c r="M24" i="40" s="1"/>
  <c r="M28" i="40" s="1"/>
  <c r="M32" i="40" s="1"/>
  <c r="O45" i="38"/>
  <c r="N45" i="38"/>
  <c r="O30" i="37"/>
  <c r="K7" i="40" s="1"/>
  <c r="R30" i="37"/>
  <c r="AJ30" i="37"/>
  <c r="AK30" i="37" s="1"/>
  <c r="Y30" i="37"/>
  <c r="N45" i="36"/>
  <c r="M45" i="36"/>
  <c r="O45" i="36"/>
  <c r="L45" i="36"/>
  <c r="B48" i="36" a="1"/>
  <c r="F48" i="36" s="1"/>
  <c r="AC30" i="35"/>
  <c r="O30" i="35"/>
  <c r="I7" i="40" s="1"/>
  <c r="AJ30" i="35"/>
  <c r="Y30" i="35"/>
  <c r="Z30" i="35" s="1"/>
  <c r="I8" i="40" s="1"/>
  <c r="L45" i="32"/>
  <c r="N45" i="32"/>
  <c r="M45" i="32"/>
  <c r="O45" i="32"/>
  <c r="B48" i="32" a="1"/>
  <c r="J48" i="32" s="1"/>
  <c r="N45" i="31"/>
  <c r="L45" i="31"/>
  <c r="M45" i="31"/>
  <c r="B48" i="26" a="1"/>
  <c r="I48" i="26" s="1"/>
  <c r="N45" i="26"/>
  <c r="O45" i="26"/>
  <c r="M45" i="26"/>
  <c r="L45" i="26"/>
  <c r="M45" i="38"/>
  <c r="B48" i="38" a="1"/>
  <c r="K48" i="38" s="1"/>
  <c r="L45" i="38"/>
  <c r="B48" i="31" a="1"/>
  <c r="E48" i="31" s="1"/>
  <c r="O45" i="31"/>
  <c r="AK30" i="33"/>
  <c r="G10" i="40" s="1"/>
  <c r="F10" i="40"/>
  <c r="Z30" i="33"/>
  <c r="G8" i="40" s="1"/>
  <c r="L10" i="40"/>
  <c r="E10" i="40"/>
  <c r="J10" i="40"/>
  <c r="D10" i="40"/>
  <c r="G30" i="25"/>
  <c r="H30" i="25"/>
  <c r="AN29" i="25"/>
  <c r="AN30" i="25" s="1" a="1"/>
  <c r="AN30" i="25" s="1"/>
  <c r="F30" i="25"/>
  <c r="AL29" i="25"/>
  <c r="AL30" i="25" s="1"/>
  <c r="E30" i="25"/>
  <c r="K45" i="24"/>
  <c r="D45" i="24"/>
  <c r="E45" i="24"/>
  <c r="C45" i="24"/>
  <c r="B45" i="24"/>
  <c r="G45" i="24"/>
  <c r="I45" i="24"/>
  <c r="J45" i="24"/>
  <c r="H45" i="24"/>
  <c r="M13" i="40" l="1"/>
  <c r="D33" i="39"/>
  <c r="M4" i="40" s="1"/>
  <c r="M7" i="40"/>
  <c r="M11" i="40" s="1"/>
  <c r="M15" i="40" s="1"/>
  <c r="M19" i="40" s="1"/>
  <c r="M23" i="40" s="1"/>
  <c r="M27" i="40" s="1"/>
  <c r="M31" i="40" s="1"/>
  <c r="M6" i="40"/>
  <c r="H48" i="38"/>
  <c r="F48" i="38"/>
  <c r="G48" i="38"/>
  <c r="E48" i="38"/>
  <c r="C48" i="38"/>
  <c r="B48" i="38"/>
  <c r="J48" i="38"/>
  <c r="I48" i="38"/>
  <c r="D48" i="38"/>
  <c r="K10" i="40"/>
  <c r="Z30" i="37"/>
  <c r="K8" i="40" s="1"/>
  <c r="B48" i="37" a="1"/>
  <c r="G48" i="37" s="1"/>
  <c r="L45" i="37"/>
  <c r="O45" i="37"/>
  <c r="N45" i="37"/>
  <c r="M45" i="37"/>
  <c r="E48" i="36"/>
  <c r="B48" i="36"/>
  <c r="G48" i="36"/>
  <c r="C48" i="36"/>
  <c r="J48" i="36"/>
  <c r="H48" i="36"/>
  <c r="D48" i="36"/>
  <c r="M45" i="35"/>
  <c r="K48" i="36"/>
  <c r="I48" i="36"/>
  <c r="N45" i="35"/>
  <c r="O45" i="35"/>
  <c r="L45" i="35"/>
  <c r="B48" i="35" a="1"/>
  <c r="K48" i="35" s="1"/>
  <c r="AK30" i="35"/>
  <c r="I10" i="40" s="1"/>
  <c r="K48" i="32"/>
  <c r="F48" i="32"/>
  <c r="C48" i="32"/>
  <c r="B48" i="32"/>
  <c r="G48" i="32"/>
  <c r="H48" i="32"/>
  <c r="I48" i="32"/>
  <c r="E48" i="32"/>
  <c r="D48" i="32"/>
  <c r="I48" i="31"/>
  <c r="H48" i="31"/>
  <c r="K48" i="31"/>
  <c r="K48" i="26"/>
  <c r="B48" i="26"/>
  <c r="H48" i="26"/>
  <c r="C48" i="26"/>
  <c r="G48" i="26"/>
  <c r="J48" i="26"/>
  <c r="E48" i="26"/>
  <c r="D48" i="26"/>
  <c r="F48" i="26"/>
  <c r="G48" i="31"/>
  <c r="C48" i="31"/>
  <c r="J48" i="31"/>
  <c r="D48" i="31"/>
  <c r="B48" i="31"/>
  <c r="F48" i="31"/>
  <c r="J30" i="25"/>
  <c r="Y30" i="25" s="1"/>
  <c r="AM29" i="25"/>
  <c r="AM30" i="25" s="1"/>
  <c r="AE30" i="25"/>
  <c r="T30" i="25"/>
  <c r="AH30" i="25"/>
  <c r="W30" i="25"/>
  <c r="L29" i="25"/>
  <c r="C30" i="25"/>
  <c r="N29" i="25"/>
  <c r="I30" i="25"/>
  <c r="AF30" i="25"/>
  <c r="U30" i="25"/>
  <c r="M29" i="25"/>
  <c r="D30" i="25"/>
  <c r="O29" i="25"/>
  <c r="B30" i="25"/>
  <c r="AG30" i="25"/>
  <c r="V30" i="25"/>
  <c r="L45" i="24"/>
  <c r="O45" i="24"/>
  <c r="B48" i="24" a="1"/>
  <c r="D48" i="24" s="1"/>
  <c r="M45" i="24"/>
  <c r="N45" i="24"/>
  <c r="M10" i="40" l="1"/>
  <c r="M48" i="38"/>
  <c r="N48" i="38"/>
  <c r="L48" i="38"/>
  <c r="O48" i="38"/>
  <c r="B51" i="38" a="1"/>
  <c r="F51" i="38" s="1"/>
  <c r="J48" i="37"/>
  <c r="H48" i="37"/>
  <c r="F48" i="37"/>
  <c r="D48" i="37"/>
  <c r="B48" i="37"/>
  <c r="C48" i="37"/>
  <c r="I48" i="37"/>
  <c r="E48" i="37"/>
  <c r="K48" i="37"/>
  <c r="L48" i="36"/>
  <c r="M48" i="36"/>
  <c r="O48" i="36"/>
  <c r="B51" i="36" a="1"/>
  <c r="J51" i="36" s="1"/>
  <c r="N48" i="36"/>
  <c r="C48" i="35"/>
  <c r="E48" i="35"/>
  <c r="B48" i="35"/>
  <c r="H48" i="35"/>
  <c r="I48" i="35"/>
  <c r="F48" i="35"/>
  <c r="J48" i="35"/>
  <c r="G48" i="35"/>
  <c r="D48" i="35"/>
  <c r="N48" i="32"/>
  <c r="M48" i="32"/>
  <c r="O48" i="32"/>
  <c r="B51" i="32" a="1"/>
  <c r="B51" i="32" s="1"/>
  <c r="L48" i="32"/>
  <c r="B51" i="31" a="1"/>
  <c r="H51" i="31" s="1"/>
  <c r="N48" i="31"/>
  <c r="L48" i="31"/>
  <c r="M48" i="31"/>
  <c r="B51" i="26" a="1"/>
  <c r="B51" i="26" s="1"/>
  <c r="O48" i="26"/>
  <c r="L48" i="26"/>
  <c r="M48" i="26"/>
  <c r="N48" i="26"/>
  <c r="O48" i="31"/>
  <c r="M14" i="40"/>
  <c r="M17" i="40"/>
  <c r="AJ30" i="25"/>
  <c r="AC30" i="25"/>
  <c r="R30" i="25"/>
  <c r="AD30" i="25"/>
  <c r="S30" i="25"/>
  <c r="AI30" i="25"/>
  <c r="X30" i="25"/>
  <c r="O30" i="25"/>
  <c r="C7" i="40" s="1"/>
  <c r="AB30" i="25"/>
  <c r="Q30" i="25"/>
  <c r="K48" i="24"/>
  <c r="I48" i="24"/>
  <c r="B48" i="24"/>
  <c r="J48" i="24"/>
  <c r="F48" i="24"/>
  <c r="C48" i="24"/>
  <c r="E48" i="24"/>
  <c r="H48" i="24"/>
  <c r="G48" i="24"/>
  <c r="B51" i="38" l="1"/>
  <c r="G51" i="38"/>
  <c r="K51" i="38"/>
  <c r="H51" i="38"/>
  <c r="D51" i="38"/>
  <c r="C51" i="38"/>
  <c r="I51" i="38"/>
  <c r="J51" i="38"/>
  <c r="E51" i="38"/>
  <c r="L48" i="37"/>
  <c r="N48" i="37"/>
  <c r="B51" i="37" a="1"/>
  <c r="I51" i="37" s="1"/>
  <c r="M48" i="37"/>
  <c r="O48" i="37"/>
  <c r="K51" i="36"/>
  <c r="G51" i="36"/>
  <c r="I51" i="36"/>
  <c r="C51" i="36"/>
  <c r="D51" i="36"/>
  <c r="E51" i="36"/>
  <c r="F51" i="36"/>
  <c r="H51" i="36"/>
  <c r="B51" i="36"/>
  <c r="M48" i="35"/>
  <c r="L48" i="35"/>
  <c r="N48" i="35"/>
  <c r="B51" i="35" a="1"/>
  <c r="H51" i="35" s="1"/>
  <c r="O48" i="35"/>
  <c r="C51" i="31"/>
  <c r="I51" i="32"/>
  <c r="E51" i="32"/>
  <c r="J51" i="32"/>
  <c r="F51" i="32"/>
  <c r="G51" i="32"/>
  <c r="C51" i="32"/>
  <c r="D51" i="32"/>
  <c r="K51" i="32"/>
  <c r="H51" i="32"/>
  <c r="I51" i="31"/>
  <c r="K51" i="31"/>
  <c r="F51" i="31"/>
  <c r="E51" i="31"/>
  <c r="B51" i="31"/>
  <c r="J51" i="31"/>
  <c r="G51" i="31"/>
  <c r="D51" i="31"/>
  <c r="D51" i="26"/>
  <c r="H51" i="26"/>
  <c r="C51" i="26"/>
  <c r="J51" i="26"/>
  <c r="I51" i="26"/>
  <c r="K51" i="26"/>
  <c r="F51" i="26"/>
  <c r="E51" i="26"/>
  <c r="G51" i="26"/>
  <c r="M18" i="40"/>
  <c r="M21" i="40"/>
  <c r="AK30" i="25"/>
  <c r="Z30" i="25"/>
  <c r="C8" i="40" s="1"/>
  <c r="L45" i="25"/>
  <c r="N45" i="25"/>
  <c r="M45" i="25"/>
  <c r="B48" i="25" a="1"/>
  <c r="O45" i="25"/>
  <c r="L48" i="24"/>
  <c r="N48" i="24"/>
  <c r="M48" i="24"/>
  <c r="B51" i="24" a="1"/>
  <c r="I51" i="24" s="1"/>
  <c r="O48" i="24"/>
  <c r="M51" i="38" l="1"/>
  <c r="B54" i="38" a="1"/>
  <c r="I54" i="38" s="1"/>
  <c r="O51" i="38"/>
  <c r="N51" i="38"/>
  <c r="L51" i="38"/>
  <c r="K51" i="37"/>
  <c r="C51" i="37"/>
  <c r="H51" i="37"/>
  <c r="G51" i="37"/>
  <c r="J51" i="37"/>
  <c r="D51" i="37"/>
  <c r="B51" i="37"/>
  <c r="E51" i="37"/>
  <c r="F51" i="37"/>
  <c r="O51" i="36"/>
  <c r="M51" i="36"/>
  <c r="L51" i="36"/>
  <c r="B54" i="36" a="1"/>
  <c r="H54" i="36" s="1"/>
  <c r="N51" i="36"/>
  <c r="D51" i="35"/>
  <c r="J51" i="35"/>
  <c r="K51" i="35"/>
  <c r="F51" i="35"/>
  <c r="G51" i="35"/>
  <c r="C51" i="35"/>
  <c r="B51" i="35"/>
  <c r="I51" i="35"/>
  <c r="E51" i="35"/>
  <c r="O51" i="32"/>
  <c r="N51" i="32"/>
  <c r="L51" i="32"/>
  <c r="B54" i="32" a="1"/>
  <c r="J54" i="32" s="1"/>
  <c r="M51" i="32"/>
  <c r="N51" i="31"/>
  <c r="L51" i="31"/>
  <c r="M51" i="31"/>
  <c r="B54" i="31" a="1"/>
  <c r="B54" i="31" s="1"/>
  <c r="O51" i="31"/>
  <c r="B54" i="26" a="1"/>
  <c r="K54" i="26" s="1"/>
  <c r="L51" i="26"/>
  <c r="M51" i="26"/>
  <c r="O51" i="26"/>
  <c r="N51" i="26"/>
  <c r="M22" i="40"/>
  <c r="M25" i="40"/>
  <c r="C10" i="40"/>
  <c r="E48" i="25"/>
  <c r="J48" i="25"/>
  <c r="K48" i="25"/>
  <c r="I48" i="25"/>
  <c r="D48" i="25"/>
  <c r="B48" i="25"/>
  <c r="C48" i="25"/>
  <c r="F48" i="25"/>
  <c r="H48" i="25"/>
  <c r="G48" i="25"/>
  <c r="H51" i="24"/>
  <c r="C51" i="24"/>
  <c r="B51" i="24"/>
  <c r="D51" i="24"/>
  <c r="F51" i="24"/>
  <c r="K51" i="24"/>
  <c r="G51" i="24"/>
  <c r="J51" i="24"/>
  <c r="E51" i="24"/>
  <c r="J54" i="38" l="1"/>
  <c r="D54" i="38"/>
  <c r="F54" i="38"/>
  <c r="G54" i="38"/>
  <c r="E54" i="38"/>
  <c r="C54" i="38"/>
  <c r="B54" i="38"/>
  <c r="K54" i="38"/>
  <c r="H54" i="38"/>
  <c r="M51" i="37"/>
  <c r="B54" i="37" a="1"/>
  <c r="K54" i="37" s="1"/>
  <c r="L51" i="37"/>
  <c r="N51" i="37"/>
  <c r="O51" i="37"/>
  <c r="J54" i="36"/>
  <c r="G54" i="36"/>
  <c r="K54" i="36"/>
  <c r="F54" i="36"/>
  <c r="B54" i="36"/>
  <c r="C54" i="36"/>
  <c r="I54" i="36"/>
  <c r="N51" i="35"/>
  <c r="L51" i="35"/>
  <c r="E54" i="36"/>
  <c r="D54" i="36"/>
  <c r="O51" i="35"/>
  <c r="M51" i="35"/>
  <c r="B54" i="35" a="1"/>
  <c r="J54" i="35" s="1"/>
  <c r="K54" i="32"/>
  <c r="B54" i="32"/>
  <c r="G54" i="32"/>
  <c r="F54" i="32"/>
  <c r="D54" i="32"/>
  <c r="I54" i="32"/>
  <c r="E54" i="32"/>
  <c r="H54" i="32"/>
  <c r="C54" i="32"/>
  <c r="D54" i="31"/>
  <c r="G54" i="31"/>
  <c r="H54" i="31"/>
  <c r="C54" i="31"/>
  <c r="F54" i="31"/>
  <c r="I54" i="31"/>
  <c r="J54" i="31"/>
  <c r="E54" i="31"/>
  <c r="K54" i="31"/>
  <c r="D54" i="26"/>
  <c r="B54" i="26"/>
  <c r="F54" i="26"/>
  <c r="E54" i="26"/>
  <c r="C54" i="26"/>
  <c r="J54" i="26"/>
  <c r="G54" i="26"/>
  <c r="I54" i="26"/>
  <c r="H54" i="26"/>
  <c r="M26" i="40"/>
  <c r="M29" i="40"/>
  <c r="L48" i="25"/>
  <c r="O48" i="25"/>
  <c r="B51" i="25" a="1"/>
  <c r="N48" i="25"/>
  <c r="M48" i="25"/>
  <c r="L51" i="24"/>
  <c r="N51" i="24"/>
  <c r="O51" i="24"/>
  <c r="M51" i="24"/>
  <c r="B54" i="24" a="1"/>
  <c r="D54" i="24" s="1"/>
  <c r="D55" i="24" s="1"/>
  <c r="N54" i="38" l="1"/>
  <c r="O54" i="38"/>
  <c r="L54" i="38"/>
  <c r="M54" i="38"/>
  <c r="B57" i="38" a="1"/>
  <c r="B57" i="38" s="1"/>
  <c r="E54" i="37"/>
  <c r="H54" i="37"/>
  <c r="D54" i="37"/>
  <c r="C54" i="37"/>
  <c r="B54" i="37"/>
  <c r="J54" i="37"/>
  <c r="G54" i="37"/>
  <c r="I54" i="37"/>
  <c r="F54" i="37"/>
  <c r="B57" i="36" a="1"/>
  <c r="H57" i="36" s="1"/>
  <c r="H58" i="36" s="1"/>
  <c r="L54" i="36"/>
  <c r="M54" i="36"/>
  <c r="N54" i="36"/>
  <c r="O54" i="36"/>
  <c r="H54" i="35"/>
  <c r="F54" i="35"/>
  <c r="D54" i="35"/>
  <c r="C54" i="35"/>
  <c r="G54" i="35"/>
  <c r="E54" i="35"/>
  <c r="B54" i="35"/>
  <c r="I54" i="35"/>
  <c r="K54" i="35"/>
  <c r="B57" i="32" a="1"/>
  <c r="J57" i="32" s="1"/>
  <c r="N54" i="32"/>
  <c r="O54" i="32"/>
  <c r="M54" i="32"/>
  <c r="L54" i="32"/>
  <c r="N54" i="31"/>
  <c r="L54" i="31"/>
  <c r="M54" i="31"/>
  <c r="O54" i="31"/>
  <c r="B57" i="31" a="1"/>
  <c r="E57" i="31" s="1"/>
  <c r="E58" i="31" s="1"/>
  <c r="N54" i="26"/>
  <c r="O54" i="26"/>
  <c r="M54" i="26"/>
  <c r="B57" i="26" a="1"/>
  <c r="H57" i="26" s="1"/>
  <c r="H58" i="26" s="1"/>
  <c r="L54" i="26"/>
  <c r="M30" i="40"/>
  <c r="M33" i="40"/>
  <c r="D51" i="25"/>
  <c r="I51" i="25"/>
  <c r="J51" i="25"/>
  <c r="H51" i="25"/>
  <c r="C51" i="25"/>
  <c r="G51" i="25"/>
  <c r="B51" i="25"/>
  <c r="F51" i="25"/>
  <c r="K51" i="25"/>
  <c r="E51" i="25"/>
  <c r="AD55" i="24"/>
  <c r="S55" i="24"/>
  <c r="H54" i="24"/>
  <c r="H55" i="24" s="1"/>
  <c r="B54" i="24"/>
  <c r="K54" i="24"/>
  <c r="AN54" i="24" s="1"/>
  <c r="AN55" i="24" s="1" a="1"/>
  <c r="AN55" i="24" s="1"/>
  <c r="E54" i="24"/>
  <c r="E55" i="24" s="1"/>
  <c r="J54" i="24"/>
  <c r="F54" i="24"/>
  <c r="F55" i="24" s="1"/>
  <c r="C54" i="24"/>
  <c r="AL54" i="24" s="1"/>
  <c r="AL55" i="24" s="1"/>
  <c r="I54" i="24"/>
  <c r="I55" i="24" s="1"/>
  <c r="G54" i="24"/>
  <c r="G55" i="24" s="1"/>
  <c r="B55" i="24"/>
  <c r="M34" i="40" l="1"/>
  <c r="M43" i="40"/>
  <c r="J57" i="38"/>
  <c r="AM57" i="38" s="1"/>
  <c r="AM58" i="38" s="1"/>
  <c r="K57" i="38"/>
  <c r="AN57" i="38" s="1"/>
  <c r="AN58" i="38" s="1" a="1"/>
  <c r="AN58" i="38" s="1"/>
  <c r="D57" i="38"/>
  <c r="D58" i="38" s="1"/>
  <c r="G57" i="38"/>
  <c r="G58" i="38" s="1"/>
  <c r="AG58" i="38" s="1"/>
  <c r="H57" i="38"/>
  <c r="H58" i="38" s="1"/>
  <c r="AH58" i="38" s="1"/>
  <c r="I57" i="38"/>
  <c r="C57" i="38"/>
  <c r="AL57" i="38" s="1"/>
  <c r="AL58" i="38" s="1"/>
  <c r="F57" i="38"/>
  <c r="F58" i="38" s="1"/>
  <c r="U58" i="38" s="1"/>
  <c r="E57" i="38"/>
  <c r="E58" i="38" s="1"/>
  <c r="T58" i="38" s="1"/>
  <c r="O54" i="37"/>
  <c r="B57" i="37" a="1"/>
  <c r="I57" i="37" s="1"/>
  <c r="I58" i="37" s="1"/>
  <c r="N54" i="37"/>
  <c r="L54" i="37"/>
  <c r="M54" i="37"/>
  <c r="I57" i="36"/>
  <c r="I58" i="36" s="1"/>
  <c r="J57" i="36"/>
  <c r="AM57" i="36" s="1"/>
  <c r="AM58" i="36" s="1"/>
  <c r="E57" i="36"/>
  <c r="E58" i="36" s="1"/>
  <c r="T58" i="36" s="1"/>
  <c r="K57" i="36"/>
  <c r="AN57" i="36" s="1"/>
  <c r="AN58" i="36" s="1" a="1"/>
  <c r="AN58" i="36" s="1"/>
  <c r="D57" i="36"/>
  <c r="D58" i="36" s="1"/>
  <c r="F57" i="36"/>
  <c r="F58" i="36" s="1"/>
  <c r="AF58" i="36" s="1"/>
  <c r="G57" i="36"/>
  <c r="G58" i="36" s="1"/>
  <c r="AG58" i="36" s="1"/>
  <c r="B57" i="36"/>
  <c r="C57" i="36"/>
  <c r="AL57" i="36" s="1"/>
  <c r="AL58" i="36" s="1"/>
  <c r="N54" i="35"/>
  <c r="B57" i="35" a="1"/>
  <c r="D57" i="35" s="1"/>
  <c r="D58" i="35" s="1"/>
  <c r="O54" i="35"/>
  <c r="L54" i="35"/>
  <c r="M54" i="35"/>
  <c r="D57" i="32"/>
  <c r="D58" i="32" s="1"/>
  <c r="G57" i="32"/>
  <c r="G58" i="32" s="1"/>
  <c r="AG58" i="32" s="1"/>
  <c r="B57" i="32"/>
  <c r="B58" i="32" s="1"/>
  <c r="C57" i="32"/>
  <c r="AL57" i="32" s="1"/>
  <c r="AL58" i="32" s="1"/>
  <c r="K57" i="32"/>
  <c r="AN57" i="32" s="1"/>
  <c r="AN58" i="32" s="1" a="1"/>
  <c r="AN58" i="32" s="1"/>
  <c r="H57" i="32"/>
  <c r="H58" i="32" s="1"/>
  <c r="AH58" i="32" s="1"/>
  <c r="E57" i="32"/>
  <c r="E58" i="32" s="1"/>
  <c r="T58" i="32" s="1"/>
  <c r="I57" i="32"/>
  <c r="I58" i="32" s="1"/>
  <c r="F57" i="32"/>
  <c r="F58" i="32" s="1"/>
  <c r="U58" i="32" s="1"/>
  <c r="C57" i="31"/>
  <c r="AL57" i="31" s="1"/>
  <c r="AL58" i="31" s="1"/>
  <c r="D57" i="31"/>
  <c r="D58" i="31" s="1"/>
  <c r="J57" i="31"/>
  <c r="AM57" i="31" s="1"/>
  <c r="AM58" i="31" s="1"/>
  <c r="F57" i="31"/>
  <c r="F58" i="31" s="1"/>
  <c r="AF58" i="31" s="1"/>
  <c r="I57" i="31"/>
  <c r="I58" i="31" s="1"/>
  <c r="G57" i="31"/>
  <c r="G58" i="31" s="1"/>
  <c r="V58" i="31" s="1"/>
  <c r="H57" i="31"/>
  <c r="H58" i="31" s="1"/>
  <c r="W58" i="31" s="1"/>
  <c r="K57" i="31"/>
  <c r="AN57" i="31" s="1"/>
  <c r="AN58" i="31" s="1" a="1"/>
  <c r="AN58" i="31" s="1"/>
  <c r="B57" i="31"/>
  <c r="G57" i="26"/>
  <c r="G58" i="26" s="1"/>
  <c r="V58" i="26" s="1"/>
  <c r="E57" i="26"/>
  <c r="E58" i="26" s="1"/>
  <c r="AE58" i="26" s="1"/>
  <c r="D57" i="26"/>
  <c r="F57" i="26"/>
  <c r="F58" i="26" s="1"/>
  <c r="U58" i="26" s="1"/>
  <c r="K57" i="26"/>
  <c r="AN57" i="26" s="1"/>
  <c r="AN58" i="26" s="1" a="1"/>
  <c r="AN58" i="26" s="1"/>
  <c r="I57" i="26"/>
  <c r="I58" i="26" s="1"/>
  <c r="J57" i="26"/>
  <c r="AM57" i="26" s="1"/>
  <c r="AM58" i="26" s="1"/>
  <c r="B57" i="26"/>
  <c r="B58" i="26" s="1"/>
  <c r="C57" i="26"/>
  <c r="AL57" i="26" s="1"/>
  <c r="AL58" i="26" s="1"/>
  <c r="J58" i="31"/>
  <c r="Y58" i="31" s="1"/>
  <c r="J55" i="24"/>
  <c r="AJ55" i="24" s="1"/>
  <c r="AM54" i="24"/>
  <c r="AM55" i="24" s="1"/>
  <c r="J58" i="32"/>
  <c r="Y58" i="32" s="1"/>
  <c r="AM57" i="32"/>
  <c r="AM58" i="32" s="1"/>
  <c r="N51" i="25"/>
  <c r="B54" i="25" a="1"/>
  <c r="O51" i="25"/>
  <c r="L51" i="25"/>
  <c r="M51" i="25"/>
  <c r="B58" i="38"/>
  <c r="T58" i="31"/>
  <c r="AE58" i="31"/>
  <c r="AH58" i="26"/>
  <c r="W58" i="26"/>
  <c r="AH58" i="36"/>
  <c r="W58" i="36"/>
  <c r="AI55" i="24"/>
  <c r="X55" i="24"/>
  <c r="AE55" i="24"/>
  <c r="T55" i="24"/>
  <c r="C55" i="24"/>
  <c r="L54" i="24"/>
  <c r="AB55" i="24"/>
  <c r="Q55" i="24"/>
  <c r="AF55" i="24"/>
  <c r="U55" i="24"/>
  <c r="AG55" i="24"/>
  <c r="V55" i="24"/>
  <c r="AH55" i="24"/>
  <c r="W55" i="24"/>
  <c r="M54" i="24"/>
  <c r="B70" i="24" a="1"/>
  <c r="I70" i="24" s="1"/>
  <c r="O54" i="24"/>
  <c r="N54" i="24"/>
  <c r="C58" i="32" l="1"/>
  <c r="R58" i="32" s="1"/>
  <c r="J58" i="38"/>
  <c r="AJ58" i="38" s="1"/>
  <c r="W58" i="38"/>
  <c r="V58" i="38"/>
  <c r="AF58" i="38"/>
  <c r="AE58" i="38"/>
  <c r="N57" i="38"/>
  <c r="C58" i="38"/>
  <c r="R58" i="38" s="1"/>
  <c r="O57" i="38"/>
  <c r="L57" i="38"/>
  <c r="M57" i="38"/>
  <c r="I58" i="38"/>
  <c r="X58" i="38" s="1"/>
  <c r="D57" i="37"/>
  <c r="D58" i="37" s="1"/>
  <c r="AD58" i="37" s="1"/>
  <c r="F57" i="37"/>
  <c r="F58" i="37" s="1"/>
  <c r="AF58" i="37" s="1"/>
  <c r="C57" i="37"/>
  <c r="AL57" i="37" s="1"/>
  <c r="AL58" i="37" s="1"/>
  <c r="E57" i="37"/>
  <c r="E58" i="37" s="1"/>
  <c r="AE58" i="37" s="1"/>
  <c r="H57" i="37"/>
  <c r="H58" i="37" s="1"/>
  <c r="W58" i="37" s="1"/>
  <c r="J57" i="37"/>
  <c r="J58" i="37" s="1"/>
  <c r="AJ58" i="37" s="1"/>
  <c r="K57" i="37"/>
  <c r="AN57" i="37" s="1"/>
  <c r="AN58" i="37" s="1" a="1"/>
  <c r="AN58" i="37" s="1"/>
  <c r="G57" i="37"/>
  <c r="G58" i="37" s="1"/>
  <c r="B57" i="37"/>
  <c r="B58" i="37" s="1"/>
  <c r="Q58" i="37" s="1"/>
  <c r="U58" i="37"/>
  <c r="C58" i="37"/>
  <c r="R58" i="37" s="1"/>
  <c r="J58" i="36"/>
  <c r="Y58" i="36" s="1"/>
  <c r="AE58" i="36"/>
  <c r="C58" i="36"/>
  <c r="AC58" i="36" s="1"/>
  <c r="B73" i="36" a="1"/>
  <c r="D73" i="36" s="1"/>
  <c r="B58" i="36"/>
  <c r="E57" i="35"/>
  <c r="E58" i="35" s="1"/>
  <c r="AE58" i="35" s="1"/>
  <c r="U58" i="36"/>
  <c r="L57" i="36"/>
  <c r="M57" i="36"/>
  <c r="G57" i="35"/>
  <c r="G58" i="35" s="1"/>
  <c r="AG58" i="35" s="1"/>
  <c r="V58" i="36"/>
  <c r="F57" i="35"/>
  <c r="F58" i="35" s="1"/>
  <c r="AF58" i="35" s="1"/>
  <c r="O57" i="36"/>
  <c r="N57" i="36"/>
  <c r="H57" i="35"/>
  <c r="H58" i="35" s="1"/>
  <c r="AH58" i="35" s="1"/>
  <c r="B57" i="35"/>
  <c r="B58" i="35" s="1"/>
  <c r="AB58" i="35" s="1"/>
  <c r="K57" i="35"/>
  <c r="AN57" i="35" s="1"/>
  <c r="AN58" i="35" s="1" a="1"/>
  <c r="AN58" i="35" s="1"/>
  <c r="C57" i="35"/>
  <c r="AL57" i="35" s="1"/>
  <c r="AL58" i="35" s="1"/>
  <c r="J57" i="35"/>
  <c r="J58" i="35" s="1"/>
  <c r="AJ58" i="35" s="1"/>
  <c r="I57" i="35"/>
  <c r="I58" i="35" s="1"/>
  <c r="X58" i="35" s="1"/>
  <c r="V58" i="32"/>
  <c r="AE58" i="32"/>
  <c r="L57" i="32"/>
  <c r="O57" i="32"/>
  <c r="AF58" i="32"/>
  <c r="W58" i="32"/>
  <c r="M57" i="32"/>
  <c r="N57" i="32"/>
  <c r="C58" i="31"/>
  <c r="AC58" i="31" s="1"/>
  <c r="U58" i="31"/>
  <c r="AH58" i="31"/>
  <c r="M57" i="31"/>
  <c r="B73" i="31" a="1"/>
  <c r="K73" i="31" s="1"/>
  <c r="B58" i="31"/>
  <c r="AB58" i="31" s="1"/>
  <c r="N57" i="31"/>
  <c r="AG58" i="31"/>
  <c r="O57" i="31"/>
  <c r="L57" i="31"/>
  <c r="L58" i="31" s="1"/>
  <c r="AJ58" i="31"/>
  <c r="AG58" i="26"/>
  <c r="L57" i="26"/>
  <c r="D58" i="26"/>
  <c r="AD58" i="26" s="1"/>
  <c r="J58" i="26"/>
  <c r="AJ58" i="26" s="1"/>
  <c r="T58" i="26"/>
  <c r="M57" i="26"/>
  <c r="B73" i="26" a="1"/>
  <c r="H73" i="26" s="1"/>
  <c r="AF58" i="26"/>
  <c r="O57" i="26"/>
  <c r="N57" i="26"/>
  <c r="C58" i="26"/>
  <c r="AC58" i="26" s="1"/>
  <c r="Y55" i="24"/>
  <c r="AJ58" i="32"/>
  <c r="O55" i="24"/>
  <c r="B11" i="40" s="1"/>
  <c r="K54" i="25"/>
  <c r="B54" i="25"/>
  <c r="E54" i="25"/>
  <c r="I54" i="25"/>
  <c r="H54" i="25"/>
  <c r="F54" i="25"/>
  <c r="C54" i="25"/>
  <c r="D54" i="25"/>
  <c r="G54" i="25"/>
  <c r="J54" i="25"/>
  <c r="AB58" i="32"/>
  <c r="Q58" i="32"/>
  <c r="AI58" i="32"/>
  <c r="X58" i="32"/>
  <c r="AI58" i="31"/>
  <c r="X58" i="31"/>
  <c r="S58" i="35"/>
  <c r="AD58" i="35"/>
  <c r="X58" i="36"/>
  <c r="AI58" i="36"/>
  <c r="Q58" i="26"/>
  <c r="AB58" i="26"/>
  <c r="X58" i="37"/>
  <c r="AI58" i="37"/>
  <c r="Q58" i="38"/>
  <c r="AB58" i="38"/>
  <c r="X58" i="26"/>
  <c r="AI58" i="26"/>
  <c r="S58" i="36"/>
  <c r="AD58" i="36"/>
  <c r="AD58" i="38"/>
  <c r="S58" i="38"/>
  <c r="S58" i="32"/>
  <c r="AD58" i="32"/>
  <c r="S58" i="31"/>
  <c r="AD58" i="31"/>
  <c r="AC55" i="24"/>
  <c r="AK55" i="24" s="1"/>
  <c r="R55" i="24"/>
  <c r="B70" i="24"/>
  <c r="K70" i="24"/>
  <c r="E70" i="24"/>
  <c r="H70" i="24"/>
  <c r="G70" i="24"/>
  <c r="J70" i="24"/>
  <c r="C70" i="24"/>
  <c r="F70" i="24"/>
  <c r="D70" i="24"/>
  <c r="O58" i="32" l="1"/>
  <c r="F11" i="40" s="1"/>
  <c r="V58" i="35"/>
  <c r="Z55" i="24"/>
  <c r="B12" i="40" s="1"/>
  <c r="AC58" i="32"/>
  <c r="AK58" i="32" s="1"/>
  <c r="Y58" i="38"/>
  <c r="Z58" i="38" s="1"/>
  <c r="O58" i="38"/>
  <c r="D60" i="38" s="1"/>
  <c r="L3" i="40" s="1"/>
  <c r="AC58" i="38"/>
  <c r="AI58" i="38"/>
  <c r="S58" i="37"/>
  <c r="AM57" i="37"/>
  <c r="AM58" i="37" s="1"/>
  <c r="AB58" i="37"/>
  <c r="T58" i="37"/>
  <c r="N57" i="37"/>
  <c r="AH58" i="37"/>
  <c r="AG58" i="37"/>
  <c r="V58" i="37"/>
  <c r="B73" i="37" a="1"/>
  <c r="K73" i="37" s="1"/>
  <c r="L57" i="37"/>
  <c r="O57" i="37"/>
  <c r="Y58" i="37"/>
  <c r="M57" i="37"/>
  <c r="O58" i="37"/>
  <c r="K11" i="40" s="1"/>
  <c r="AJ58" i="36"/>
  <c r="AC58" i="37"/>
  <c r="R58" i="36"/>
  <c r="H73" i="36"/>
  <c r="AM57" i="35"/>
  <c r="AM58" i="35" s="1"/>
  <c r="C73" i="36"/>
  <c r="B73" i="36"/>
  <c r="J73" i="36"/>
  <c r="F73" i="36"/>
  <c r="T58" i="35"/>
  <c r="O58" i="36"/>
  <c r="J11" i="40" s="1"/>
  <c r="Q58" i="36"/>
  <c r="E73" i="36"/>
  <c r="K73" i="36"/>
  <c r="AB58" i="36"/>
  <c r="I73" i="36"/>
  <c r="G73" i="36"/>
  <c r="M57" i="35"/>
  <c r="Y58" i="35"/>
  <c r="C58" i="35"/>
  <c r="R58" i="35" s="1"/>
  <c r="W58" i="35"/>
  <c r="Q58" i="35"/>
  <c r="U58" i="35"/>
  <c r="L57" i="35"/>
  <c r="AI58" i="35"/>
  <c r="O57" i="35"/>
  <c r="N57" i="35"/>
  <c r="O58" i="35"/>
  <c r="I11" i="40" s="1"/>
  <c r="B73" i="35" a="1"/>
  <c r="J73" i="35" s="1"/>
  <c r="R58" i="31"/>
  <c r="Q58" i="31"/>
  <c r="I73" i="31"/>
  <c r="O58" i="31"/>
  <c r="E11" i="40" s="1"/>
  <c r="C73" i="31"/>
  <c r="B73" i="31"/>
  <c r="H73" i="31"/>
  <c r="D73" i="31"/>
  <c r="J73" i="31"/>
  <c r="F73" i="31"/>
  <c r="G73" i="31"/>
  <c r="E73" i="31"/>
  <c r="S58" i="26"/>
  <c r="C73" i="26"/>
  <c r="J73" i="26"/>
  <c r="E73" i="26"/>
  <c r="F73" i="26"/>
  <c r="O58" i="26"/>
  <c r="D11" i="40" s="1"/>
  <c r="B73" i="26"/>
  <c r="D73" i="26"/>
  <c r="Y58" i="26"/>
  <c r="I73" i="26"/>
  <c r="K73" i="26"/>
  <c r="R58" i="26"/>
  <c r="G73" i="26"/>
  <c r="AK58" i="31"/>
  <c r="E13" i="40" s="1"/>
  <c r="B13" i="40"/>
  <c r="B14" i="40" s="1"/>
  <c r="AK58" i="26"/>
  <c r="N54" i="25"/>
  <c r="O54" i="25"/>
  <c r="B57" i="25" a="1"/>
  <c r="M54" i="25"/>
  <c r="L54" i="25"/>
  <c r="L70" i="24"/>
  <c r="Z58" i="32"/>
  <c r="F12" i="40" s="1"/>
  <c r="O70" i="24"/>
  <c r="M70" i="24"/>
  <c r="B73" i="24" a="1"/>
  <c r="H73" i="24" s="1"/>
  <c r="N70" i="24"/>
  <c r="Z58" i="31" l="1"/>
  <c r="E12" i="40" s="1"/>
  <c r="L11" i="40"/>
  <c r="L15" i="40" s="1"/>
  <c r="L19" i="40" s="1"/>
  <c r="L23" i="40" s="1"/>
  <c r="L27" i="40" s="1"/>
  <c r="L31" i="40" s="1"/>
  <c r="AK58" i="38"/>
  <c r="L5" i="40" s="1"/>
  <c r="L6" i="40" s="1"/>
  <c r="I73" i="37"/>
  <c r="E73" i="37"/>
  <c r="C73" i="37"/>
  <c r="G73" i="37"/>
  <c r="Z58" i="37"/>
  <c r="K12" i="40" s="1"/>
  <c r="D73" i="37"/>
  <c r="H73" i="37"/>
  <c r="J73" i="37"/>
  <c r="AK58" i="37"/>
  <c r="K13" i="40" s="1"/>
  <c r="K14" i="40" s="1"/>
  <c r="B73" i="37"/>
  <c r="F73" i="37"/>
  <c r="AK58" i="36"/>
  <c r="J13" i="40" s="1"/>
  <c r="J14" i="40" s="1"/>
  <c r="Z58" i="36"/>
  <c r="J12" i="40" s="1"/>
  <c r="M73" i="36"/>
  <c r="O73" i="36"/>
  <c r="N73" i="36"/>
  <c r="L73" i="36"/>
  <c r="B76" i="36" a="1"/>
  <c r="J76" i="36" s="1"/>
  <c r="H73" i="35"/>
  <c r="D73" i="35"/>
  <c r="AC58" i="35"/>
  <c r="AK58" i="35" s="1"/>
  <c r="I13" i="40" s="1"/>
  <c r="I14" i="40" s="1"/>
  <c r="Z58" i="35"/>
  <c r="I12" i="40" s="1"/>
  <c r="F73" i="35"/>
  <c r="G73" i="35"/>
  <c r="E73" i="35"/>
  <c r="I73" i="35"/>
  <c r="K73" i="35"/>
  <c r="C73" i="35"/>
  <c r="B73" i="35"/>
  <c r="E14" i="40"/>
  <c r="B76" i="31" a="1"/>
  <c r="C76" i="31" s="1"/>
  <c r="L73" i="31"/>
  <c r="M73" i="31"/>
  <c r="O73" i="31"/>
  <c r="N73" i="31"/>
  <c r="O73" i="26"/>
  <c r="L73" i="26"/>
  <c r="Z58" i="26"/>
  <c r="D12" i="40" s="1"/>
  <c r="N73" i="26"/>
  <c r="B76" i="26" a="1"/>
  <c r="I76" i="26" s="1"/>
  <c r="M73" i="26"/>
  <c r="D61" i="38"/>
  <c r="L4" i="40" s="1"/>
  <c r="L12" i="40"/>
  <c r="L16" i="40" s="1"/>
  <c r="L20" i="40" s="1"/>
  <c r="L24" i="40" s="1"/>
  <c r="L28" i="40" s="1"/>
  <c r="L32" i="40" s="1"/>
  <c r="F13" i="40"/>
  <c r="F14" i="40" s="1"/>
  <c r="D13" i="40"/>
  <c r="D14" i="40" s="1"/>
  <c r="B57" i="25"/>
  <c r="E57" i="25"/>
  <c r="E58" i="25" s="1"/>
  <c r="F57" i="25"/>
  <c r="F58" i="25" s="1"/>
  <c r="I57" i="25"/>
  <c r="D57" i="25"/>
  <c r="K57" i="25"/>
  <c r="AN57" i="25" s="1"/>
  <c r="AN58" i="25" s="1" a="1"/>
  <c r="AN58" i="25" s="1"/>
  <c r="J57" i="25"/>
  <c r="G57" i="25"/>
  <c r="G58" i="25" s="1"/>
  <c r="H57" i="25"/>
  <c r="H58" i="25" s="1"/>
  <c r="C57" i="25"/>
  <c r="AL57" i="25" s="1"/>
  <c r="AL58" i="25" s="1"/>
  <c r="F73" i="24"/>
  <c r="I73" i="24"/>
  <c r="C73" i="24"/>
  <c r="K73" i="24"/>
  <c r="D73" i="24"/>
  <c r="E73" i="24"/>
  <c r="G73" i="24"/>
  <c r="J73" i="24"/>
  <c r="B73" i="24"/>
  <c r="L13" i="40" l="1"/>
  <c r="L14" i="40" s="1"/>
  <c r="B76" i="37" a="1"/>
  <c r="J76" i="37" s="1"/>
  <c r="L73" i="37"/>
  <c r="M73" i="37"/>
  <c r="N73" i="37"/>
  <c r="O73" i="37"/>
  <c r="G76" i="36"/>
  <c r="K76" i="36"/>
  <c r="D76" i="36"/>
  <c r="H76" i="36"/>
  <c r="I76" i="36"/>
  <c r="F76" i="36"/>
  <c r="C76" i="36"/>
  <c r="B76" i="36"/>
  <c r="E76" i="36"/>
  <c r="B76" i="35" a="1"/>
  <c r="I76" i="35" s="1"/>
  <c r="N73" i="35"/>
  <c r="L73" i="35"/>
  <c r="O73" i="35"/>
  <c r="M73" i="35"/>
  <c r="H76" i="31"/>
  <c r="G76" i="31"/>
  <c r="E76" i="31"/>
  <c r="J76" i="31"/>
  <c r="D76" i="31"/>
  <c r="F76" i="31"/>
  <c r="I76" i="31"/>
  <c r="B76" i="31"/>
  <c r="K76" i="31"/>
  <c r="G76" i="26"/>
  <c r="B76" i="26"/>
  <c r="F76" i="26"/>
  <c r="K76" i="26"/>
  <c r="J76" i="26"/>
  <c r="E76" i="26"/>
  <c r="H76" i="26"/>
  <c r="D76" i="26"/>
  <c r="C76" i="26"/>
  <c r="J58" i="25"/>
  <c r="Y58" i="25" s="1"/>
  <c r="AM57" i="25"/>
  <c r="AM58" i="25" s="1"/>
  <c r="N57" i="25"/>
  <c r="I58" i="25"/>
  <c r="L57" i="25"/>
  <c r="C58" i="25"/>
  <c r="T58" i="25"/>
  <c r="AE58" i="25"/>
  <c r="V58" i="25"/>
  <c r="AG58" i="25"/>
  <c r="AF58" i="25"/>
  <c r="U58" i="25"/>
  <c r="AH58" i="25"/>
  <c r="W58" i="25"/>
  <c r="M57" i="25"/>
  <c r="D58" i="25"/>
  <c r="B73" i="25" a="1"/>
  <c r="O57" i="25"/>
  <c r="B58" i="25"/>
  <c r="L73" i="24"/>
  <c r="O73" i="24"/>
  <c r="N73" i="24"/>
  <c r="M73" i="24"/>
  <c r="B76" i="24" a="1"/>
  <c r="D76" i="24" s="1"/>
  <c r="AJ58" i="25" l="1"/>
  <c r="L17" i="40"/>
  <c r="L18" i="40" s="1"/>
  <c r="K76" i="37"/>
  <c r="I76" i="37"/>
  <c r="F76" i="37"/>
  <c r="G76" i="37"/>
  <c r="E76" i="37"/>
  <c r="B76" i="37"/>
  <c r="D76" i="37"/>
  <c r="H76" i="37"/>
  <c r="C76" i="37"/>
  <c r="E76" i="35"/>
  <c r="L76" i="36"/>
  <c r="M76" i="36"/>
  <c r="N76" i="36"/>
  <c r="F76" i="35"/>
  <c r="O76" i="36"/>
  <c r="B79" i="36" a="1"/>
  <c r="J79" i="36" s="1"/>
  <c r="K76" i="35"/>
  <c r="C76" i="35"/>
  <c r="J76" i="35"/>
  <c r="G76" i="35"/>
  <c r="B76" i="35"/>
  <c r="H76" i="35"/>
  <c r="D76" i="35"/>
  <c r="O76" i="31"/>
  <c r="N76" i="31"/>
  <c r="M76" i="31"/>
  <c r="L76" i="31"/>
  <c r="B79" i="31" a="1"/>
  <c r="D79" i="31" s="1"/>
  <c r="B79" i="26" a="1"/>
  <c r="C79" i="26" s="1"/>
  <c r="M76" i="26"/>
  <c r="O76" i="26"/>
  <c r="N76" i="26"/>
  <c r="L76" i="26"/>
  <c r="S58" i="25"/>
  <c r="AD58" i="25"/>
  <c r="AB58" i="25"/>
  <c r="Q58" i="25"/>
  <c r="O58" i="25"/>
  <c r="C11" i="40" s="1"/>
  <c r="AC58" i="25"/>
  <c r="R58" i="25"/>
  <c r="X58" i="25"/>
  <c r="AI58" i="25"/>
  <c r="F73" i="25"/>
  <c r="G73" i="25"/>
  <c r="E73" i="25"/>
  <c r="J73" i="25"/>
  <c r="K73" i="25"/>
  <c r="I73" i="25"/>
  <c r="H73" i="25"/>
  <c r="C73" i="25"/>
  <c r="D73" i="25"/>
  <c r="B73" i="25"/>
  <c r="C76" i="24"/>
  <c r="H76" i="24"/>
  <c r="E76" i="24"/>
  <c r="J76" i="24"/>
  <c r="F76" i="24"/>
  <c r="K76" i="24"/>
  <c r="B76" i="24"/>
  <c r="G76" i="24"/>
  <c r="I76" i="24"/>
  <c r="L21" i="40" l="1"/>
  <c r="L22" i="40" s="1"/>
  <c r="M76" i="37"/>
  <c r="L76" i="37"/>
  <c r="O76" i="37"/>
  <c r="B79" i="37" a="1"/>
  <c r="I79" i="37" s="1"/>
  <c r="N76" i="37"/>
  <c r="I79" i="36"/>
  <c r="D79" i="36"/>
  <c r="F79" i="36"/>
  <c r="B79" i="36"/>
  <c r="H79" i="36"/>
  <c r="C79" i="36"/>
  <c r="K79" i="36"/>
  <c r="E79" i="36"/>
  <c r="O76" i="35"/>
  <c r="G79" i="36"/>
  <c r="N76" i="35"/>
  <c r="L76" i="35"/>
  <c r="M76" i="35"/>
  <c r="B79" i="35" a="1"/>
  <c r="C79" i="35" s="1"/>
  <c r="E79" i="31"/>
  <c r="F79" i="31"/>
  <c r="B79" i="31"/>
  <c r="K79" i="31"/>
  <c r="G79" i="31"/>
  <c r="H79" i="31"/>
  <c r="I79" i="31"/>
  <c r="J79" i="31"/>
  <c r="C79" i="31"/>
  <c r="B79" i="26"/>
  <c r="I79" i="26"/>
  <c r="D79" i="26"/>
  <c r="E79" i="26"/>
  <c r="J79" i="26"/>
  <c r="F79" i="26"/>
  <c r="H79" i="26"/>
  <c r="K79" i="26"/>
  <c r="G79" i="26"/>
  <c r="AK58" i="25"/>
  <c r="C13" i="40" s="1"/>
  <c r="C14" i="40" s="1"/>
  <c r="Z58" i="25"/>
  <c r="C12" i="40" s="1"/>
  <c r="O73" i="25"/>
  <c r="B76" i="25" a="1"/>
  <c r="N73" i="25"/>
  <c r="M73" i="25"/>
  <c r="L73" i="25"/>
  <c r="N76" i="24"/>
  <c r="L76" i="24"/>
  <c r="B79" i="24" a="1"/>
  <c r="C79" i="24" s="1"/>
  <c r="O76" i="24"/>
  <c r="M76" i="24"/>
  <c r="L25" i="40" l="1"/>
  <c r="J79" i="37"/>
  <c r="B79" i="37"/>
  <c r="E79" i="37"/>
  <c r="K79" i="37"/>
  <c r="H79" i="37"/>
  <c r="F79" i="37"/>
  <c r="G79" i="37"/>
  <c r="C79" i="37"/>
  <c r="D79" i="37"/>
  <c r="M79" i="36"/>
  <c r="B82" i="36" a="1"/>
  <c r="J82" i="36" s="1"/>
  <c r="N79" i="36"/>
  <c r="L79" i="36"/>
  <c r="O79" i="36"/>
  <c r="G79" i="35"/>
  <c r="B79" i="35"/>
  <c r="H79" i="35"/>
  <c r="D79" i="35"/>
  <c r="I79" i="35"/>
  <c r="E79" i="35"/>
  <c r="F79" i="35"/>
  <c r="K79" i="35"/>
  <c r="J79" i="35"/>
  <c r="M79" i="31"/>
  <c r="L79" i="31"/>
  <c r="N79" i="31"/>
  <c r="B82" i="31" a="1"/>
  <c r="E82" i="31" s="1"/>
  <c r="O79" i="31"/>
  <c r="M79" i="26"/>
  <c r="L79" i="26"/>
  <c r="B82" i="26" a="1"/>
  <c r="B82" i="26" s="1"/>
  <c r="O79" i="26"/>
  <c r="N79" i="26"/>
  <c r="B76" i="25"/>
  <c r="E76" i="25"/>
  <c r="F76" i="25"/>
  <c r="I76" i="25"/>
  <c r="K76" i="25"/>
  <c r="G76" i="25"/>
  <c r="D76" i="25"/>
  <c r="J76" i="25"/>
  <c r="C76" i="25"/>
  <c r="H76" i="25"/>
  <c r="K79" i="24"/>
  <c r="J79" i="24"/>
  <c r="I79" i="24"/>
  <c r="D79" i="24"/>
  <c r="H79" i="24"/>
  <c r="B79" i="24"/>
  <c r="E79" i="24"/>
  <c r="F79" i="24"/>
  <c r="G79" i="24"/>
  <c r="L29" i="40" l="1"/>
  <c r="L26" i="40"/>
  <c r="N79" i="37"/>
  <c r="M79" i="37"/>
  <c r="L79" i="37"/>
  <c r="B82" i="37" a="1"/>
  <c r="B82" i="37" s="1"/>
  <c r="O79" i="37"/>
  <c r="E82" i="36"/>
  <c r="G82" i="36"/>
  <c r="F82" i="36"/>
  <c r="I82" i="36"/>
  <c r="K82" i="36"/>
  <c r="B82" i="36"/>
  <c r="D82" i="36"/>
  <c r="H82" i="36"/>
  <c r="C82" i="36"/>
  <c r="N79" i="35"/>
  <c r="L79" i="35"/>
  <c r="B82" i="35" a="1"/>
  <c r="D82" i="35" s="1"/>
  <c r="M79" i="35"/>
  <c r="O79" i="35"/>
  <c r="D82" i="31"/>
  <c r="C82" i="31"/>
  <c r="K82" i="31"/>
  <c r="I82" i="31"/>
  <c r="G82" i="31"/>
  <c r="B82" i="31"/>
  <c r="H82" i="31"/>
  <c r="J82" i="31"/>
  <c r="F82" i="31"/>
  <c r="J82" i="26"/>
  <c r="D82" i="26"/>
  <c r="C82" i="26"/>
  <c r="E82" i="26"/>
  <c r="H82" i="26"/>
  <c r="F82" i="26"/>
  <c r="G82" i="26"/>
  <c r="K82" i="26"/>
  <c r="I82" i="26"/>
  <c r="N76" i="25"/>
  <c r="M76" i="25"/>
  <c r="L76" i="25"/>
  <c r="B79" i="25" a="1"/>
  <c r="O76" i="25"/>
  <c r="L79" i="24"/>
  <c r="B82" i="24" a="1"/>
  <c r="B82" i="24" s="1"/>
  <c r="B83" i="24" s="1"/>
  <c r="M79" i="24"/>
  <c r="N79" i="24"/>
  <c r="O79" i="24"/>
  <c r="L30" i="40" l="1"/>
  <c r="L33" i="40"/>
  <c r="C82" i="37"/>
  <c r="D82" i="37"/>
  <c r="E82" i="37"/>
  <c r="F82" i="37"/>
  <c r="I82" i="37"/>
  <c r="H82" i="37"/>
  <c r="J82" i="37"/>
  <c r="G82" i="37"/>
  <c r="K82" i="37"/>
  <c r="L82" i="36"/>
  <c r="I82" i="35"/>
  <c r="N82" i="36"/>
  <c r="K82" i="35"/>
  <c r="H82" i="35"/>
  <c r="M82" i="36"/>
  <c r="B85" i="36" a="1"/>
  <c r="B85" i="36" s="1"/>
  <c r="G82" i="35"/>
  <c r="E82" i="35"/>
  <c r="O82" i="36"/>
  <c r="C82" i="35"/>
  <c r="F82" i="35"/>
  <c r="J82" i="35"/>
  <c r="B82" i="35"/>
  <c r="O82" i="31"/>
  <c r="M82" i="31"/>
  <c r="L82" i="31"/>
  <c r="N82" i="31"/>
  <c r="B85" i="31" a="1"/>
  <c r="E85" i="31" s="1"/>
  <c r="E86" i="31" s="1"/>
  <c r="M82" i="26"/>
  <c r="L82" i="26"/>
  <c r="N82" i="26"/>
  <c r="O82" i="26"/>
  <c r="B85" i="26" a="1"/>
  <c r="F85" i="26" s="1"/>
  <c r="F86" i="26" s="1"/>
  <c r="K82" i="24"/>
  <c r="AN82" i="24" s="1"/>
  <c r="AN83" i="24" s="1" a="1"/>
  <c r="AN83" i="24" s="1"/>
  <c r="J82" i="24"/>
  <c r="J83" i="24" s="1"/>
  <c r="AJ83" i="24" s="1"/>
  <c r="E82" i="24"/>
  <c r="E83" i="24" s="1"/>
  <c r="T83" i="24" s="1"/>
  <c r="I82" i="24"/>
  <c r="I83" i="24" s="1"/>
  <c r="AI83" i="24" s="1"/>
  <c r="D82" i="24"/>
  <c r="D83" i="24" s="1"/>
  <c r="S83" i="24" s="1"/>
  <c r="B79" i="25"/>
  <c r="I79" i="25"/>
  <c r="C79" i="25"/>
  <c r="K79" i="25"/>
  <c r="J79" i="25"/>
  <c r="F79" i="25"/>
  <c r="H79" i="25"/>
  <c r="D79" i="25"/>
  <c r="E79" i="25"/>
  <c r="G79" i="25"/>
  <c r="C82" i="24"/>
  <c r="AL82" i="24" s="1"/>
  <c r="AL83" i="24" s="1"/>
  <c r="F82" i="24"/>
  <c r="F83" i="24" s="1"/>
  <c r="AF83" i="24" s="1"/>
  <c r="AB83" i="24"/>
  <c r="Q83" i="24"/>
  <c r="H82" i="24"/>
  <c r="H83" i="24" s="1"/>
  <c r="G82" i="24"/>
  <c r="G83" i="24" s="1"/>
  <c r="L34" i="40" l="1"/>
  <c r="L43" i="40"/>
  <c r="B85" i="37" a="1"/>
  <c r="B85" i="37" s="1"/>
  <c r="B86" i="37" s="1"/>
  <c r="N82" i="37"/>
  <c r="O82" i="37"/>
  <c r="L82" i="37"/>
  <c r="M82" i="37"/>
  <c r="F85" i="36"/>
  <c r="F86" i="36" s="1"/>
  <c r="AF86" i="36" s="1"/>
  <c r="N82" i="35"/>
  <c r="J85" i="36"/>
  <c r="J86" i="36" s="1"/>
  <c r="AJ86" i="36" s="1"/>
  <c r="I85" i="36"/>
  <c r="I86" i="36" s="1"/>
  <c r="G85" i="36"/>
  <c r="G86" i="36" s="1"/>
  <c r="V86" i="36" s="1"/>
  <c r="D85" i="36"/>
  <c r="E85" i="36"/>
  <c r="E86" i="36" s="1"/>
  <c r="T86" i="36" s="1"/>
  <c r="H85" i="36"/>
  <c r="H86" i="36" s="1"/>
  <c r="AH86" i="36" s="1"/>
  <c r="K85" i="36"/>
  <c r="AN85" i="36" s="1"/>
  <c r="AN86" i="36" s="1" a="1"/>
  <c r="AN86" i="36" s="1"/>
  <c r="M82" i="35"/>
  <c r="L82" i="35"/>
  <c r="C85" i="36"/>
  <c r="AL85" i="36" s="1"/>
  <c r="AL86" i="36" s="1"/>
  <c r="B85" i="35" a="1"/>
  <c r="I85" i="35" s="1"/>
  <c r="I86" i="35" s="1"/>
  <c r="O82" i="35"/>
  <c r="F85" i="31"/>
  <c r="F86" i="31" s="1"/>
  <c r="AF86" i="31" s="1"/>
  <c r="J85" i="31"/>
  <c r="AM85" i="31" s="1"/>
  <c r="AM86" i="31" s="1"/>
  <c r="D85" i="31"/>
  <c r="D86" i="31" s="1"/>
  <c r="K85" i="31"/>
  <c r="AN85" i="31" s="1"/>
  <c r="AN86" i="31" s="1" a="1"/>
  <c r="AN86" i="31" s="1"/>
  <c r="H85" i="31"/>
  <c r="H86" i="31" s="1"/>
  <c r="W86" i="31" s="1"/>
  <c r="B85" i="31"/>
  <c r="B86" i="31" s="1"/>
  <c r="G85" i="31"/>
  <c r="G86" i="31" s="1"/>
  <c r="V86" i="31" s="1"/>
  <c r="I85" i="31"/>
  <c r="I86" i="31" s="1"/>
  <c r="C85" i="31"/>
  <c r="AL85" i="31" s="1"/>
  <c r="AL86" i="31" s="1"/>
  <c r="D85" i="26"/>
  <c r="D86" i="26" s="1"/>
  <c r="C85" i="26"/>
  <c r="AL85" i="26" s="1"/>
  <c r="AL86" i="26" s="1"/>
  <c r="I85" i="26"/>
  <c r="I86" i="26" s="1"/>
  <c r="J85" i="26"/>
  <c r="AM85" i="26" s="1"/>
  <c r="AM86" i="26" s="1"/>
  <c r="H85" i="26"/>
  <c r="H86" i="26" s="1"/>
  <c r="W86" i="26" s="1"/>
  <c r="X83" i="24"/>
  <c r="B85" i="26"/>
  <c r="K85" i="26"/>
  <c r="AN85" i="26" s="1"/>
  <c r="AN86" i="26" s="1" a="1"/>
  <c r="AN86" i="26" s="1"/>
  <c r="G85" i="26"/>
  <c r="G86" i="26" s="1"/>
  <c r="AG86" i="26" s="1"/>
  <c r="E85" i="26"/>
  <c r="E86" i="26" s="1"/>
  <c r="AE86" i="26" s="1"/>
  <c r="AE83" i="24"/>
  <c r="AM82" i="24"/>
  <c r="AM83" i="24" s="1"/>
  <c r="AD83" i="24"/>
  <c r="Y83" i="24"/>
  <c r="U83" i="24"/>
  <c r="C83" i="24"/>
  <c r="R83" i="24" s="1"/>
  <c r="J86" i="31"/>
  <c r="AJ86" i="31" s="1"/>
  <c r="M79" i="25"/>
  <c r="L79" i="25"/>
  <c r="N79" i="25"/>
  <c r="O79" i="25"/>
  <c r="B82" i="25" a="1"/>
  <c r="T86" i="31"/>
  <c r="AE86" i="31"/>
  <c r="U86" i="26"/>
  <c r="AF86" i="26"/>
  <c r="M82" i="24"/>
  <c r="B86" i="36"/>
  <c r="AH83" i="24"/>
  <c r="W83" i="24"/>
  <c r="O82" i="24"/>
  <c r="N82" i="24"/>
  <c r="B98" i="24" a="1"/>
  <c r="I98" i="24" s="1"/>
  <c r="AG83" i="24"/>
  <c r="V83" i="24"/>
  <c r="L82" i="24"/>
  <c r="G85" i="37" l="1"/>
  <c r="G86" i="37" s="1"/>
  <c r="AG86" i="37" s="1"/>
  <c r="F85" i="37"/>
  <c r="F86" i="37" s="1"/>
  <c r="AF86" i="37" s="1"/>
  <c r="E85" i="37"/>
  <c r="E86" i="37" s="1"/>
  <c r="T86" i="37" s="1"/>
  <c r="H85" i="37"/>
  <c r="H86" i="37" s="1"/>
  <c r="AH86" i="37" s="1"/>
  <c r="K85" i="37"/>
  <c r="AN85" i="37" s="1"/>
  <c r="AN86" i="37" s="1" a="1"/>
  <c r="AN86" i="37" s="1"/>
  <c r="D85" i="37"/>
  <c r="D86" i="37" s="1"/>
  <c r="AD86" i="37" s="1"/>
  <c r="C85" i="37"/>
  <c r="AL85" i="37" s="1"/>
  <c r="AL86" i="37" s="1"/>
  <c r="I85" i="37"/>
  <c r="I86" i="37" s="1"/>
  <c r="X86" i="37" s="1"/>
  <c r="J85" i="37"/>
  <c r="U86" i="37"/>
  <c r="AG86" i="36"/>
  <c r="U86" i="36"/>
  <c r="W86" i="36"/>
  <c r="C86" i="36"/>
  <c r="AC86" i="36" s="1"/>
  <c r="AE86" i="36"/>
  <c r="AM85" i="36"/>
  <c r="AM86" i="36" s="1"/>
  <c r="N85" i="36"/>
  <c r="D86" i="36"/>
  <c r="E85" i="35"/>
  <c r="E86" i="35" s="1"/>
  <c r="T86" i="35" s="1"/>
  <c r="L85" i="36"/>
  <c r="L86" i="36" s="1"/>
  <c r="K85" i="35"/>
  <c r="AN85" i="35" s="1"/>
  <c r="AN86" i="35" s="1" a="1"/>
  <c r="AN86" i="35" s="1"/>
  <c r="F85" i="35"/>
  <c r="F86" i="35" s="1"/>
  <c r="U86" i="35" s="1"/>
  <c r="C85" i="35"/>
  <c r="AL85" i="35" s="1"/>
  <c r="AL86" i="35" s="1"/>
  <c r="O85" i="36"/>
  <c r="M85" i="36"/>
  <c r="D85" i="35"/>
  <c r="D86" i="35" s="1"/>
  <c r="S86" i="35" s="1"/>
  <c r="G85" i="35"/>
  <c r="G86" i="35" s="1"/>
  <c r="V86" i="35" s="1"/>
  <c r="B101" i="36" a="1"/>
  <c r="B101" i="36" s="1"/>
  <c r="H85" i="35"/>
  <c r="H86" i="35" s="1"/>
  <c r="W86" i="35" s="1"/>
  <c r="J85" i="35"/>
  <c r="B85" i="35"/>
  <c r="B86" i="35" s="1"/>
  <c r="Q86" i="35" s="1"/>
  <c r="Y86" i="36"/>
  <c r="U86" i="31"/>
  <c r="AG86" i="31"/>
  <c r="O85" i="31"/>
  <c r="N85" i="31"/>
  <c r="AH86" i="31"/>
  <c r="C86" i="31"/>
  <c r="AC86" i="31" s="1"/>
  <c r="L85" i="31"/>
  <c r="M85" i="31"/>
  <c r="J86" i="26"/>
  <c r="AJ86" i="26" s="1"/>
  <c r="C86" i="26"/>
  <c r="AC86" i="26" s="1"/>
  <c r="T86" i="26"/>
  <c r="AH86" i="26"/>
  <c r="L85" i="26"/>
  <c r="L86" i="26" s="1"/>
  <c r="O85" i="26"/>
  <c r="B86" i="26"/>
  <c r="AB86" i="26" s="1"/>
  <c r="M85" i="26"/>
  <c r="V86" i="26"/>
  <c r="N85" i="26"/>
  <c r="B101" i="26" a="1"/>
  <c r="J101" i="26" s="1"/>
  <c r="AC83" i="24"/>
  <c r="AK83" i="24" s="1"/>
  <c r="O83" i="24"/>
  <c r="B98" i="24"/>
  <c r="F98" i="24"/>
  <c r="Y86" i="31"/>
  <c r="H98" i="24"/>
  <c r="D98" i="24"/>
  <c r="J98" i="24"/>
  <c r="B82" i="25"/>
  <c r="C82" i="25"/>
  <c r="F82" i="25"/>
  <c r="G82" i="25"/>
  <c r="E82" i="25"/>
  <c r="J82" i="25"/>
  <c r="K82" i="25"/>
  <c r="I82" i="25"/>
  <c r="H82" i="25"/>
  <c r="D82" i="25"/>
  <c r="AI86" i="26"/>
  <c r="X86" i="26"/>
  <c r="Z83" i="24"/>
  <c r="X86" i="35"/>
  <c r="AI86" i="35"/>
  <c r="AD86" i="26"/>
  <c r="S86" i="26"/>
  <c r="S86" i="31"/>
  <c r="AD86" i="31"/>
  <c r="AB86" i="36"/>
  <c r="Q86" i="36"/>
  <c r="X86" i="31"/>
  <c r="AI86" i="31"/>
  <c r="Q86" i="31"/>
  <c r="AB86" i="31"/>
  <c r="X86" i="36"/>
  <c r="AI86" i="36"/>
  <c r="G98" i="24"/>
  <c r="C98" i="24"/>
  <c r="AB86" i="37"/>
  <c r="Q86" i="37"/>
  <c r="K98" i="24"/>
  <c r="E98" i="24"/>
  <c r="V86" i="37" l="1"/>
  <c r="W86" i="37"/>
  <c r="AE86" i="37"/>
  <c r="R86" i="36"/>
  <c r="AI86" i="37"/>
  <c r="M85" i="37"/>
  <c r="M86" i="37" s="1"/>
  <c r="S86" i="37"/>
  <c r="O85" i="37"/>
  <c r="L85" i="37"/>
  <c r="L86" i="37" s="1"/>
  <c r="C86" i="37"/>
  <c r="AM85" i="37"/>
  <c r="AM86" i="37" s="1"/>
  <c r="J86" i="37"/>
  <c r="N85" i="37"/>
  <c r="N86" i="37" s="1"/>
  <c r="O86" i="36"/>
  <c r="AD86" i="36"/>
  <c r="AK86" i="36" s="1"/>
  <c r="AD86" i="35"/>
  <c r="AB86" i="35"/>
  <c r="F101" i="36"/>
  <c r="D101" i="36"/>
  <c r="S86" i="36"/>
  <c r="AE86" i="35"/>
  <c r="J101" i="36"/>
  <c r="E101" i="36"/>
  <c r="C101" i="36"/>
  <c r="I101" i="36"/>
  <c r="H101" i="36"/>
  <c r="G101" i="36"/>
  <c r="C86" i="35"/>
  <c r="R86" i="35" s="1"/>
  <c r="AF86" i="35"/>
  <c r="L85" i="35"/>
  <c r="L86" i="35" s="1"/>
  <c r="AG86" i="35"/>
  <c r="AH86" i="35"/>
  <c r="M85" i="35"/>
  <c r="K101" i="36"/>
  <c r="O85" i="35"/>
  <c r="N85" i="35"/>
  <c r="B101" i="35" a="1"/>
  <c r="B101" i="35" s="1"/>
  <c r="AM85" i="35"/>
  <c r="AM86" i="35" s="1"/>
  <c r="J86" i="35"/>
  <c r="O86" i="31"/>
  <c r="R86" i="31"/>
  <c r="Z86" i="31" s="1"/>
  <c r="R86" i="26"/>
  <c r="Y86" i="26"/>
  <c r="Q86" i="26"/>
  <c r="O86" i="26"/>
  <c r="C101" i="26"/>
  <c r="G101" i="26"/>
  <c r="B101" i="26"/>
  <c r="E101" i="26"/>
  <c r="H101" i="26"/>
  <c r="K101" i="26"/>
  <c r="D101" i="26"/>
  <c r="F101" i="26"/>
  <c r="I101" i="26"/>
  <c r="AK86" i="31"/>
  <c r="AK86" i="26"/>
  <c r="L98" i="24"/>
  <c r="N82" i="25"/>
  <c r="M82" i="25"/>
  <c r="L82" i="25"/>
  <c r="O82" i="25"/>
  <c r="B85" i="25" a="1"/>
  <c r="M98" i="24"/>
  <c r="N98" i="24"/>
  <c r="B101" i="24" a="1"/>
  <c r="C101" i="24" s="1"/>
  <c r="O98" i="24"/>
  <c r="Z86" i="36" l="1"/>
  <c r="Y86" i="37"/>
  <c r="AJ86" i="37"/>
  <c r="O86" i="37"/>
  <c r="D88" i="37" s="1"/>
  <c r="K3" i="40" s="1"/>
  <c r="R86" i="37"/>
  <c r="AC86" i="37"/>
  <c r="O101" i="36"/>
  <c r="M101" i="36"/>
  <c r="AC86" i="35"/>
  <c r="O86" i="35"/>
  <c r="N101" i="36"/>
  <c r="B104" i="36" a="1"/>
  <c r="I104" i="36" s="1"/>
  <c r="L101" i="36"/>
  <c r="D101" i="35"/>
  <c r="F101" i="35"/>
  <c r="E101" i="35"/>
  <c r="H101" i="35"/>
  <c r="K101" i="35"/>
  <c r="I101" i="35"/>
  <c r="G101" i="35"/>
  <c r="C101" i="35"/>
  <c r="J101" i="35"/>
  <c r="Y86" i="35"/>
  <c r="Z86" i="35" s="1"/>
  <c r="AJ86" i="35"/>
  <c r="Z86" i="26"/>
  <c r="M101" i="26"/>
  <c r="N101" i="26"/>
  <c r="L101" i="26"/>
  <c r="O101" i="26"/>
  <c r="B104" i="26" a="1"/>
  <c r="H104" i="26" s="1"/>
  <c r="J101" i="24"/>
  <c r="G85" i="25"/>
  <c r="G86" i="25" s="1"/>
  <c r="K85" i="25"/>
  <c r="AN85" i="25" s="1"/>
  <c r="AN86" i="25" s="1" a="1"/>
  <c r="AN86" i="25" s="1"/>
  <c r="E85" i="25"/>
  <c r="E86" i="25" s="1"/>
  <c r="B85" i="25"/>
  <c r="H85" i="25"/>
  <c r="H86" i="25" s="1"/>
  <c r="C85" i="25"/>
  <c r="AL85" i="25" s="1"/>
  <c r="AL86" i="25" s="1"/>
  <c r="D85" i="25"/>
  <c r="I85" i="25"/>
  <c r="F85" i="25"/>
  <c r="F86" i="25" s="1"/>
  <c r="J85" i="25"/>
  <c r="H101" i="24"/>
  <c r="B101" i="24"/>
  <c r="F101" i="24"/>
  <c r="K101" i="24"/>
  <c r="G101" i="24"/>
  <c r="I101" i="24"/>
  <c r="E101" i="24"/>
  <c r="D101" i="24"/>
  <c r="K15" i="40" l="1"/>
  <c r="K19" i="40" s="1"/>
  <c r="K23" i="40" s="1"/>
  <c r="K27" i="40" s="1"/>
  <c r="K31" i="40" s="1"/>
  <c r="AK86" i="37"/>
  <c r="Z86" i="37"/>
  <c r="F104" i="36"/>
  <c r="AK86" i="35"/>
  <c r="H104" i="36"/>
  <c r="C104" i="36"/>
  <c r="D104" i="36"/>
  <c r="J104" i="36"/>
  <c r="E104" i="36"/>
  <c r="G104" i="36"/>
  <c r="M101" i="35"/>
  <c r="B104" i="35" a="1"/>
  <c r="I104" i="35" s="1"/>
  <c r="B104" i="36"/>
  <c r="K104" i="36"/>
  <c r="N101" i="35"/>
  <c r="L101" i="35"/>
  <c r="O101" i="35"/>
  <c r="F104" i="26"/>
  <c r="I104" i="26"/>
  <c r="C104" i="26"/>
  <c r="E104" i="26"/>
  <c r="D104" i="26"/>
  <c r="J104" i="26"/>
  <c r="B104" i="26"/>
  <c r="K104" i="26"/>
  <c r="G104" i="26"/>
  <c r="M101" i="24"/>
  <c r="J86" i="25"/>
  <c r="AJ86" i="25" s="1"/>
  <c r="AM85" i="25"/>
  <c r="AM86" i="25" s="1"/>
  <c r="N85" i="25"/>
  <c r="I86" i="25"/>
  <c r="M85" i="25"/>
  <c r="D86" i="25"/>
  <c r="T86" i="25"/>
  <c r="AE86" i="25"/>
  <c r="Y86" i="25"/>
  <c r="L85" i="25"/>
  <c r="C86" i="25"/>
  <c r="B101" i="25" a="1"/>
  <c r="O85" i="25"/>
  <c r="B86" i="25"/>
  <c r="U86" i="25"/>
  <c r="AF86" i="25"/>
  <c r="W86" i="25"/>
  <c r="AH86" i="25"/>
  <c r="V86" i="25"/>
  <c r="AG86" i="25"/>
  <c r="N101" i="24"/>
  <c r="O101" i="24"/>
  <c r="L101" i="24"/>
  <c r="B104" i="24" a="1"/>
  <c r="C104" i="24" s="1"/>
  <c r="K16" i="40" l="1"/>
  <c r="K20" i="40" s="1"/>
  <c r="K24" i="40" s="1"/>
  <c r="K28" i="40" s="1"/>
  <c r="K32" i="40" s="1"/>
  <c r="D89" i="37"/>
  <c r="K4" i="40" s="1"/>
  <c r="K5" i="40"/>
  <c r="K6" i="40" s="1"/>
  <c r="K17" i="40"/>
  <c r="N104" i="36"/>
  <c r="J104" i="35"/>
  <c r="O104" i="36"/>
  <c r="C104" i="35"/>
  <c r="M104" i="36"/>
  <c r="K104" i="35"/>
  <c r="G104" i="35"/>
  <c r="L104" i="36"/>
  <c r="D104" i="35"/>
  <c r="B104" i="35"/>
  <c r="B107" i="36" a="1"/>
  <c r="K107" i="36" s="1"/>
  <c r="E104" i="35"/>
  <c r="H104" i="35"/>
  <c r="F104" i="35"/>
  <c r="N104" i="26"/>
  <c r="B107" i="26" a="1"/>
  <c r="F107" i="26" s="1"/>
  <c r="M104" i="26"/>
  <c r="L104" i="26"/>
  <c r="O104" i="26"/>
  <c r="I104" i="24"/>
  <c r="K104" i="24"/>
  <c r="J104" i="24"/>
  <c r="C101" i="25"/>
  <c r="J101" i="25"/>
  <c r="I101" i="25"/>
  <c r="G101" i="25"/>
  <c r="D101" i="25"/>
  <c r="F101" i="25"/>
  <c r="K101" i="25"/>
  <c r="H101" i="25"/>
  <c r="B101" i="25"/>
  <c r="E101" i="25"/>
  <c r="AC86" i="25"/>
  <c r="R86" i="25"/>
  <c r="AI86" i="25"/>
  <c r="X86" i="25"/>
  <c r="AD86" i="25"/>
  <c r="S86" i="25"/>
  <c r="AB86" i="25"/>
  <c r="Q86" i="25"/>
  <c r="O86" i="25"/>
  <c r="B104" i="24"/>
  <c r="F104" i="24"/>
  <c r="G104" i="24"/>
  <c r="D104" i="24"/>
  <c r="E104" i="24"/>
  <c r="H104" i="24"/>
  <c r="K21" i="40" l="1"/>
  <c r="K18" i="40"/>
  <c r="C107" i="36"/>
  <c r="F107" i="36"/>
  <c r="O104" i="35"/>
  <c r="L104" i="35"/>
  <c r="B107" i="35" a="1"/>
  <c r="B107" i="35" s="1"/>
  <c r="D107" i="36"/>
  <c r="M104" i="35"/>
  <c r="B107" i="36"/>
  <c r="H107" i="36"/>
  <c r="I107" i="36"/>
  <c r="N104" i="35"/>
  <c r="G107" i="36"/>
  <c r="E107" i="36"/>
  <c r="J107" i="36"/>
  <c r="J107" i="26"/>
  <c r="D107" i="26"/>
  <c r="B107" i="26"/>
  <c r="C107" i="26"/>
  <c r="H107" i="26"/>
  <c r="E107" i="26"/>
  <c r="I107" i="26"/>
  <c r="K107" i="26"/>
  <c r="G107" i="26"/>
  <c r="L104" i="24"/>
  <c r="B107" i="24" a="1"/>
  <c r="B107" i="24" s="1"/>
  <c r="O104" i="24"/>
  <c r="Z86" i="25"/>
  <c r="AK86" i="25"/>
  <c r="N101" i="25"/>
  <c r="B104" i="25" a="1"/>
  <c r="O101" i="25"/>
  <c r="M101" i="25"/>
  <c r="L101" i="25"/>
  <c r="M104" i="24"/>
  <c r="N104" i="24"/>
  <c r="K25" i="40" l="1"/>
  <c r="K22" i="40"/>
  <c r="G107" i="35"/>
  <c r="E107" i="35"/>
  <c r="M107" i="36"/>
  <c r="J107" i="35"/>
  <c r="H107" i="35"/>
  <c r="O107" i="36"/>
  <c r="N107" i="36"/>
  <c r="I107" i="35"/>
  <c r="K107" i="35"/>
  <c r="C107" i="35"/>
  <c r="F107" i="35"/>
  <c r="D107" i="35"/>
  <c r="L107" i="36"/>
  <c r="B110" i="36" a="1"/>
  <c r="K110" i="36" s="1"/>
  <c r="L107" i="26"/>
  <c r="M107" i="26"/>
  <c r="N107" i="26"/>
  <c r="B110" i="26" a="1"/>
  <c r="J110" i="26" s="1"/>
  <c r="O107" i="26"/>
  <c r="I107" i="24"/>
  <c r="D107" i="24"/>
  <c r="E107" i="24"/>
  <c r="G107" i="24"/>
  <c r="K107" i="24"/>
  <c r="H107" i="24"/>
  <c r="F107" i="24"/>
  <c r="C107" i="24"/>
  <c r="J107" i="24"/>
  <c r="I104" i="25"/>
  <c r="G104" i="25"/>
  <c r="C104" i="25"/>
  <c r="H104" i="25"/>
  <c r="J104" i="25"/>
  <c r="K104" i="25"/>
  <c r="B104" i="25"/>
  <c r="E104" i="25"/>
  <c r="D104" i="25"/>
  <c r="F104" i="25"/>
  <c r="K26" i="40" l="1"/>
  <c r="K29" i="40"/>
  <c r="M107" i="35"/>
  <c r="B110" i="35" a="1"/>
  <c r="F110" i="35" s="1"/>
  <c r="L107" i="35"/>
  <c r="N107" i="35"/>
  <c r="G110" i="36"/>
  <c r="O107" i="35"/>
  <c r="H110" i="36"/>
  <c r="C110" i="36"/>
  <c r="D110" i="36"/>
  <c r="I110" i="36"/>
  <c r="J110" i="36"/>
  <c r="E110" i="36"/>
  <c r="F110" i="36"/>
  <c r="B110" i="36"/>
  <c r="F110" i="26"/>
  <c r="I110" i="26"/>
  <c r="D110" i="26"/>
  <c r="C110" i="26"/>
  <c r="H110" i="26"/>
  <c r="B110" i="26"/>
  <c r="K110" i="26"/>
  <c r="G110" i="26"/>
  <c r="E110" i="26"/>
  <c r="M107" i="24"/>
  <c r="N107" i="24"/>
  <c r="L107" i="24"/>
  <c r="B110" i="24" a="1"/>
  <c r="C110" i="24" s="1"/>
  <c r="AL110" i="24" s="1"/>
  <c r="AL111" i="24" s="1"/>
  <c r="O107" i="24"/>
  <c r="O104" i="25"/>
  <c r="B107" i="25" a="1"/>
  <c r="L104" i="25"/>
  <c r="M104" i="25"/>
  <c r="N104" i="25"/>
  <c r="K30" i="40" l="1"/>
  <c r="K33" i="40"/>
  <c r="B110" i="35"/>
  <c r="E110" i="35"/>
  <c r="C110" i="35"/>
  <c r="D110" i="35"/>
  <c r="J110" i="35"/>
  <c r="H110" i="35"/>
  <c r="I110" i="35"/>
  <c r="K110" i="35"/>
  <c r="G110" i="35"/>
  <c r="N110" i="36"/>
  <c r="M110" i="36"/>
  <c r="O110" i="36"/>
  <c r="B113" i="36" a="1"/>
  <c r="I113" i="36" s="1"/>
  <c r="L110" i="36"/>
  <c r="M110" i="26"/>
  <c r="O110" i="26"/>
  <c r="N110" i="26"/>
  <c r="B113" i="26" a="1"/>
  <c r="G113" i="26" s="1"/>
  <c r="G114" i="26" s="1"/>
  <c r="L110" i="26"/>
  <c r="J110" i="24"/>
  <c r="J111" i="24" s="1"/>
  <c r="H110" i="24"/>
  <c r="H111" i="24" s="1"/>
  <c r="AH111" i="24" s="1"/>
  <c r="C111" i="24"/>
  <c r="AC111" i="24" s="1"/>
  <c r="G110" i="24"/>
  <c r="G111" i="24" s="1"/>
  <c r="I110" i="24"/>
  <c r="I111" i="24" s="1"/>
  <c r="B110" i="24"/>
  <c r="B111" i="24" s="1"/>
  <c r="AB111" i="24" s="1"/>
  <c r="E110" i="24"/>
  <c r="E111" i="24" s="1"/>
  <c r="T111" i="24" s="1"/>
  <c r="K110" i="24"/>
  <c r="AN110" i="24" s="1"/>
  <c r="AN111" i="24" s="1" a="1"/>
  <c r="AN111" i="24" s="1"/>
  <c r="F110" i="24"/>
  <c r="F111" i="24" s="1"/>
  <c r="AF111" i="24" s="1"/>
  <c r="D110" i="24"/>
  <c r="D111" i="24" s="1"/>
  <c r="C107" i="25"/>
  <c r="H107" i="25"/>
  <c r="B107" i="25"/>
  <c r="E107" i="25"/>
  <c r="J107" i="25"/>
  <c r="K107" i="25"/>
  <c r="G107" i="25"/>
  <c r="D107" i="25"/>
  <c r="F107" i="25"/>
  <c r="I107" i="25"/>
  <c r="K34" i="40" l="1"/>
  <c r="K43" i="40"/>
  <c r="H113" i="36"/>
  <c r="H114" i="36" s="1"/>
  <c r="AH114" i="36" s="1"/>
  <c r="M110" i="35"/>
  <c r="O110" i="35"/>
  <c r="K113" i="36"/>
  <c r="AN113" i="36" s="1"/>
  <c r="AN114" i="36" s="1" a="1"/>
  <c r="AN114" i="36" s="1"/>
  <c r="B113" i="36"/>
  <c r="B114" i="36" s="1"/>
  <c r="N110" i="35"/>
  <c r="J113" i="36"/>
  <c r="J114" i="36" s="1"/>
  <c r="Y114" i="36" s="1"/>
  <c r="L110" i="35"/>
  <c r="B113" i="35" a="1"/>
  <c r="C113" i="35" s="1"/>
  <c r="AL113" i="35" s="1"/>
  <c r="AL114" i="35" s="1"/>
  <c r="D113" i="36"/>
  <c r="D114" i="36" s="1"/>
  <c r="E113" i="36"/>
  <c r="E114" i="36" s="1"/>
  <c r="AE114" i="36" s="1"/>
  <c r="F113" i="36"/>
  <c r="F114" i="36" s="1"/>
  <c r="U114" i="36" s="1"/>
  <c r="G113" i="36"/>
  <c r="G114" i="36" s="1"/>
  <c r="AG114" i="36" s="1"/>
  <c r="C113" i="36"/>
  <c r="AL113" i="36" s="1"/>
  <c r="AL114" i="36" s="1"/>
  <c r="E113" i="26"/>
  <c r="E114" i="26" s="1"/>
  <c r="T114" i="26" s="1"/>
  <c r="K113" i="26"/>
  <c r="AN113" i="26" s="1"/>
  <c r="AN114" i="26" s="1" a="1"/>
  <c r="AN114" i="26" s="1"/>
  <c r="F113" i="26"/>
  <c r="F114" i="26" s="1"/>
  <c r="AF114" i="26" s="1"/>
  <c r="J113" i="26"/>
  <c r="AM113" i="26" s="1"/>
  <c r="AM114" i="26" s="1"/>
  <c r="I113" i="26"/>
  <c r="I114" i="26" s="1"/>
  <c r="B113" i="26"/>
  <c r="B114" i="26" s="1"/>
  <c r="C113" i="26"/>
  <c r="AL113" i="26" s="1"/>
  <c r="AL114" i="26" s="1"/>
  <c r="H113" i="26"/>
  <c r="H114" i="26" s="1"/>
  <c r="W114" i="26" s="1"/>
  <c r="D113" i="26"/>
  <c r="R111" i="24"/>
  <c r="Q111" i="24"/>
  <c r="AM110" i="24"/>
  <c r="AM111" i="24" s="1"/>
  <c r="AE111" i="24"/>
  <c r="AG111" i="24"/>
  <c r="V111" i="24"/>
  <c r="L110" i="24"/>
  <c r="W111" i="24"/>
  <c r="AI111" i="24"/>
  <c r="X111" i="24"/>
  <c r="AD111" i="24"/>
  <c r="S111" i="24"/>
  <c r="M110" i="24"/>
  <c r="O110" i="24"/>
  <c r="U111" i="24"/>
  <c r="B126" i="24" a="1"/>
  <c r="F126" i="24" s="1"/>
  <c r="O111" i="24"/>
  <c r="B15" i="40" s="1"/>
  <c r="N110" i="24"/>
  <c r="J114" i="26"/>
  <c r="AJ114" i="26" s="1"/>
  <c r="M107" i="25"/>
  <c r="Y111" i="24"/>
  <c r="AJ111" i="24"/>
  <c r="O107" i="25"/>
  <c r="B110" i="25" a="1"/>
  <c r="N107" i="25"/>
  <c r="L107" i="25"/>
  <c r="I114" i="36"/>
  <c r="AG114" i="26"/>
  <c r="V114" i="26"/>
  <c r="W114" i="36" l="1"/>
  <c r="T114" i="36"/>
  <c r="F113" i="35"/>
  <c r="F114" i="35" s="1"/>
  <c r="AF114" i="35" s="1"/>
  <c r="AM113" i="36"/>
  <c r="AM114" i="36" s="1"/>
  <c r="K113" i="35"/>
  <c r="AN113" i="35" s="1"/>
  <c r="AN114" i="35" s="1" a="1"/>
  <c r="AN114" i="35" s="1"/>
  <c r="E113" i="35"/>
  <c r="E114" i="35" s="1"/>
  <c r="T114" i="35" s="1"/>
  <c r="C114" i="35"/>
  <c r="AC114" i="35" s="1"/>
  <c r="B113" i="35"/>
  <c r="B114" i="35" s="1"/>
  <c r="Q114" i="35" s="1"/>
  <c r="C114" i="36"/>
  <c r="AC114" i="36" s="1"/>
  <c r="I113" i="35"/>
  <c r="I114" i="35" s="1"/>
  <c r="X114" i="35" s="1"/>
  <c r="D113" i="35"/>
  <c r="D114" i="35" s="1"/>
  <c r="AD114" i="35" s="1"/>
  <c r="J113" i="35"/>
  <c r="J114" i="35" s="1"/>
  <c r="AJ114" i="35" s="1"/>
  <c r="H113" i="35"/>
  <c r="H114" i="35" s="1"/>
  <c r="W114" i="35" s="1"/>
  <c r="G113" i="35"/>
  <c r="G114" i="35" s="1"/>
  <c r="V114" i="35" s="1"/>
  <c r="O113" i="36"/>
  <c r="V114" i="36"/>
  <c r="M113" i="36"/>
  <c r="M114" i="36" s="1"/>
  <c r="L113" i="36"/>
  <c r="L114" i="36" s="1"/>
  <c r="AF114" i="36"/>
  <c r="N113" i="36"/>
  <c r="N114" i="36" s="1"/>
  <c r="AH114" i="35"/>
  <c r="AE114" i="26"/>
  <c r="C114" i="26"/>
  <c r="R114" i="26" s="1"/>
  <c r="AH114" i="26"/>
  <c r="N113" i="26"/>
  <c r="U114" i="26"/>
  <c r="M113" i="26"/>
  <c r="O113" i="26"/>
  <c r="D114" i="26"/>
  <c r="S114" i="26" s="1"/>
  <c r="L113" i="26"/>
  <c r="AJ114" i="36"/>
  <c r="Y114" i="26"/>
  <c r="AK111" i="24"/>
  <c r="B17" i="40" s="1"/>
  <c r="B18" i="40" s="1"/>
  <c r="B126" i="24"/>
  <c r="K126" i="24"/>
  <c r="G126" i="24"/>
  <c r="E126" i="24"/>
  <c r="J126" i="24"/>
  <c r="Z111" i="24"/>
  <c r="B16" i="40" s="1"/>
  <c r="D126" i="24"/>
  <c r="C126" i="24"/>
  <c r="I126" i="24"/>
  <c r="H126" i="24"/>
  <c r="D110" i="25"/>
  <c r="K110" i="25"/>
  <c r="F110" i="25"/>
  <c r="I110" i="25"/>
  <c r="G110" i="25"/>
  <c r="C110" i="25"/>
  <c r="B110" i="25"/>
  <c r="J110" i="25"/>
  <c r="H110" i="25"/>
  <c r="E110" i="25"/>
  <c r="O114" i="36"/>
  <c r="AB114" i="36"/>
  <c r="Q114" i="36"/>
  <c r="S114" i="36"/>
  <c r="AD114" i="36"/>
  <c r="X114" i="36"/>
  <c r="AI114" i="36"/>
  <c r="AI114" i="26"/>
  <c r="X114" i="26"/>
  <c r="Q114" i="26"/>
  <c r="AB114" i="26"/>
  <c r="S114" i="35" l="1"/>
  <c r="R114" i="35"/>
  <c r="AB114" i="35"/>
  <c r="U114" i="35"/>
  <c r="AI114" i="35"/>
  <c r="AE114" i="35"/>
  <c r="L113" i="35"/>
  <c r="O113" i="35"/>
  <c r="AM113" i="35"/>
  <c r="AM114" i="35" s="1"/>
  <c r="M113" i="35"/>
  <c r="R114" i="36"/>
  <c r="Z114" i="36" s="1"/>
  <c r="O114" i="35"/>
  <c r="I15" i="40" s="1"/>
  <c r="B129" i="35" a="1"/>
  <c r="J129" i="35" s="1"/>
  <c r="N113" i="35"/>
  <c r="AG114" i="35"/>
  <c r="Y114" i="35"/>
  <c r="AC114" i="26"/>
  <c r="AD114" i="26"/>
  <c r="O114" i="26"/>
  <c r="D15" i="40" s="1"/>
  <c r="O126" i="24"/>
  <c r="M126" i="24"/>
  <c r="N126" i="24"/>
  <c r="L126" i="24"/>
  <c r="B129" i="24" a="1"/>
  <c r="G129" i="24" s="1"/>
  <c r="D116" i="36"/>
  <c r="J3" i="40" s="1"/>
  <c r="J15" i="40"/>
  <c r="J19" i="40" s="1"/>
  <c r="J23" i="40" s="1"/>
  <c r="J27" i="40" s="1"/>
  <c r="J31" i="40" s="1"/>
  <c r="AK114" i="36"/>
  <c r="O110" i="25"/>
  <c r="B113" i="25" a="1"/>
  <c r="N110" i="25"/>
  <c r="L110" i="25"/>
  <c r="M110" i="25"/>
  <c r="Z114" i="26"/>
  <c r="D16" i="40" s="1"/>
  <c r="Z114" i="35" l="1"/>
  <c r="I16" i="40" s="1"/>
  <c r="AK114" i="35"/>
  <c r="I17" i="40" s="1"/>
  <c r="I18" i="40" s="1"/>
  <c r="D129" i="35"/>
  <c r="C129" i="35"/>
  <c r="G129" i="35"/>
  <c r="H129" i="35"/>
  <c r="F129" i="35"/>
  <c r="E129" i="35"/>
  <c r="B129" i="35"/>
  <c r="I129" i="35"/>
  <c r="K129" i="35"/>
  <c r="AK114" i="26"/>
  <c r="D17" i="40" s="1"/>
  <c r="D18" i="40" s="1"/>
  <c r="I129" i="24"/>
  <c r="E129" i="24"/>
  <c r="F129" i="24"/>
  <c r="H129" i="24"/>
  <c r="K129" i="24"/>
  <c r="D129" i="24"/>
  <c r="J129" i="24"/>
  <c r="C129" i="24"/>
  <c r="B129" i="24"/>
  <c r="J17" i="40"/>
  <c r="J5" i="40"/>
  <c r="J6" i="40" s="1"/>
  <c r="D117" i="36"/>
  <c r="J4" i="40" s="1"/>
  <c r="J16" i="40"/>
  <c r="J20" i="40" s="1"/>
  <c r="J24" i="40" s="1"/>
  <c r="J28" i="40" s="1"/>
  <c r="J32" i="40" s="1"/>
  <c r="F113" i="25"/>
  <c r="F114" i="25" s="1"/>
  <c r="I113" i="25"/>
  <c r="H113" i="25"/>
  <c r="H114" i="25" s="1"/>
  <c r="J113" i="25"/>
  <c r="E113" i="25"/>
  <c r="E114" i="25" s="1"/>
  <c r="B113" i="25"/>
  <c r="D113" i="25"/>
  <c r="C113" i="25"/>
  <c r="AL113" i="25" s="1"/>
  <c r="AL114" i="25" s="1"/>
  <c r="K113" i="25"/>
  <c r="AN113" i="25" s="1"/>
  <c r="AN114" i="25" s="1" a="1"/>
  <c r="AN114" i="25" s="1"/>
  <c r="G113" i="25"/>
  <c r="G114" i="25" s="1"/>
  <c r="O129" i="35" l="1"/>
  <c r="M129" i="35"/>
  <c r="B132" i="35" a="1"/>
  <c r="F132" i="35" s="1"/>
  <c r="L129" i="35"/>
  <c r="N129" i="35"/>
  <c r="L129" i="24"/>
  <c r="M129" i="24"/>
  <c r="N129" i="24"/>
  <c r="B132" i="24" a="1"/>
  <c r="D132" i="24" s="1"/>
  <c r="O129" i="24"/>
  <c r="J18" i="40"/>
  <c r="J21" i="40"/>
  <c r="J114" i="25"/>
  <c r="Y114" i="25" s="1"/>
  <c r="AM113" i="25"/>
  <c r="AM114" i="25" s="1"/>
  <c r="L113" i="25"/>
  <c r="L114" i="25" s="1"/>
  <c r="C114" i="25"/>
  <c r="M113" i="25"/>
  <c r="D114" i="25"/>
  <c r="AH114" i="25"/>
  <c r="W114" i="25"/>
  <c r="V114" i="25"/>
  <c r="AG114" i="25"/>
  <c r="B129" i="25" a="1"/>
  <c r="O113" i="25"/>
  <c r="B114" i="25"/>
  <c r="N113" i="25"/>
  <c r="I114" i="25"/>
  <c r="AE114" i="25"/>
  <c r="T114" i="25"/>
  <c r="U114" i="25"/>
  <c r="AF114" i="25"/>
  <c r="E132" i="35" l="1"/>
  <c r="J132" i="35"/>
  <c r="K132" i="35"/>
  <c r="C132" i="35"/>
  <c r="B132" i="35"/>
  <c r="D132" i="35"/>
  <c r="G132" i="35"/>
  <c r="I132" i="35"/>
  <c r="H132" i="35"/>
  <c r="AJ114" i="25"/>
  <c r="H132" i="24"/>
  <c r="J132" i="24"/>
  <c r="B132" i="24"/>
  <c r="K132" i="24"/>
  <c r="C132" i="24"/>
  <c r="I132" i="24"/>
  <c r="F132" i="24"/>
  <c r="G132" i="24"/>
  <c r="E132" i="24"/>
  <c r="J22" i="40"/>
  <c r="J25" i="40"/>
  <c r="I129" i="25"/>
  <c r="K129" i="25"/>
  <c r="D129" i="25"/>
  <c r="F129" i="25"/>
  <c r="B129" i="25"/>
  <c r="G129" i="25"/>
  <c r="J129" i="25"/>
  <c r="C129" i="25"/>
  <c r="H129" i="25"/>
  <c r="E129" i="25"/>
  <c r="S114" i="25"/>
  <c r="AD114" i="25"/>
  <c r="AC114" i="25"/>
  <c r="R114" i="25"/>
  <c r="AI114" i="25"/>
  <c r="X114" i="25"/>
  <c r="Q114" i="25"/>
  <c r="O114" i="25"/>
  <c r="C15" i="40" s="1"/>
  <c r="AB114" i="25"/>
  <c r="L132" i="35" l="1"/>
  <c r="M132" i="35"/>
  <c r="B135" i="35" a="1"/>
  <c r="J135" i="35" s="1"/>
  <c r="O132" i="35"/>
  <c r="N132" i="35"/>
  <c r="O132" i="24"/>
  <c r="B135" i="24" a="1"/>
  <c r="K135" i="24" s="1"/>
  <c r="N132" i="24"/>
  <c r="M132" i="24"/>
  <c r="L132" i="24"/>
  <c r="L129" i="25"/>
  <c r="J26" i="40"/>
  <c r="J29" i="40"/>
  <c r="AK114" i="25"/>
  <c r="Z114" i="25"/>
  <c r="C16" i="40" s="1"/>
  <c r="M129" i="25"/>
  <c r="B132" i="25" a="1"/>
  <c r="O129" i="25"/>
  <c r="N129" i="25"/>
  <c r="G135" i="35" l="1"/>
  <c r="E135" i="35"/>
  <c r="C135" i="35"/>
  <c r="D135" i="35"/>
  <c r="I135" i="35"/>
  <c r="K135" i="35"/>
  <c r="F135" i="35"/>
  <c r="B135" i="35"/>
  <c r="H135" i="35"/>
  <c r="E135" i="24"/>
  <c r="F135" i="24"/>
  <c r="H135" i="24"/>
  <c r="C135" i="24"/>
  <c r="B135" i="24"/>
  <c r="G135" i="24"/>
  <c r="I135" i="24"/>
  <c r="D135" i="24"/>
  <c r="J135" i="24"/>
  <c r="J30" i="40"/>
  <c r="J33" i="40"/>
  <c r="C17" i="40"/>
  <c r="C18" i="40" s="1"/>
  <c r="C132" i="25"/>
  <c r="H132" i="25"/>
  <c r="F132" i="25"/>
  <c r="G132" i="25"/>
  <c r="I132" i="25"/>
  <c r="E132" i="25"/>
  <c r="K132" i="25"/>
  <c r="B132" i="25"/>
  <c r="D132" i="25"/>
  <c r="J132" i="25"/>
  <c r="J34" i="40" l="1"/>
  <c r="J43" i="40"/>
  <c r="L135" i="35"/>
  <c r="M135" i="35"/>
  <c r="B138" i="35" a="1"/>
  <c r="C138" i="35" s="1"/>
  <c r="N135" i="35"/>
  <c r="O135" i="35"/>
  <c r="B138" i="24" a="1"/>
  <c r="C138" i="24" s="1"/>
  <c r="M135" i="24"/>
  <c r="L135" i="24"/>
  <c r="O135" i="24"/>
  <c r="N135" i="24"/>
  <c r="O132" i="25"/>
  <c r="B135" i="25" a="1"/>
  <c r="M132" i="25"/>
  <c r="N132" i="25"/>
  <c r="L132" i="25"/>
  <c r="J138" i="35" l="1"/>
  <c r="H138" i="35"/>
  <c r="B138" i="35"/>
  <c r="F138" i="35"/>
  <c r="E138" i="35"/>
  <c r="G138" i="35"/>
  <c r="D138" i="35"/>
  <c r="I138" i="35"/>
  <c r="K138" i="35"/>
  <c r="E138" i="24"/>
  <c r="E139" i="24" s="1"/>
  <c r="AE139" i="24" s="1"/>
  <c r="I138" i="24"/>
  <c r="I139" i="24" s="1"/>
  <c r="AI139" i="24" s="1"/>
  <c r="H138" i="24"/>
  <c r="H139" i="24" s="1"/>
  <c r="G138" i="24"/>
  <c r="G139" i="24" s="1"/>
  <c r="AG139" i="24" s="1"/>
  <c r="B138" i="24"/>
  <c r="B139" i="24" s="1"/>
  <c r="AB139" i="24" s="1"/>
  <c r="K138" i="24"/>
  <c r="AN138" i="24" s="1"/>
  <c r="AN139" i="24" s="1" a="1"/>
  <c r="AN139" i="24" s="1"/>
  <c r="F138" i="24"/>
  <c r="F139" i="24" s="1"/>
  <c r="AF139" i="24" s="1"/>
  <c r="J138" i="24"/>
  <c r="J139" i="24" s="1"/>
  <c r="Y139" i="24" s="1"/>
  <c r="AL138" i="24"/>
  <c r="AL139" i="24" s="1"/>
  <c r="D138" i="24"/>
  <c r="C139" i="24"/>
  <c r="R139" i="24" s="1"/>
  <c r="F135" i="25"/>
  <c r="K135" i="25"/>
  <c r="H135" i="25"/>
  <c r="C135" i="25"/>
  <c r="I135" i="25"/>
  <c r="J135" i="25"/>
  <c r="D135" i="25"/>
  <c r="E135" i="25"/>
  <c r="B135" i="25"/>
  <c r="G135" i="25"/>
  <c r="L138" i="35" l="1"/>
  <c r="O138" i="35"/>
  <c r="M138" i="35"/>
  <c r="B141" i="35" a="1"/>
  <c r="F141" i="35" s="1"/>
  <c r="F142" i="35" s="1"/>
  <c r="U142" i="35" s="1"/>
  <c r="N138" i="35"/>
  <c r="X139" i="24"/>
  <c r="AC139" i="24"/>
  <c r="T139" i="24"/>
  <c r="AM138" i="24"/>
  <c r="AM139" i="24" s="1"/>
  <c r="V139" i="24"/>
  <c r="L138" i="24"/>
  <c r="L139" i="24" s="1"/>
  <c r="AH139" i="24"/>
  <c r="W139" i="24"/>
  <c r="AJ139" i="24"/>
  <c r="Q139" i="24"/>
  <c r="U139" i="24"/>
  <c r="D139" i="24"/>
  <c r="N138" i="24"/>
  <c r="M138" i="24"/>
  <c r="O138" i="24"/>
  <c r="B154" i="24" a="1"/>
  <c r="K154" i="24" s="1"/>
  <c r="L135" i="25"/>
  <c r="M135" i="25"/>
  <c r="O135" i="25"/>
  <c r="B138" i="25" a="1"/>
  <c r="N135" i="25"/>
  <c r="AF142" i="35" l="1"/>
  <c r="J141" i="35"/>
  <c r="J142" i="35" s="1"/>
  <c r="AJ142" i="35" s="1"/>
  <c r="H141" i="35"/>
  <c r="H142" i="35" s="1"/>
  <c r="G141" i="35"/>
  <c r="G142" i="35" s="1"/>
  <c r="AG142" i="35" s="1"/>
  <c r="C141" i="35"/>
  <c r="B141" i="35"/>
  <c r="B142" i="35" s="1"/>
  <c r="AB142" i="35" s="1"/>
  <c r="K141" i="35"/>
  <c r="AN141" i="35" s="1"/>
  <c r="AN142" i="35" s="1" a="1"/>
  <c r="AN142" i="35" s="1"/>
  <c r="I141" i="35"/>
  <c r="I142" i="35" s="1"/>
  <c r="AI142" i="35" s="1"/>
  <c r="D141" i="35"/>
  <c r="D142" i="35" s="1"/>
  <c r="S142" i="35" s="1"/>
  <c r="E141" i="35"/>
  <c r="E142" i="35" s="1"/>
  <c r="AE142" i="35" s="1"/>
  <c r="C154" i="24"/>
  <c r="D154" i="24"/>
  <c r="H154" i="24"/>
  <c r="B154" i="24"/>
  <c r="AD139" i="24"/>
  <c r="AK139" i="24" s="1"/>
  <c r="S139" i="24"/>
  <c r="Z139" i="24" s="1"/>
  <c r="O139" i="24"/>
  <c r="F154" i="24"/>
  <c r="J154" i="24"/>
  <c r="I154" i="24"/>
  <c r="E154" i="24"/>
  <c r="G154" i="24"/>
  <c r="D138" i="25"/>
  <c r="K138" i="25"/>
  <c r="B138" i="25"/>
  <c r="J138" i="25"/>
  <c r="C138" i="25"/>
  <c r="F138" i="25"/>
  <c r="H138" i="25"/>
  <c r="I138" i="25"/>
  <c r="E138" i="25"/>
  <c r="G138" i="25"/>
  <c r="X142" i="35" l="1"/>
  <c r="T142" i="35"/>
  <c r="Y142" i="35"/>
  <c r="V142" i="35"/>
  <c r="AM141" i="35"/>
  <c r="AM142" i="35" s="1"/>
  <c r="AL141" i="35"/>
  <c r="AL142" i="35" s="1"/>
  <c r="C142" i="35"/>
  <c r="O142" i="35" s="1"/>
  <c r="D144" i="35" s="1"/>
  <c r="I3" i="40" s="1"/>
  <c r="O141" i="35"/>
  <c r="L141" i="35"/>
  <c r="L142" i="35" s="1"/>
  <c r="M141" i="35"/>
  <c r="M142" i="35" s="1"/>
  <c r="AH142" i="35"/>
  <c r="W142" i="35"/>
  <c r="N141" i="35"/>
  <c r="N142" i="35" s="1"/>
  <c r="Q142" i="35"/>
  <c r="AD142" i="35"/>
  <c r="M154" i="24"/>
  <c r="N154" i="24"/>
  <c r="L154" i="24"/>
  <c r="B157" i="24" a="1"/>
  <c r="O154" i="24"/>
  <c r="O138" i="25"/>
  <c r="B141" i="25" a="1"/>
  <c r="N138" i="25"/>
  <c r="L138" i="25"/>
  <c r="M138" i="25"/>
  <c r="R142" i="35" l="1"/>
  <c r="Z142" i="35" s="1"/>
  <c r="D145" i="35" s="1"/>
  <c r="I4" i="40" s="1"/>
  <c r="AC142" i="35"/>
  <c r="AK142" i="35" s="1"/>
  <c r="I5" i="40" s="1"/>
  <c r="I6" i="40" s="1"/>
  <c r="I19" i="40"/>
  <c r="I23" i="40" s="1"/>
  <c r="I27" i="40" s="1"/>
  <c r="I31" i="40" s="1"/>
  <c r="C157" i="24"/>
  <c r="H157" i="24"/>
  <c r="K157" i="24"/>
  <c r="D157" i="24"/>
  <c r="G157" i="24"/>
  <c r="J157" i="24"/>
  <c r="F157" i="24"/>
  <c r="E157" i="24"/>
  <c r="I157" i="24"/>
  <c r="B157" i="24"/>
  <c r="H141" i="25"/>
  <c r="H142" i="25" s="1"/>
  <c r="G141" i="25"/>
  <c r="G142" i="25" s="1"/>
  <c r="D141" i="25"/>
  <c r="K141" i="25"/>
  <c r="AN141" i="25" s="1"/>
  <c r="AN142" i="25" s="1" a="1"/>
  <c r="AN142" i="25" s="1"/>
  <c r="B141" i="25"/>
  <c r="I141" i="25"/>
  <c r="F141" i="25"/>
  <c r="F142" i="25" s="1"/>
  <c r="J141" i="25"/>
  <c r="C141" i="25"/>
  <c r="AL141" i="25" s="1"/>
  <c r="AL142" i="25" s="1"/>
  <c r="E141" i="25"/>
  <c r="E142" i="25" s="1"/>
  <c r="I21" i="40" l="1"/>
  <c r="I25" i="40" s="1"/>
  <c r="I20" i="40"/>
  <c r="I24" i="40" s="1"/>
  <c r="I28" i="40" s="1"/>
  <c r="I32" i="40" s="1"/>
  <c r="O157" i="24"/>
  <c r="B160" i="24" a="1"/>
  <c r="N157" i="24"/>
  <c r="L157" i="24"/>
  <c r="M157" i="24"/>
  <c r="J142" i="25"/>
  <c r="Y142" i="25" s="1"/>
  <c r="AM141" i="25"/>
  <c r="AM142" i="25" s="1"/>
  <c r="U142" i="25"/>
  <c r="AF142" i="25"/>
  <c r="M141" i="25"/>
  <c r="D142" i="25"/>
  <c r="AE142" i="25"/>
  <c r="T142" i="25"/>
  <c r="N141" i="25"/>
  <c r="I142" i="25"/>
  <c r="AG142" i="25"/>
  <c r="V142" i="25"/>
  <c r="L141" i="25"/>
  <c r="C142" i="25"/>
  <c r="O141" i="25"/>
  <c r="B142" i="25"/>
  <c r="AH142" i="25"/>
  <c r="W142" i="25"/>
  <c r="I22" i="40" l="1"/>
  <c r="C160" i="24"/>
  <c r="B160" i="24"/>
  <c r="D160" i="24"/>
  <c r="E160" i="24"/>
  <c r="I160" i="24"/>
  <c r="K160" i="24"/>
  <c r="F160" i="24"/>
  <c r="J160" i="24"/>
  <c r="H160" i="24"/>
  <c r="G160" i="24"/>
  <c r="AJ142" i="25"/>
  <c r="I26" i="40"/>
  <c r="I29" i="40"/>
  <c r="S142" i="25"/>
  <c r="AD142" i="25"/>
  <c r="R142" i="25"/>
  <c r="AC142" i="25"/>
  <c r="X142" i="25"/>
  <c r="AI142" i="25"/>
  <c r="AB142" i="25"/>
  <c r="Q142" i="25"/>
  <c r="O142" i="25"/>
  <c r="B163" i="24" l="1" a="1"/>
  <c r="O160" i="24"/>
  <c r="M160" i="24"/>
  <c r="N160" i="24"/>
  <c r="L160" i="24"/>
  <c r="Z142" i="25"/>
  <c r="I30" i="40"/>
  <c r="I33" i="40"/>
  <c r="AK142" i="25"/>
  <c r="I34" i="40" l="1"/>
  <c r="I43" i="40"/>
  <c r="B163" i="24"/>
  <c r="J163" i="24"/>
  <c r="G163" i="24"/>
  <c r="E163" i="24"/>
  <c r="H163" i="24"/>
  <c r="D163" i="24"/>
  <c r="C163" i="24"/>
  <c r="F163" i="24"/>
  <c r="I163" i="24"/>
  <c r="K163" i="24"/>
  <c r="L163" i="24" l="1"/>
  <c r="M163" i="24"/>
  <c r="N163" i="24"/>
  <c r="O163" i="24"/>
  <c r="B166" i="24" a="1"/>
  <c r="F166" i="24" l="1"/>
  <c r="F167" i="24" s="1"/>
  <c r="B166" i="24"/>
  <c r="E166" i="24"/>
  <c r="E167" i="24" s="1"/>
  <c r="J166" i="24"/>
  <c r="K166" i="24"/>
  <c r="AN166" i="24" s="1"/>
  <c r="AN167" i="24" s="1" a="1"/>
  <c r="AN167" i="24" s="1"/>
  <c r="H166" i="24"/>
  <c r="H167" i="24" s="1"/>
  <c r="G166" i="24"/>
  <c r="G167" i="24" s="1"/>
  <c r="I166" i="24"/>
  <c r="D166" i="24"/>
  <c r="C166" i="24"/>
  <c r="I167" i="24" l="1"/>
  <c r="N166" i="24"/>
  <c r="W167" i="24"/>
  <c r="AH167" i="24"/>
  <c r="B167" i="24"/>
  <c r="O166" i="24"/>
  <c r="B182" i="24" a="1"/>
  <c r="AM166" i="24"/>
  <c r="AM167" i="24" s="1"/>
  <c r="J167" i="24"/>
  <c r="V167" i="24"/>
  <c r="AG167" i="24"/>
  <c r="AE167" i="24"/>
  <c r="T167" i="24"/>
  <c r="AL166" i="24"/>
  <c r="AL167" i="24" s="1"/>
  <c r="C167" i="24"/>
  <c r="L166" i="24"/>
  <c r="D167" i="24"/>
  <c r="M166" i="24"/>
  <c r="U167" i="24"/>
  <c r="AF167" i="24"/>
  <c r="K182" i="24" l="1"/>
  <c r="B182" i="24"/>
  <c r="C182" i="24"/>
  <c r="G182" i="24"/>
  <c r="H182" i="24"/>
  <c r="I182" i="24"/>
  <c r="D182" i="24"/>
  <c r="J182" i="24"/>
  <c r="E182" i="24"/>
  <c r="F182" i="24"/>
  <c r="AC167" i="24"/>
  <c r="R167" i="24"/>
  <c r="S167" i="24"/>
  <c r="AD167" i="24"/>
  <c r="AJ167" i="24"/>
  <c r="Y167" i="24"/>
  <c r="Q167" i="24"/>
  <c r="AB167" i="24"/>
  <c r="O167" i="24"/>
  <c r="B19" i="40" s="1"/>
  <c r="AI167" i="24"/>
  <c r="X167" i="24"/>
  <c r="N182" i="24" l="1"/>
  <c r="B185" i="24" a="1"/>
  <c r="O182" i="24"/>
  <c r="Z167" i="24"/>
  <c r="B20" i="40" s="1"/>
  <c r="AK167" i="24"/>
  <c r="B21" i="40" s="1"/>
  <c r="B22" i="40" s="1"/>
  <c r="M182" i="24"/>
  <c r="L182" i="24"/>
  <c r="J185" i="24" l="1"/>
  <c r="D185" i="24"/>
  <c r="F185" i="24"/>
  <c r="I185" i="24"/>
  <c r="B185" i="24"/>
  <c r="H185" i="24"/>
  <c r="C185" i="24"/>
  <c r="K185" i="24"/>
  <c r="G185" i="24"/>
  <c r="E185" i="24"/>
  <c r="L185" i="24" l="1"/>
  <c r="M185" i="24"/>
  <c r="O185" i="24"/>
  <c r="B188" i="24" a="1"/>
  <c r="N185" i="24"/>
  <c r="B188" i="24" l="1"/>
  <c r="K188" i="24"/>
  <c r="G188" i="24"/>
  <c r="F188" i="24"/>
  <c r="C188" i="24"/>
  <c r="E188" i="24"/>
  <c r="D188" i="24"/>
  <c r="H188" i="24"/>
  <c r="J188" i="24"/>
  <c r="I188" i="24"/>
  <c r="M188" i="24" l="1"/>
  <c r="N188" i="24"/>
  <c r="L188" i="24"/>
  <c r="B191" i="24" a="1"/>
  <c r="O188" i="24"/>
  <c r="F191" i="24" l="1"/>
  <c r="H191" i="24"/>
  <c r="G191" i="24"/>
  <c r="K191" i="24"/>
  <c r="C191" i="24"/>
  <c r="D191" i="24"/>
  <c r="E191" i="24"/>
  <c r="I191" i="24"/>
  <c r="J191" i="24"/>
  <c r="B191" i="24"/>
  <c r="N191" i="24" l="1"/>
  <c r="O191" i="24"/>
  <c r="B194" i="24" a="1"/>
  <c r="M191" i="24"/>
  <c r="L191" i="24"/>
  <c r="H194" i="24" l="1"/>
  <c r="H195" i="24" s="1"/>
  <c r="K194" i="24"/>
  <c r="AN194" i="24" s="1"/>
  <c r="AN195" i="24" s="1" a="1"/>
  <c r="AN195" i="24" s="1"/>
  <c r="E194" i="24"/>
  <c r="E195" i="24" s="1"/>
  <c r="J194" i="24"/>
  <c r="I194" i="24"/>
  <c r="B194" i="24"/>
  <c r="G194" i="24"/>
  <c r="G195" i="24" s="1"/>
  <c r="F194" i="24"/>
  <c r="F195" i="24" s="1"/>
  <c r="D194" i="24"/>
  <c r="C194" i="24"/>
  <c r="J195" i="24" l="1"/>
  <c r="AM194" i="24"/>
  <c r="AM195" i="24" s="1"/>
  <c r="U195" i="24"/>
  <c r="AF195" i="24"/>
  <c r="V195" i="24"/>
  <c r="AG195" i="24"/>
  <c r="AE195" i="24"/>
  <c r="T195" i="24"/>
  <c r="AL194" i="24"/>
  <c r="AL195" i="24" s="1"/>
  <c r="L194" i="24"/>
  <c r="C195" i="24"/>
  <c r="B195" i="24"/>
  <c r="O194" i="24"/>
  <c r="B210" i="24" a="1"/>
  <c r="M194" i="24"/>
  <c r="D195" i="24"/>
  <c r="N194" i="24"/>
  <c r="I195" i="24"/>
  <c r="W195" i="24"/>
  <c r="AH195" i="24"/>
  <c r="AD195" i="24" l="1"/>
  <c r="S195" i="24"/>
  <c r="AC195" i="24"/>
  <c r="R195" i="24"/>
  <c r="X195" i="24"/>
  <c r="AI195" i="24"/>
  <c r="H210" i="24"/>
  <c r="K210" i="24"/>
  <c r="I210" i="24"/>
  <c r="J210" i="24"/>
  <c r="E210" i="24"/>
  <c r="G210" i="24"/>
  <c r="D210" i="24"/>
  <c r="B210" i="24"/>
  <c r="C210" i="24"/>
  <c r="F210" i="24"/>
  <c r="Q195" i="24"/>
  <c r="AB195" i="24"/>
  <c r="O195" i="24"/>
  <c r="AJ195" i="24"/>
  <c r="Y195" i="24"/>
  <c r="AK195" i="24" l="1"/>
  <c r="O210" i="24"/>
  <c r="B213" i="24" a="1"/>
  <c r="L210" i="24"/>
  <c r="Z195" i="24"/>
  <c r="M210" i="24"/>
  <c r="N210" i="24"/>
  <c r="J213" i="24" l="1"/>
  <c r="D213" i="24"/>
  <c r="G213" i="24"/>
  <c r="B213" i="24"/>
  <c r="H213" i="24"/>
  <c r="K213" i="24"/>
  <c r="C213" i="24"/>
  <c r="I213" i="24"/>
  <c r="F213" i="24"/>
  <c r="E213" i="24"/>
  <c r="N213" i="24" l="1"/>
  <c r="L213" i="24"/>
  <c r="M213" i="24"/>
  <c r="O213" i="24"/>
  <c r="B216" i="24" a="1"/>
  <c r="K216" i="24" l="1"/>
  <c r="G216" i="24"/>
  <c r="J216" i="24"/>
  <c r="F216" i="24"/>
  <c r="E216" i="24"/>
  <c r="H216" i="24"/>
  <c r="C216" i="24"/>
  <c r="I216" i="24"/>
  <c r="B216" i="24"/>
  <c r="D216" i="24"/>
  <c r="N216" i="24" l="1"/>
  <c r="L216" i="24"/>
  <c r="M216" i="24"/>
  <c r="O216" i="24"/>
  <c r="B219" i="24" a="1"/>
  <c r="J219" i="24" l="1"/>
  <c r="I219" i="24"/>
  <c r="H219" i="24"/>
  <c r="B219" i="24"/>
  <c r="G219" i="24"/>
  <c r="E219" i="24"/>
  <c r="D219" i="24"/>
  <c r="F219" i="24"/>
  <c r="C219" i="24"/>
  <c r="K219" i="24"/>
  <c r="B222" i="24" l="1" a="1"/>
  <c r="O219" i="24"/>
  <c r="M219" i="24"/>
  <c r="N219" i="24"/>
  <c r="L219" i="24"/>
  <c r="B222" i="24" l="1"/>
  <c r="K222" i="24"/>
  <c r="AN222" i="24" s="1"/>
  <c r="AN223" i="24" s="1" a="1"/>
  <c r="AN223" i="24" s="1"/>
  <c r="C222" i="24"/>
  <c r="E222" i="24"/>
  <c r="E223" i="24" s="1"/>
  <c r="I222" i="24"/>
  <c r="F222" i="24"/>
  <c r="F223" i="24" s="1"/>
  <c r="D222" i="24"/>
  <c r="J222" i="24"/>
  <c r="G222" i="24"/>
  <c r="G223" i="24" s="1"/>
  <c r="H222" i="24"/>
  <c r="H223" i="24" s="1"/>
  <c r="T223" i="24" l="1"/>
  <c r="AE223" i="24"/>
  <c r="J223" i="24"/>
  <c r="AM222" i="24"/>
  <c r="AM223" i="24" s="1"/>
  <c r="M222" i="24"/>
  <c r="D223" i="24"/>
  <c r="AL222" i="24"/>
  <c r="AL223" i="24" s="1"/>
  <c r="C223" i="24"/>
  <c r="L222" i="24"/>
  <c r="AH223" i="24"/>
  <c r="W223" i="24"/>
  <c r="AF223" i="24"/>
  <c r="U223" i="24"/>
  <c r="V223" i="24"/>
  <c r="AG223" i="24"/>
  <c r="I223" i="24"/>
  <c r="N222" i="24"/>
  <c r="O222" i="24"/>
  <c r="B238" i="24" a="1"/>
  <c r="B223" i="24"/>
  <c r="R223" i="24" l="1"/>
  <c r="AC223" i="24"/>
  <c r="AD223" i="24"/>
  <c r="S223" i="24"/>
  <c r="J238" i="24"/>
  <c r="H238" i="24"/>
  <c r="D238" i="24"/>
  <c r="I238" i="24"/>
  <c r="G238" i="24"/>
  <c r="E238" i="24"/>
  <c r="K238" i="24"/>
  <c r="F238" i="24"/>
  <c r="C238" i="24"/>
  <c r="B238" i="24"/>
  <c r="AJ223" i="24"/>
  <c r="Y223" i="24"/>
  <c r="Q223" i="24"/>
  <c r="O223" i="24"/>
  <c r="B23" i="40" s="1"/>
  <c r="AB223" i="24"/>
  <c r="AI223" i="24"/>
  <c r="X223" i="24"/>
  <c r="O238" i="24" l="1"/>
  <c r="B241" i="24" a="1"/>
  <c r="N238" i="24"/>
  <c r="AK223" i="24"/>
  <c r="B25" i="40" s="1"/>
  <c r="B26" i="40" s="1"/>
  <c r="M238" i="24"/>
  <c r="Z223" i="24"/>
  <c r="B24" i="40" s="1"/>
  <c r="L238" i="24"/>
  <c r="J241" i="24" l="1"/>
  <c r="I241" i="24"/>
  <c r="E241" i="24"/>
  <c r="C241" i="24"/>
  <c r="H241" i="24"/>
  <c r="G241" i="24"/>
  <c r="K241" i="24"/>
  <c r="F241" i="24"/>
  <c r="D241" i="24"/>
  <c r="B241" i="24"/>
  <c r="L241" i="24" l="1"/>
  <c r="B244" i="24" a="1"/>
  <c r="O241" i="24"/>
  <c r="N241" i="24"/>
  <c r="M241" i="24"/>
  <c r="D244" i="24" l="1"/>
  <c r="B244" i="24"/>
  <c r="K244" i="24"/>
  <c r="C244" i="24"/>
  <c r="G244" i="24"/>
  <c r="H244" i="24"/>
  <c r="J244" i="24"/>
  <c r="F244" i="24"/>
  <c r="E244" i="24"/>
  <c r="I244" i="24"/>
  <c r="L244" i="24" l="1"/>
  <c r="N244" i="24"/>
  <c r="O244" i="24"/>
  <c r="B247" i="24" a="1"/>
  <c r="M244" i="24"/>
  <c r="J247" i="24" l="1"/>
  <c r="D247" i="24"/>
  <c r="C247" i="24"/>
  <c r="I247" i="24"/>
  <c r="B247" i="24"/>
  <c r="H247" i="24"/>
  <c r="F247" i="24"/>
  <c r="G247" i="24"/>
  <c r="E247" i="24"/>
  <c r="K247" i="24"/>
  <c r="N247" i="24" l="1"/>
  <c r="L247" i="24"/>
  <c r="M247" i="24"/>
  <c r="O247" i="24"/>
  <c r="B250" i="24" a="1"/>
  <c r="D250" i="24" l="1"/>
  <c r="J250" i="24"/>
  <c r="C250" i="24"/>
  <c r="H250" i="24"/>
  <c r="H251" i="24" s="1"/>
  <c r="E250" i="24"/>
  <c r="E251" i="24" s="1"/>
  <c r="G250" i="24"/>
  <c r="G251" i="24" s="1"/>
  <c r="I250" i="24"/>
  <c r="K250" i="24"/>
  <c r="AN250" i="24" s="1"/>
  <c r="AN251" i="24" s="1" a="1"/>
  <c r="AN251" i="24" s="1"/>
  <c r="B250" i="24"/>
  <c r="F250" i="24"/>
  <c r="F251" i="24" s="1"/>
  <c r="U251" i="24" l="1"/>
  <c r="AF251" i="24"/>
  <c r="AG251" i="24"/>
  <c r="V251" i="24"/>
  <c r="J251" i="24"/>
  <c r="AM250" i="24"/>
  <c r="AM251" i="24" s="1"/>
  <c r="AH251" i="24"/>
  <c r="W251" i="24"/>
  <c r="I251" i="24"/>
  <c r="N250" i="24"/>
  <c r="AL250" i="24"/>
  <c r="AL251" i="24" s="1"/>
  <c r="L250" i="24"/>
  <c r="L251" i="24" s="1"/>
  <c r="C251" i="24"/>
  <c r="B266" i="24" a="1"/>
  <c r="O250" i="24"/>
  <c r="B251" i="24"/>
  <c r="T251" i="24"/>
  <c r="AE251" i="24"/>
  <c r="D251" i="24"/>
  <c r="M250" i="24"/>
  <c r="AB251" i="24" l="1"/>
  <c r="O251" i="24"/>
  <c r="Q251" i="24"/>
  <c r="AD251" i="24"/>
  <c r="S251" i="24"/>
  <c r="I266" i="24"/>
  <c r="C266" i="24"/>
  <c r="E266" i="24"/>
  <c r="K266" i="24"/>
  <c r="J266" i="24"/>
  <c r="D266" i="24"/>
  <c r="B266" i="24"/>
  <c r="H266" i="24"/>
  <c r="G266" i="24"/>
  <c r="F266" i="24"/>
  <c r="AC251" i="24"/>
  <c r="R251" i="24"/>
  <c r="X251" i="24"/>
  <c r="AI251" i="24"/>
  <c r="Y251" i="24"/>
  <c r="AJ251" i="24"/>
  <c r="B269" i="24" l="1" a="1"/>
  <c r="O266" i="24"/>
  <c r="M266" i="24"/>
  <c r="L266" i="24"/>
  <c r="Z251" i="24"/>
  <c r="N266" i="24"/>
  <c r="AK251" i="24"/>
  <c r="F269" i="24" l="1"/>
  <c r="G269" i="24"/>
  <c r="H269" i="24"/>
  <c r="B269" i="24"/>
  <c r="D269" i="24"/>
  <c r="E269" i="24"/>
  <c r="C269" i="24"/>
  <c r="J269" i="24"/>
  <c r="I269" i="24"/>
  <c r="K269" i="24"/>
  <c r="L269" i="24" l="1"/>
  <c r="O269" i="24"/>
  <c r="B272" i="24" a="1"/>
  <c r="N269" i="24"/>
  <c r="M269" i="24"/>
  <c r="E272" i="24" l="1"/>
  <c r="H272" i="24"/>
  <c r="I272" i="24"/>
  <c r="K272" i="24"/>
  <c r="C272" i="24"/>
  <c r="F272" i="24"/>
  <c r="D272" i="24"/>
  <c r="J272" i="24"/>
  <c r="G272" i="24"/>
  <c r="B272" i="24"/>
  <c r="O272" i="24" l="1"/>
  <c r="B275" i="24" a="1"/>
  <c r="L272" i="24"/>
  <c r="M272" i="24"/>
  <c r="N272" i="24"/>
  <c r="B275" i="24" l="1"/>
  <c r="G275" i="24"/>
  <c r="D275" i="24"/>
  <c r="H275" i="24"/>
  <c r="K275" i="24"/>
  <c r="I275" i="24"/>
  <c r="C275" i="24"/>
  <c r="E275" i="24"/>
  <c r="J275" i="24"/>
  <c r="F275" i="24"/>
  <c r="L275" i="24" l="1"/>
  <c r="M275" i="24"/>
  <c r="N275" i="24"/>
  <c r="B278" i="24" a="1"/>
  <c r="O275" i="24"/>
  <c r="G278" i="24" l="1"/>
  <c r="G279" i="24" s="1"/>
  <c r="I278" i="24"/>
  <c r="J278" i="24"/>
  <c r="F278" i="24"/>
  <c r="F279" i="24" s="1"/>
  <c r="D278" i="24"/>
  <c r="C278" i="24"/>
  <c r="E278" i="24"/>
  <c r="E279" i="24" s="1"/>
  <c r="B278" i="24"/>
  <c r="H278" i="24"/>
  <c r="H279" i="24" s="1"/>
  <c r="K278" i="24"/>
  <c r="AN278" i="24" s="1"/>
  <c r="AN279" i="24" s="1" a="1"/>
  <c r="AN279" i="24" s="1"/>
  <c r="T279" i="24" l="1"/>
  <c r="AE279" i="24"/>
  <c r="AM278" i="24"/>
  <c r="AM279" i="24" s="1"/>
  <c r="J279" i="24"/>
  <c r="C279" i="24"/>
  <c r="L278" i="24"/>
  <c r="AL278" i="24"/>
  <c r="AL279" i="24" s="1"/>
  <c r="N278" i="24"/>
  <c r="I279" i="24"/>
  <c r="W279" i="24"/>
  <c r="AH279" i="24"/>
  <c r="D279" i="24"/>
  <c r="M278" i="24"/>
  <c r="AG279" i="24"/>
  <c r="V279" i="24"/>
  <c r="B279" i="24"/>
  <c r="O278" i="24"/>
  <c r="B294" i="24" a="1"/>
  <c r="AF279" i="24"/>
  <c r="U279" i="24"/>
  <c r="Y279" i="24" l="1"/>
  <c r="AJ279" i="24"/>
  <c r="Q279" i="24"/>
  <c r="O279" i="24"/>
  <c r="B27" i="40" s="1"/>
  <c r="AB279" i="24"/>
  <c r="AD279" i="24"/>
  <c r="S279" i="24"/>
  <c r="E294" i="24"/>
  <c r="J294" i="24"/>
  <c r="K294" i="24"/>
  <c r="B294" i="24"/>
  <c r="C294" i="24"/>
  <c r="G294" i="24"/>
  <c r="F294" i="24"/>
  <c r="H294" i="24"/>
  <c r="D294" i="24"/>
  <c r="I294" i="24"/>
  <c r="AI279" i="24"/>
  <c r="X279" i="24"/>
  <c r="R279" i="24"/>
  <c r="AC279" i="24"/>
  <c r="M294" i="24" l="1"/>
  <c r="L294" i="24"/>
  <c r="O294" i="24"/>
  <c r="B297" i="24" a="1"/>
  <c r="Z279" i="24"/>
  <c r="B28" i="40" s="1"/>
  <c r="N294" i="24"/>
  <c r="AK279" i="24"/>
  <c r="B29" i="40" s="1"/>
  <c r="B30" i="40" s="1"/>
  <c r="F297" i="24" l="1"/>
  <c r="G297" i="24"/>
  <c r="C297" i="24"/>
  <c r="D297" i="24"/>
  <c r="J297" i="24"/>
  <c r="B297" i="24"/>
  <c r="K297" i="24"/>
  <c r="E297" i="24"/>
  <c r="I297" i="24"/>
  <c r="H297" i="24"/>
  <c r="M297" i="24" l="1"/>
  <c r="L297" i="24"/>
  <c r="O297" i="24"/>
  <c r="B300" i="24" a="1"/>
  <c r="N297" i="24"/>
  <c r="B300" i="24" l="1"/>
  <c r="C300" i="24"/>
  <c r="K300" i="24"/>
  <c r="F300" i="24"/>
  <c r="J300" i="24"/>
  <c r="D300" i="24"/>
  <c r="E300" i="24"/>
  <c r="I300" i="24"/>
  <c r="H300" i="24"/>
  <c r="G300" i="24"/>
  <c r="N300" i="24" l="1"/>
  <c r="M300" i="24"/>
  <c r="L300" i="24"/>
  <c r="O300" i="24"/>
  <c r="B303" i="24" a="1"/>
  <c r="G303" i="24" l="1"/>
  <c r="D303" i="24"/>
  <c r="K303" i="24"/>
  <c r="J303" i="24"/>
  <c r="E303" i="24"/>
  <c r="B303" i="24"/>
  <c r="C303" i="24"/>
  <c r="F303" i="24"/>
  <c r="H303" i="24"/>
  <c r="I303" i="24"/>
  <c r="L303" i="24" l="1"/>
  <c r="N303" i="24"/>
  <c r="B306" i="24" a="1"/>
  <c r="O303" i="24"/>
  <c r="M303" i="24"/>
  <c r="J306" i="24" l="1"/>
  <c r="F306" i="24"/>
  <c r="F307" i="24" s="1"/>
  <c r="G306" i="24"/>
  <c r="G307" i="24" s="1"/>
  <c r="E306" i="24"/>
  <c r="E307" i="24" s="1"/>
  <c r="D306" i="24"/>
  <c r="B306" i="24"/>
  <c r="H306" i="24"/>
  <c r="H307" i="24" s="1"/>
  <c r="I306" i="24"/>
  <c r="C306" i="24"/>
  <c r="K306" i="24"/>
  <c r="AN306" i="24" s="1"/>
  <c r="AN307" i="24" s="1" a="1"/>
  <c r="AN307" i="24" s="1"/>
  <c r="T307" i="24" l="1"/>
  <c r="AE307" i="24"/>
  <c r="I307" i="24"/>
  <c r="N306" i="24"/>
  <c r="W307" i="24"/>
  <c r="AH307" i="24"/>
  <c r="V307" i="24"/>
  <c r="AG307" i="24"/>
  <c r="B307" i="24"/>
  <c r="O306" i="24"/>
  <c r="B322" i="24" a="1"/>
  <c r="U307" i="24"/>
  <c r="AF307" i="24"/>
  <c r="AL306" i="24"/>
  <c r="AL307" i="24" s="1"/>
  <c r="L306" i="24"/>
  <c r="C307" i="24"/>
  <c r="M306" i="24"/>
  <c r="D307" i="24"/>
  <c r="AM306" i="24"/>
  <c r="AM307" i="24" s="1"/>
  <c r="J307" i="24"/>
  <c r="H322" i="24" l="1"/>
  <c r="K322" i="24"/>
  <c r="B322" i="24"/>
  <c r="E322" i="24"/>
  <c r="G322" i="24"/>
  <c r="C322" i="24"/>
  <c r="F322" i="24"/>
  <c r="D322" i="24"/>
  <c r="I322" i="24"/>
  <c r="J322" i="24"/>
  <c r="AD307" i="24"/>
  <c r="S307" i="24"/>
  <c r="AI307" i="24"/>
  <c r="X307" i="24"/>
  <c r="AB307" i="24"/>
  <c r="O307" i="24"/>
  <c r="Q307" i="24"/>
  <c r="Y307" i="24"/>
  <c r="AJ307" i="24"/>
  <c r="AC307" i="24"/>
  <c r="R307" i="24"/>
  <c r="M322" i="24" l="1"/>
  <c r="AK307" i="24"/>
  <c r="O322" i="24"/>
  <c r="B325" i="24" a="1"/>
  <c r="L322" i="24"/>
  <c r="Z307" i="24"/>
  <c r="N322" i="24"/>
  <c r="C325" i="24" l="1"/>
  <c r="K325" i="24"/>
  <c r="I325" i="24"/>
  <c r="B325" i="24"/>
  <c r="F325" i="24"/>
  <c r="H325" i="24"/>
  <c r="D325" i="24"/>
  <c r="J325" i="24"/>
  <c r="G325" i="24"/>
  <c r="E325" i="24"/>
  <c r="M325" i="24" l="1"/>
  <c r="O325" i="24"/>
  <c r="B328" i="24" a="1"/>
  <c r="N325" i="24"/>
  <c r="L325" i="24"/>
  <c r="K328" i="24" l="1"/>
  <c r="D328" i="24"/>
  <c r="I328" i="24"/>
  <c r="B328" i="24"/>
  <c r="H328" i="24"/>
  <c r="F328" i="24"/>
  <c r="C328" i="24"/>
  <c r="J328" i="24"/>
  <c r="G328" i="24"/>
  <c r="E328" i="24"/>
  <c r="L328" i="24" l="1"/>
  <c r="N328" i="24"/>
  <c r="O328" i="24"/>
  <c r="B331" i="24" a="1"/>
  <c r="M328" i="24"/>
  <c r="F331" i="24" l="1"/>
  <c r="C331" i="24"/>
  <c r="E331" i="24"/>
  <c r="K331" i="24"/>
  <c r="G331" i="24"/>
  <c r="D331" i="24"/>
  <c r="I331" i="24"/>
  <c r="J331" i="24"/>
  <c r="B331" i="24"/>
  <c r="H331" i="24"/>
  <c r="N331" i="24" l="1"/>
  <c r="M331" i="24"/>
  <c r="L331" i="24"/>
  <c r="B334" i="24" a="1"/>
  <c r="O331" i="24"/>
  <c r="D334" i="24" l="1"/>
  <c r="K334" i="24"/>
  <c r="AN334" i="24" s="1"/>
  <c r="AN335" i="24" s="1" a="1"/>
  <c r="AN335" i="24" s="1"/>
  <c r="G334" i="24"/>
  <c r="G335" i="24" s="1"/>
  <c r="F334" i="24"/>
  <c r="F335" i="24" s="1"/>
  <c r="B334" i="24"/>
  <c r="J334" i="24"/>
  <c r="C334" i="24"/>
  <c r="E334" i="24"/>
  <c r="E335" i="24" s="1"/>
  <c r="H334" i="24"/>
  <c r="H335" i="24" s="1"/>
  <c r="I334" i="24"/>
  <c r="T335" i="24" l="1"/>
  <c r="AE335" i="24"/>
  <c r="AG335" i="24"/>
  <c r="V335" i="24"/>
  <c r="N334" i="24"/>
  <c r="N335" i="24" s="1"/>
  <c r="I335" i="24"/>
  <c r="J335" i="24"/>
  <c r="AM334" i="24"/>
  <c r="AM335" i="24" s="1"/>
  <c r="AF335" i="24"/>
  <c r="U335" i="24"/>
  <c r="AL334" i="24"/>
  <c r="AL335" i="24" s="1"/>
  <c r="C335" i="24"/>
  <c r="L334" i="24"/>
  <c r="L335" i="24" s="1"/>
  <c r="AH335" i="24"/>
  <c r="W335" i="24"/>
  <c r="O334" i="24"/>
  <c r="B335" i="24"/>
  <c r="M334" i="24"/>
  <c r="M335" i="24" s="1"/>
  <c r="D335" i="24"/>
  <c r="X335" i="24" l="1"/>
  <c r="AI335" i="24"/>
  <c r="AC335" i="24"/>
  <c r="R335" i="24"/>
  <c r="S335" i="24"/>
  <c r="AD335" i="24"/>
  <c r="AJ335" i="24"/>
  <c r="Y335" i="24"/>
  <c r="Q335" i="24"/>
  <c r="O335" i="24"/>
  <c r="AB335" i="24"/>
  <c r="AK335" i="24" l="1"/>
  <c r="D337" i="24"/>
  <c r="B3" i="40" s="1"/>
  <c r="B31" i="40"/>
  <c r="Z335" i="24"/>
  <c r="B5" i="40" l="1"/>
  <c r="B33" i="40"/>
  <c r="D338" i="24"/>
  <c r="B4" i="40" s="1"/>
  <c r="B32" i="40"/>
  <c r="B6" i="40" l="1"/>
  <c r="B34" i="40"/>
  <c r="D35" i="33"/>
  <c r="D63" i="32"/>
  <c r="B73" i="32" s="1" a="1"/>
  <c r="D7" i="34"/>
  <c r="D91" i="31"/>
  <c r="D147" i="25"/>
  <c r="C91" i="31"/>
  <c r="B101" i="31" a="1"/>
  <c r="C147" i="25"/>
  <c r="C119" i="26"/>
  <c r="C63" i="32"/>
  <c r="C7" i="34"/>
  <c r="C35" i="33"/>
  <c r="B157" i="25" l="1" a="1"/>
  <c r="C157" i="25" s="1"/>
  <c r="J73" i="32"/>
  <c r="D73" i="32"/>
  <c r="F73" i="32"/>
  <c r="E73" i="32"/>
  <c r="I73" i="32"/>
  <c r="K73" i="32"/>
  <c r="H73" i="32"/>
  <c r="B73" i="32"/>
  <c r="G73" i="32"/>
  <c r="C73" i="32"/>
  <c r="D101" i="31"/>
  <c r="B101" i="31"/>
  <c r="F101" i="31"/>
  <c r="J101" i="31"/>
  <c r="H101" i="31"/>
  <c r="E101" i="31"/>
  <c r="K101" i="31"/>
  <c r="G101" i="31"/>
  <c r="C101" i="31"/>
  <c r="I101" i="31"/>
  <c r="D119" i="26"/>
  <c r="B129" i="26" s="1" a="1"/>
  <c r="G157" i="25" l="1"/>
  <c r="D157" i="25"/>
  <c r="J157" i="25"/>
  <c r="H157" i="25"/>
  <c r="I157" i="25"/>
  <c r="E157" i="25"/>
  <c r="K157" i="25"/>
  <c r="B157" i="25"/>
  <c r="F157" i="25"/>
  <c r="C129" i="26"/>
  <c r="K129" i="26"/>
  <c r="E129" i="26"/>
  <c r="H129" i="26"/>
  <c r="F129" i="26"/>
  <c r="B129" i="26"/>
  <c r="G129" i="26"/>
  <c r="I129" i="26"/>
  <c r="D129" i="26"/>
  <c r="J129" i="26"/>
  <c r="O20" i="34"/>
  <c r="N73" i="32"/>
  <c r="N20" i="34"/>
  <c r="O73" i="32"/>
  <c r="B76" i="32" a="1"/>
  <c r="N101" i="31"/>
  <c r="O101" i="31"/>
  <c r="B104" i="31" a="1"/>
  <c r="M20" i="34"/>
  <c r="L45" i="33"/>
  <c r="M45" i="33"/>
  <c r="L101" i="31"/>
  <c r="M101" i="31"/>
  <c r="L20" i="34"/>
  <c r="O45" i="33"/>
  <c r="B48" i="33" a="1"/>
  <c r="N45" i="33"/>
  <c r="L73" i="32"/>
  <c r="M73" i="32"/>
  <c r="B160" i="25" l="1" a="1"/>
  <c r="G160" i="25" s="1"/>
  <c r="O157" i="25"/>
  <c r="L157" i="25"/>
  <c r="M157" i="25"/>
  <c r="N157" i="25"/>
  <c r="B76" i="32"/>
  <c r="F76" i="32"/>
  <c r="G76" i="32"/>
  <c r="K76" i="32"/>
  <c r="D76" i="32"/>
  <c r="C76" i="32"/>
  <c r="I76" i="32"/>
  <c r="J76" i="32"/>
  <c r="E76" i="32"/>
  <c r="H76" i="32"/>
  <c r="M129" i="26"/>
  <c r="L129" i="26"/>
  <c r="D104" i="31"/>
  <c r="C104" i="31"/>
  <c r="H104" i="31"/>
  <c r="J104" i="31"/>
  <c r="F104" i="31"/>
  <c r="B104" i="31"/>
  <c r="I104" i="31"/>
  <c r="K104" i="31"/>
  <c r="E104" i="31"/>
  <c r="G104" i="31"/>
  <c r="N129" i="26"/>
  <c r="E48" i="33"/>
  <c r="K48" i="33"/>
  <c r="B48" i="33"/>
  <c r="I48" i="33"/>
  <c r="C48" i="33"/>
  <c r="F48" i="33"/>
  <c r="D48" i="33"/>
  <c r="J48" i="33"/>
  <c r="G48" i="33"/>
  <c r="H48" i="33"/>
  <c r="O129" i="26"/>
  <c r="B132" i="26" a="1"/>
  <c r="I160" i="25" l="1"/>
  <c r="B160" i="25"/>
  <c r="C160" i="25"/>
  <c r="J160" i="25"/>
  <c r="F160" i="25"/>
  <c r="H160" i="25"/>
  <c r="K160" i="25"/>
  <c r="E160" i="25"/>
  <c r="D160" i="25"/>
  <c r="M23" i="34"/>
  <c r="L23" i="34"/>
  <c r="N76" i="32"/>
  <c r="N48" i="33"/>
  <c r="N104" i="31"/>
  <c r="L76" i="32"/>
  <c r="M104" i="31"/>
  <c r="L48" i="33"/>
  <c r="C132" i="26"/>
  <c r="B132" i="26"/>
  <c r="D132" i="26"/>
  <c r="G132" i="26"/>
  <c r="F132" i="26"/>
  <c r="H132" i="26"/>
  <c r="J132" i="26"/>
  <c r="E132" i="26"/>
  <c r="I132" i="26"/>
  <c r="K132" i="26"/>
  <c r="N23" i="34"/>
  <c r="O23" i="34"/>
  <c r="M48" i="33"/>
  <c r="B51" i="33" a="1"/>
  <c r="O48" i="33"/>
  <c r="O104" i="31"/>
  <c r="B107" i="31" a="1"/>
  <c r="L104" i="31"/>
  <c r="M76" i="32"/>
  <c r="O76" i="32"/>
  <c r="B79" i="32" a="1"/>
  <c r="L160" i="25" l="1"/>
  <c r="N160" i="25"/>
  <c r="M160" i="25"/>
  <c r="B163" i="25" a="1"/>
  <c r="J163" i="25" s="1"/>
  <c r="O160" i="25"/>
  <c r="O132" i="26"/>
  <c r="B135" i="26" a="1"/>
  <c r="K79" i="32"/>
  <c r="C79" i="32"/>
  <c r="E79" i="32"/>
  <c r="D79" i="32"/>
  <c r="H79" i="32"/>
  <c r="I79" i="32"/>
  <c r="G79" i="32"/>
  <c r="J79" i="32"/>
  <c r="F79" i="32"/>
  <c r="B79" i="32"/>
  <c r="F107" i="31"/>
  <c r="J107" i="31"/>
  <c r="E107" i="31"/>
  <c r="K107" i="31"/>
  <c r="I107" i="31"/>
  <c r="B107" i="31"/>
  <c r="H107" i="31"/>
  <c r="G107" i="31"/>
  <c r="D107" i="31"/>
  <c r="C107" i="31"/>
  <c r="N132" i="26"/>
  <c r="L132" i="26"/>
  <c r="F51" i="33"/>
  <c r="C51" i="33"/>
  <c r="I51" i="33"/>
  <c r="D51" i="33"/>
  <c r="B51" i="33"/>
  <c r="H51" i="33"/>
  <c r="K51" i="33"/>
  <c r="G51" i="33"/>
  <c r="E51" i="33"/>
  <c r="J51" i="33"/>
  <c r="M132" i="26"/>
  <c r="G163" i="25" l="1"/>
  <c r="H163" i="25"/>
  <c r="F163" i="25"/>
  <c r="D163" i="25"/>
  <c r="B163" i="25"/>
  <c r="K163" i="25"/>
  <c r="C163" i="25"/>
  <c r="E163" i="25"/>
  <c r="I163" i="25"/>
  <c r="L51" i="33"/>
  <c r="O51" i="33"/>
  <c r="B54" i="33" a="1"/>
  <c r="L107" i="31"/>
  <c r="O107" i="31"/>
  <c r="B110" i="31" a="1"/>
  <c r="I135" i="26"/>
  <c r="B135" i="26"/>
  <c r="G135" i="26"/>
  <c r="K135" i="26"/>
  <c r="H135" i="26"/>
  <c r="J135" i="26"/>
  <c r="C135" i="26"/>
  <c r="E135" i="26"/>
  <c r="D135" i="26"/>
  <c r="F135" i="26"/>
  <c r="O26" i="34"/>
  <c r="N26" i="34"/>
  <c r="M51" i="33"/>
  <c r="M107" i="31"/>
  <c r="N107" i="31"/>
  <c r="M79" i="32"/>
  <c r="L26" i="34"/>
  <c r="M26" i="34"/>
  <c r="N51" i="33"/>
  <c r="O79" i="32"/>
  <c r="B82" i="32" a="1"/>
  <c r="N79" i="32"/>
  <c r="L79" i="32"/>
  <c r="M163" i="25" l="1"/>
  <c r="L163" i="25"/>
  <c r="N163" i="25"/>
  <c r="O163" i="25"/>
  <c r="B166" i="25" a="1"/>
  <c r="H166" i="25" s="1"/>
  <c r="J54" i="33"/>
  <c r="H54" i="33"/>
  <c r="K54" i="33"/>
  <c r="F54" i="33"/>
  <c r="C54" i="33"/>
  <c r="E54" i="33"/>
  <c r="I54" i="33"/>
  <c r="G54" i="33"/>
  <c r="B54" i="33"/>
  <c r="D54" i="33"/>
  <c r="M135" i="26"/>
  <c r="J82" i="32"/>
  <c r="G82" i="32"/>
  <c r="F82" i="32"/>
  <c r="C82" i="32"/>
  <c r="H82" i="32"/>
  <c r="K82" i="32"/>
  <c r="D82" i="32"/>
  <c r="I82" i="32"/>
  <c r="E82" i="32"/>
  <c r="B82" i="32"/>
  <c r="F30" i="34"/>
  <c r="AN29" i="34"/>
  <c r="AN30" i="34" s="1" a="1"/>
  <c r="AN30" i="34" s="1"/>
  <c r="G30" i="34"/>
  <c r="H30" i="34"/>
  <c r="E30" i="34"/>
  <c r="O135" i="26"/>
  <c r="B138" i="26" a="1"/>
  <c r="N135" i="26"/>
  <c r="L135" i="26"/>
  <c r="H110" i="31"/>
  <c r="F110" i="31"/>
  <c r="C110" i="31"/>
  <c r="D110" i="31"/>
  <c r="E110" i="31"/>
  <c r="J110" i="31"/>
  <c r="K110" i="31"/>
  <c r="I110" i="31"/>
  <c r="B110" i="31"/>
  <c r="G110" i="31"/>
  <c r="G166" i="25" l="1"/>
  <c r="K166" i="25"/>
  <c r="F166" i="25"/>
  <c r="E166" i="25"/>
  <c r="J166" i="25"/>
  <c r="I166" i="25"/>
  <c r="C166" i="25"/>
  <c r="D166" i="25"/>
  <c r="B166" i="25"/>
  <c r="B138" i="26"/>
  <c r="K138" i="26"/>
  <c r="C138" i="26"/>
  <c r="I138" i="26"/>
  <c r="G138" i="26"/>
  <c r="D138" i="26"/>
  <c r="F138" i="26"/>
  <c r="H138" i="26"/>
  <c r="E138" i="26"/>
  <c r="J138" i="26"/>
  <c r="AM29" i="34"/>
  <c r="AM30" i="34" s="1"/>
  <c r="J30" i="34"/>
  <c r="M29" i="34"/>
  <c r="D30" i="34"/>
  <c r="N29" i="34"/>
  <c r="I30" i="34"/>
  <c r="O82" i="32"/>
  <c r="B85" i="32" a="1"/>
  <c r="AE30" i="34"/>
  <c r="T30" i="34"/>
  <c r="N54" i="33"/>
  <c r="N110" i="31"/>
  <c r="M110" i="31"/>
  <c r="L29" i="34"/>
  <c r="AL29" i="34"/>
  <c r="AL30" i="34" s="1"/>
  <c r="C30" i="34"/>
  <c r="AG30" i="34"/>
  <c r="V30" i="34"/>
  <c r="AF30" i="34"/>
  <c r="U30" i="34"/>
  <c r="M82" i="32"/>
  <c r="O54" i="33"/>
  <c r="B57" i="33" a="1"/>
  <c r="L54" i="33"/>
  <c r="L110" i="31"/>
  <c r="O110" i="31"/>
  <c r="B113" i="31" a="1"/>
  <c r="W30" i="34"/>
  <c r="AH30" i="34"/>
  <c r="O29" i="34"/>
  <c r="B30" i="34"/>
  <c r="N82" i="32"/>
  <c r="L82" i="32"/>
  <c r="M54" i="33"/>
  <c r="L166" i="25" l="1"/>
  <c r="N166" i="25"/>
  <c r="M166" i="25"/>
  <c r="O166" i="25"/>
  <c r="B169" i="25" a="1"/>
  <c r="B169" i="25" s="1"/>
  <c r="R30" i="34"/>
  <c r="AC30" i="34"/>
  <c r="AI30" i="34"/>
  <c r="X30" i="34"/>
  <c r="I113" i="31"/>
  <c r="E113" i="31"/>
  <c r="E114" i="31" s="1"/>
  <c r="C113" i="31"/>
  <c r="J113" i="31"/>
  <c r="D113" i="31"/>
  <c r="B113" i="31"/>
  <c r="K113" i="31"/>
  <c r="AN113" i="31" s="1"/>
  <c r="AN114" i="31" s="1" a="1"/>
  <c r="AN114" i="31" s="1"/>
  <c r="F113" i="31"/>
  <c r="F114" i="31" s="1"/>
  <c r="G113" i="31"/>
  <c r="G114" i="31" s="1"/>
  <c r="H113" i="31"/>
  <c r="H114" i="31" s="1"/>
  <c r="N138" i="26"/>
  <c r="F85" i="32"/>
  <c r="F86" i="32" s="1"/>
  <c r="C85" i="32"/>
  <c r="I85" i="32"/>
  <c r="D85" i="32"/>
  <c r="E85" i="32"/>
  <c r="E86" i="32" s="1"/>
  <c r="G85" i="32"/>
  <c r="G86" i="32" s="1"/>
  <c r="J85" i="32"/>
  <c r="B85" i="32"/>
  <c r="K85" i="32"/>
  <c r="AN85" i="32" s="1"/>
  <c r="AN86" i="32" s="1" a="1"/>
  <c r="AN86" i="32" s="1"/>
  <c r="H85" i="32"/>
  <c r="H86" i="32" s="1"/>
  <c r="AD30" i="34"/>
  <c r="S30" i="34"/>
  <c r="L138" i="26"/>
  <c r="E57" i="33"/>
  <c r="E58" i="33" s="1"/>
  <c r="C57" i="33"/>
  <c r="F57" i="33"/>
  <c r="F58" i="33" s="1"/>
  <c r="H57" i="33"/>
  <c r="H58" i="33" s="1"/>
  <c r="G57" i="33"/>
  <c r="G58" i="33" s="1"/>
  <c r="I57" i="33"/>
  <c r="D57" i="33"/>
  <c r="B57" i="33"/>
  <c r="J57" i="33"/>
  <c r="K57" i="33"/>
  <c r="AN57" i="33" s="1"/>
  <c r="AN58" i="33" s="1" a="1"/>
  <c r="AN58" i="33" s="1"/>
  <c r="Y30" i="34"/>
  <c r="AJ30" i="34"/>
  <c r="O138" i="26"/>
  <c r="B141" i="26" a="1"/>
  <c r="O30" i="34"/>
  <c r="Q30" i="34"/>
  <c r="AB30" i="34"/>
  <c r="M138" i="26"/>
  <c r="I169" i="25" l="1"/>
  <c r="G169" i="25"/>
  <c r="G170" i="25" s="1"/>
  <c r="AG170" i="25" s="1"/>
  <c r="H169" i="25"/>
  <c r="H170" i="25" s="1"/>
  <c r="W170" i="25" s="1"/>
  <c r="K169" i="25"/>
  <c r="K170" i="25" s="1"/>
  <c r="F169" i="25"/>
  <c r="F170" i="25" s="1"/>
  <c r="U170" i="25" s="1"/>
  <c r="E169" i="25"/>
  <c r="E170" i="25" s="1"/>
  <c r="AE170" i="25" s="1"/>
  <c r="D169" i="25"/>
  <c r="C169" i="25"/>
  <c r="C170" i="25" s="1"/>
  <c r="J169" i="25"/>
  <c r="AM169" i="25" s="1"/>
  <c r="AM170" i="25" s="1"/>
  <c r="AK30" i="34"/>
  <c r="F141" i="26"/>
  <c r="F142" i="26" s="1"/>
  <c r="C141" i="26"/>
  <c r="H141" i="26"/>
  <c r="H142" i="26" s="1"/>
  <c r="G141" i="26"/>
  <c r="G142" i="26" s="1"/>
  <c r="K141" i="26"/>
  <c r="AN141" i="26" s="1"/>
  <c r="AN142" i="26" s="1" a="1"/>
  <c r="AN142" i="26" s="1"/>
  <c r="I141" i="26"/>
  <c r="D141" i="26"/>
  <c r="B141" i="26"/>
  <c r="E141" i="26"/>
  <c r="E142" i="26" s="1"/>
  <c r="J141" i="26"/>
  <c r="O85" i="32"/>
  <c r="B101" i="32" a="1"/>
  <c r="B86" i="32"/>
  <c r="M85" i="32"/>
  <c r="D86" i="32"/>
  <c r="U114" i="31"/>
  <c r="AF114" i="31"/>
  <c r="Z30" i="34"/>
  <c r="I170" i="25"/>
  <c r="N45" i="34"/>
  <c r="AM57" i="33"/>
  <c r="AM58" i="33" s="1"/>
  <c r="J58" i="33"/>
  <c r="AG58" i="33"/>
  <c r="V58" i="33"/>
  <c r="T58" i="33"/>
  <c r="AE58" i="33"/>
  <c r="AM85" i="32"/>
  <c r="AM86" i="32" s="1"/>
  <c r="J86" i="32"/>
  <c r="N85" i="32"/>
  <c r="I86" i="32"/>
  <c r="L113" i="31"/>
  <c r="AL113" i="31"/>
  <c r="AL114" i="31" s="1"/>
  <c r="C114" i="31"/>
  <c r="B170" i="25"/>
  <c r="M45" i="34"/>
  <c r="M57" i="33"/>
  <c r="D58" i="33"/>
  <c r="AF58" i="33"/>
  <c r="U58" i="33"/>
  <c r="T86" i="32"/>
  <c r="AE86" i="32"/>
  <c r="AF86" i="32"/>
  <c r="U86" i="32"/>
  <c r="AG114" i="31"/>
  <c r="V114" i="31"/>
  <c r="M113" i="31"/>
  <c r="D114" i="31"/>
  <c r="N113" i="31"/>
  <c r="I114" i="31"/>
  <c r="O45" i="34"/>
  <c r="B48" i="34" a="1"/>
  <c r="N57" i="33"/>
  <c r="I58" i="33"/>
  <c r="L57" i="33"/>
  <c r="AL57" i="33"/>
  <c r="AL58" i="33" s="1"/>
  <c r="C58" i="33"/>
  <c r="AM113" i="31"/>
  <c r="AM114" i="31" s="1"/>
  <c r="J114" i="31"/>
  <c r="H7" i="40"/>
  <c r="N7" i="40" s="1"/>
  <c r="L45" i="34"/>
  <c r="O57" i="33"/>
  <c r="B73" i="33" a="1"/>
  <c r="B58" i="33"/>
  <c r="W58" i="33"/>
  <c r="AH58" i="33"/>
  <c r="AH86" i="32"/>
  <c r="W86" i="32"/>
  <c r="V86" i="32"/>
  <c r="AG86" i="32"/>
  <c r="AL85" i="32"/>
  <c r="AL86" i="32" s="1"/>
  <c r="L85" i="32"/>
  <c r="C86" i="32"/>
  <c r="AH114" i="31"/>
  <c r="W114" i="31"/>
  <c r="O113" i="31"/>
  <c r="B129" i="31" a="1"/>
  <c r="B114" i="31"/>
  <c r="AE114" i="31"/>
  <c r="T114" i="31"/>
  <c r="AF170" i="25" l="1"/>
  <c r="AH170" i="25"/>
  <c r="AN169" i="25"/>
  <c r="AN170" i="25" s="1" a="1"/>
  <c r="AN170" i="25" s="1"/>
  <c r="T170" i="25"/>
  <c r="V170" i="25"/>
  <c r="J170" i="25"/>
  <c r="AJ170" i="25" s="1"/>
  <c r="L169" i="25"/>
  <c r="AL169" i="25"/>
  <c r="AL170" i="25" s="1"/>
  <c r="O169" i="25"/>
  <c r="D170" i="25"/>
  <c r="S170" i="25" s="1"/>
  <c r="M169" i="25"/>
  <c r="B185" i="25" a="1"/>
  <c r="B185" i="25" s="1"/>
  <c r="N169" i="25"/>
  <c r="AB114" i="31"/>
  <c r="O114" i="31"/>
  <c r="Q114" i="31"/>
  <c r="R58" i="33"/>
  <c r="AC58" i="33"/>
  <c r="AI86" i="32"/>
  <c r="X86" i="32"/>
  <c r="G101" i="32"/>
  <c r="I101" i="32"/>
  <c r="F101" i="32"/>
  <c r="K101" i="32"/>
  <c r="B101" i="32"/>
  <c r="J101" i="32"/>
  <c r="H101" i="32"/>
  <c r="C101" i="32"/>
  <c r="D101" i="32"/>
  <c r="E101" i="32"/>
  <c r="O141" i="26"/>
  <c r="B157" i="26" a="1"/>
  <c r="B142" i="26"/>
  <c r="V142" i="26"/>
  <c r="AG142" i="26"/>
  <c r="R86" i="32"/>
  <c r="AC86" i="32"/>
  <c r="AI114" i="31"/>
  <c r="X114" i="31"/>
  <c r="AD58" i="33"/>
  <c r="S58" i="33"/>
  <c r="Q170" i="25"/>
  <c r="AB170" i="25"/>
  <c r="R114" i="31"/>
  <c r="AC114" i="31"/>
  <c r="S86" i="32"/>
  <c r="AD86" i="32"/>
  <c r="M141" i="26"/>
  <c r="D142" i="26"/>
  <c r="W142" i="26"/>
  <c r="AH142" i="26"/>
  <c r="O58" i="33"/>
  <c r="AB58" i="33"/>
  <c r="Q58" i="33"/>
  <c r="Y114" i="31"/>
  <c r="AJ114" i="31"/>
  <c r="AC170" i="25"/>
  <c r="R170" i="25"/>
  <c r="AJ86" i="32"/>
  <c r="Y86" i="32"/>
  <c r="H8" i="40"/>
  <c r="N8" i="40" s="1"/>
  <c r="AM141" i="26"/>
  <c r="AM142" i="26" s="1"/>
  <c r="J142" i="26"/>
  <c r="N141" i="26"/>
  <c r="I142" i="26"/>
  <c r="L141" i="26"/>
  <c r="AL141" i="26"/>
  <c r="AL142" i="26" s="1"/>
  <c r="C142" i="26"/>
  <c r="Y58" i="33"/>
  <c r="AJ58" i="33"/>
  <c r="AI170" i="25"/>
  <c r="X170" i="25"/>
  <c r="H129" i="31"/>
  <c r="B129" i="31"/>
  <c r="I129" i="31"/>
  <c r="C129" i="31"/>
  <c r="D129" i="31"/>
  <c r="K129" i="31"/>
  <c r="F129" i="31"/>
  <c r="J129" i="31"/>
  <c r="G129" i="31"/>
  <c r="E129" i="31"/>
  <c r="J73" i="33"/>
  <c r="H73" i="33"/>
  <c r="G73" i="33"/>
  <c r="B73" i="33"/>
  <c r="K73" i="33"/>
  <c r="D73" i="33"/>
  <c r="I73" i="33"/>
  <c r="C73" i="33"/>
  <c r="F73" i="33"/>
  <c r="E73" i="33"/>
  <c r="X58" i="33"/>
  <c r="AI58" i="33"/>
  <c r="J48" i="34"/>
  <c r="B48" i="34"/>
  <c r="C48" i="34"/>
  <c r="H48" i="34"/>
  <c r="I48" i="34"/>
  <c r="K48" i="34"/>
  <c r="D48" i="34"/>
  <c r="E48" i="34"/>
  <c r="G48" i="34"/>
  <c r="F48" i="34"/>
  <c r="H10" i="40"/>
  <c r="N9" i="40"/>
  <c r="N10" i="40" s="1"/>
  <c r="AD114" i="31"/>
  <c r="S114" i="31"/>
  <c r="O86" i="32"/>
  <c r="AB86" i="32"/>
  <c r="Q86" i="32"/>
  <c r="T142" i="26"/>
  <c r="AE142" i="26"/>
  <c r="U142" i="26"/>
  <c r="AF142" i="26"/>
  <c r="AD170" i="25" l="1"/>
  <c r="AK170" i="25" s="1"/>
  <c r="O170" i="25"/>
  <c r="E185" i="25"/>
  <c r="F185" i="25"/>
  <c r="Y170" i="25"/>
  <c r="J185" i="25"/>
  <c r="C185" i="25"/>
  <c r="K185" i="25"/>
  <c r="I185" i="25"/>
  <c r="D185" i="25"/>
  <c r="H185" i="25"/>
  <c r="G185" i="25"/>
  <c r="AK86" i="32"/>
  <c r="AK114" i="31"/>
  <c r="E17" i="40" s="1"/>
  <c r="L73" i="33"/>
  <c r="O73" i="33"/>
  <c r="B76" i="33" a="1"/>
  <c r="O129" i="31"/>
  <c r="B132" i="31" a="1"/>
  <c r="R142" i="26"/>
  <c r="AC142" i="26"/>
  <c r="C19" i="40"/>
  <c r="M48" i="34"/>
  <c r="L48" i="34"/>
  <c r="Z58" i="33"/>
  <c r="B51" i="34" a="1"/>
  <c r="O48" i="34"/>
  <c r="M73" i="33"/>
  <c r="L129" i="31"/>
  <c r="AK58" i="33"/>
  <c r="S142" i="26"/>
  <c r="AD142" i="26"/>
  <c r="Z170" i="25"/>
  <c r="N101" i="32"/>
  <c r="Z114" i="31"/>
  <c r="K157" i="26"/>
  <c r="H157" i="26"/>
  <c r="D157" i="26"/>
  <c r="F157" i="26"/>
  <c r="G157" i="26"/>
  <c r="C157" i="26"/>
  <c r="J157" i="26"/>
  <c r="B157" i="26"/>
  <c r="E157" i="26"/>
  <c r="I157" i="26"/>
  <c r="L101" i="32"/>
  <c r="N73" i="33"/>
  <c r="M129" i="31"/>
  <c r="Y142" i="26"/>
  <c r="AJ142" i="26"/>
  <c r="Z86" i="32"/>
  <c r="N48" i="34"/>
  <c r="N129" i="31"/>
  <c r="AI142" i="26"/>
  <c r="X142" i="26"/>
  <c r="G11" i="40"/>
  <c r="Q142" i="26"/>
  <c r="AB142" i="26"/>
  <c r="O142" i="26"/>
  <c r="M101" i="32"/>
  <c r="O101" i="32"/>
  <c r="B104" i="32" a="1"/>
  <c r="E15" i="40"/>
  <c r="M185" i="25" l="1"/>
  <c r="O185" i="25"/>
  <c r="N185" i="25"/>
  <c r="B188" i="25" a="1"/>
  <c r="D188" i="25" s="1"/>
  <c r="L185" i="25"/>
  <c r="Z142" i="26"/>
  <c r="L157" i="26"/>
  <c r="F104" i="32"/>
  <c r="C104" i="32"/>
  <c r="H104" i="32"/>
  <c r="I104" i="32"/>
  <c r="D104" i="32"/>
  <c r="J104" i="32"/>
  <c r="G104" i="32"/>
  <c r="E104" i="32"/>
  <c r="B104" i="32"/>
  <c r="K104" i="32"/>
  <c r="C21" i="40"/>
  <c r="O157" i="26"/>
  <c r="B160" i="26" a="1"/>
  <c r="E16" i="40"/>
  <c r="G13" i="40"/>
  <c r="G12" i="40"/>
  <c r="K132" i="31"/>
  <c r="B132" i="31"/>
  <c r="C132" i="31"/>
  <c r="G132" i="31"/>
  <c r="F132" i="31"/>
  <c r="D132" i="31"/>
  <c r="H132" i="31"/>
  <c r="E132" i="31"/>
  <c r="I132" i="31"/>
  <c r="J132" i="31"/>
  <c r="K76" i="33"/>
  <c r="B76" i="33"/>
  <c r="J76" i="33"/>
  <c r="G76" i="33"/>
  <c r="C76" i="33"/>
  <c r="F76" i="33"/>
  <c r="D76" i="33"/>
  <c r="H76" i="33"/>
  <c r="E76" i="33"/>
  <c r="I76" i="33"/>
  <c r="E18" i="40"/>
  <c r="N157" i="26"/>
  <c r="AK142" i="26"/>
  <c r="M157" i="26"/>
  <c r="C20" i="40"/>
  <c r="G51" i="34"/>
  <c r="K51" i="34"/>
  <c r="C51" i="34"/>
  <c r="E51" i="34"/>
  <c r="J51" i="34"/>
  <c r="H51" i="34"/>
  <c r="D51" i="34"/>
  <c r="B51" i="34"/>
  <c r="I51" i="34"/>
  <c r="F51" i="34"/>
  <c r="E188" i="25" l="1"/>
  <c r="K188" i="25"/>
  <c r="F188" i="25"/>
  <c r="C188" i="25"/>
  <c r="G188" i="25"/>
  <c r="H188" i="25"/>
  <c r="I188" i="25"/>
  <c r="B188" i="25"/>
  <c r="J188" i="25"/>
  <c r="K160" i="26"/>
  <c r="F160" i="26"/>
  <c r="G160" i="26"/>
  <c r="I160" i="26"/>
  <c r="H160" i="26"/>
  <c r="B160" i="26"/>
  <c r="J160" i="26"/>
  <c r="C160" i="26"/>
  <c r="D160" i="26"/>
  <c r="E160" i="26"/>
  <c r="M132" i="31"/>
  <c r="B135" i="31" a="1"/>
  <c r="O132" i="31"/>
  <c r="L104" i="32"/>
  <c r="N51" i="34"/>
  <c r="M76" i="33"/>
  <c r="N132" i="31"/>
  <c r="B107" i="32" a="1"/>
  <c r="O104" i="32"/>
  <c r="M104" i="32"/>
  <c r="M51" i="34"/>
  <c r="L51" i="34"/>
  <c r="L76" i="33"/>
  <c r="L132" i="31"/>
  <c r="O51" i="34"/>
  <c r="B54" i="34" a="1"/>
  <c r="N76" i="33"/>
  <c r="O76" i="33"/>
  <c r="B79" i="33" a="1"/>
  <c r="G14" i="40"/>
  <c r="C22" i="40"/>
  <c r="N104" i="32"/>
  <c r="B191" i="25" l="1" a="1"/>
  <c r="F191" i="25" s="1"/>
  <c r="N188" i="25"/>
  <c r="O188" i="25"/>
  <c r="M188" i="25"/>
  <c r="L188" i="25"/>
  <c r="G107" i="32"/>
  <c r="D107" i="32"/>
  <c r="B107" i="32"/>
  <c r="C107" i="32"/>
  <c r="J107" i="32"/>
  <c r="I107" i="32"/>
  <c r="K107" i="32"/>
  <c r="F107" i="32"/>
  <c r="H107" i="32"/>
  <c r="E107" i="32"/>
  <c r="H54" i="34"/>
  <c r="E54" i="34"/>
  <c r="B54" i="34"/>
  <c r="K54" i="34"/>
  <c r="C54" i="34"/>
  <c r="I54" i="34"/>
  <c r="D54" i="34"/>
  <c r="F54" i="34"/>
  <c r="J54" i="34"/>
  <c r="G54" i="34"/>
  <c r="B135" i="31"/>
  <c r="C135" i="31"/>
  <c r="G135" i="31"/>
  <c r="F135" i="31"/>
  <c r="K135" i="31"/>
  <c r="D135" i="31"/>
  <c r="E135" i="31"/>
  <c r="H135" i="31"/>
  <c r="J135" i="31"/>
  <c r="I135" i="31"/>
  <c r="O160" i="26"/>
  <c r="B163" i="26" a="1"/>
  <c r="L160" i="26"/>
  <c r="N160" i="26"/>
  <c r="J79" i="33"/>
  <c r="G79" i="33"/>
  <c r="I79" i="33"/>
  <c r="K79" i="33"/>
  <c r="E79" i="33"/>
  <c r="F79" i="33"/>
  <c r="D79" i="33"/>
  <c r="C79" i="33"/>
  <c r="B79" i="33"/>
  <c r="H79" i="33"/>
  <c r="M160" i="26"/>
  <c r="B191" i="25" l="1"/>
  <c r="D191" i="25"/>
  <c r="K191" i="25"/>
  <c r="E191" i="25"/>
  <c r="J191" i="25"/>
  <c r="H191" i="25"/>
  <c r="C191" i="25"/>
  <c r="I191" i="25"/>
  <c r="G191" i="25"/>
  <c r="N135" i="31"/>
  <c r="M135" i="31"/>
  <c r="L135" i="31"/>
  <c r="O79" i="33"/>
  <c r="B82" i="33" a="1"/>
  <c r="O135" i="31"/>
  <c r="B138" i="31" a="1"/>
  <c r="M54" i="34"/>
  <c r="O54" i="34"/>
  <c r="B57" i="34" a="1"/>
  <c r="L107" i="32"/>
  <c r="L79" i="33"/>
  <c r="N54" i="34"/>
  <c r="O107" i="32"/>
  <c r="B110" i="32" a="1"/>
  <c r="J163" i="26"/>
  <c r="G163" i="26"/>
  <c r="D163" i="26"/>
  <c r="K163" i="26"/>
  <c r="I163" i="26"/>
  <c r="C163" i="26"/>
  <c r="E163" i="26"/>
  <c r="H163" i="26"/>
  <c r="B163" i="26"/>
  <c r="F163" i="26"/>
  <c r="M79" i="33"/>
  <c r="N79" i="33"/>
  <c r="L54" i="34"/>
  <c r="N107" i="32"/>
  <c r="M107" i="32"/>
  <c r="L191" i="25" l="1"/>
  <c r="N191" i="25"/>
  <c r="O191" i="25"/>
  <c r="M191" i="25"/>
  <c r="B194" i="25" a="1"/>
  <c r="C194" i="25" s="1"/>
  <c r="B138" i="31"/>
  <c r="D138" i="31"/>
  <c r="C138" i="31"/>
  <c r="H138" i="31"/>
  <c r="K138" i="31"/>
  <c r="J138" i="31"/>
  <c r="F138" i="31"/>
  <c r="G138" i="31"/>
  <c r="I138" i="31"/>
  <c r="E138" i="31"/>
  <c r="L163" i="26"/>
  <c r="E82" i="33"/>
  <c r="G82" i="33"/>
  <c r="K82" i="33"/>
  <c r="D82" i="33"/>
  <c r="I82" i="33"/>
  <c r="F82" i="33"/>
  <c r="J82" i="33"/>
  <c r="B82" i="33"/>
  <c r="C82" i="33"/>
  <c r="H82" i="33"/>
  <c r="M163" i="26"/>
  <c r="H110" i="32"/>
  <c r="K110" i="32"/>
  <c r="E110" i="32"/>
  <c r="G110" i="32"/>
  <c r="C110" i="32"/>
  <c r="J110" i="32"/>
  <c r="D110" i="32"/>
  <c r="F110" i="32"/>
  <c r="B110" i="32"/>
  <c r="I110" i="32"/>
  <c r="O163" i="26"/>
  <c r="B166" i="26" a="1"/>
  <c r="N163" i="26"/>
  <c r="H57" i="34"/>
  <c r="H58" i="34" s="1"/>
  <c r="I57" i="34"/>
  <c r="J57" i="34"/>
  <c r="E57" i="34"/>
  <c r="E58" i="34" s="1"/>
  <c r="G57" i="34"/>
  <c r="G58" i="34" s="1"/>
  <c r="C57" i="34"/>
  <c r="K57" i="34"/>
  <c r="AN57" i="34" s="1"/>
  <c r="AN58" i="34" s="1" a="1"/>
  <c r="AN58" i="34" s="1"/>
  <c r="F57" i="34"/>
  <c r="F58" i="34" s="1"/>
  <c r="D57" i="34"/>
  <c r="B57" i="34"/>
  <c r="B194" i="25" l="1"/>
  <c r="J194" i="25"/>
  <c r="G194" i="25"/>
  <c r="H194" i="25"/>
  <c r="I194" i="25"/>
  <c r="F194" i="25"/>
  <c r="D194" i="25"/>
  <c r="K194" i="25"/>
  <c r="E194" i="25"/>
  <c r="O57" i="34"/>
  <c r="B73" i="34" a="1"/>
  <c r="B58" i="34"/>
  <c r="AL57" i="34"/>
  <c r="AL58" i="34" s="1"/>
  <c r="L57" i="34"/>
  <c r="C58" i="34"/>
  <c r="N57" i="34"/>
  <c r="I58" i="34"/>
  <c r="N82" i="33"/>
  <c r="V58" i="34"/>
  <c r="AG58" i="34"/>
  <c r="O110" i="32"/>
  <c r="B113" i="32" a="1"/>
  <c r="L110" i="32"/>
  <c r="O82" i="33"/>
  <c r="B85" i="33" a="1"/>
  <c r="D166" i="26"/>
  <c r="I166" i="26"/>
  <c r="H166" i="26"/>
  <c r="G166" i="26"/>
  <c r="K166" i="26"/>
  <c r="B166" i="26"/>
  <c r="F166" i="26"/>
  <c r="E166" i="26"/>
  <c r="C166" i="26"/>
  <c r="J166" i="26"/>
  <c r="L138" i="31"/>
  <c r="N110" i="32"/>
  <c r="L82" i="33"/>
  <c r="N138" i="31"/>
  <c r="O138" i="31"/>
  <c r="B141" i="31" a="1"/>
  <c r="M57" i="34"/>
  <c r="D58" i="34"/>
  <c r="AH58" i="34"/>
  <c r="W58" i="34"/>
  <c r="M82" i="33"/>
  <c r="AF58" i="34"/>
  <c r="U58" i="34"/>
  <c r="AE58" i="34"/>
  <c r="T58" i="34"/>
  <c r="AM57" i="34"/>
  <c r="AM58" i="34" s="1"/>
  <c r="J58" i="34"/>
  <c r="M110" i="32"/>
  <c r="M138" i="31"/>
  <c r="N194" i="25" l="1"/>
  <c r="L194" i="25"/>
  <c r="M194" i="25"/>
  <c r="B197" i="25" a="1"/>
  <c r="F197" i="25" s="1"/>
  <c r="F198" i="25" s="1"/>
  <c r="O194" i="25"/>
  <c r="I85" i="33"/>
  <c r="H85" i="33"/>
  <c r="H86" i="33" s="1"/>
  <c r="C85" i="33"/>
  <c r="E85" i="33"/>
  <c r="E86" i="33" s="1"/>
  <c r="J85" i="33"/>
  <c r="G85" i="33"/>
  <c r="G86" i="33" s="1"/>
  <c r="D85" i="33"/>
  <c r="B85" i="33"/>
  <c r="K85" i="33"/>
  <c r="AN85" i="33" s="1"/>
  <c r="AN86" i="33" s="1" a="1"/>
  <c r="AN86" i="33" s="1"/>
  <c r="F85" i="33"/>
  <c r="F86" i="33" s="1"/>
  <c r="AJ58" i="34"/>
  <c r="Y58" i="34"/>
  <c r="AD58" i="34"/>
  <c r="S58" i="34"/>
  <c r="F113" i="32"/>
  <c r="F114" i="32" s="1"/>
  <c r="B113" i="32"/>
  <c r="K113" i="32"/>
  <c r="AN113" i="32" s="1"/>
  <c r="AN114" i="32" s="1" a="1"/>
  <c r="AN114" i="32" s="1"/>
  <c r="E113" i="32"/>
  <c r="E114" i="32" s="1"/>
  <c r="J113" i="32"/>
  <c r="H113" i="32"/>
  <c r="H114" i="32" s="1"/>
  <c r="I113" i="32"/>
  <c r="D113" i="32"/>
  <c r="G113" i="32"/>
  <c r="G114" i="32" s="1"/>
  <c r="C113" i="32"/>
  <c r="X58" i="34"/>
  <c r="AI58" i="34"/>
  <c r="O166" i="26"/>
  <c r="B169" i="26" a="1"/>
  <c r="N166" i="26"/>
  <c r="O58" i="34"/>
  <c r="AB58" i="34"/>
  <c r="Q58" i="34"/>
  <c r="B141" i="31"/>
  <c r="H141" i="31"/>
  <c r="H142" i="31" s="1"/>
  <c r="C141" i="31"/>
  <c r="E141" i="31"/>
  <c r="E142" i="31" s="1"/>
  <c r="I141" i="31"/>
  <c r="F141" i="31"/>
  <c r="F142" i="31" s="1"/>
  <c r="J141" i="31"/>
  <c r="G141" i="31"/>
  <c r="G142" i="31" s="1"/>
  <c r="K141" i="31"/>
  <c r="AN141" i="31" s="1"/>
  <c r="AN142" i="31" s="1" a="1"/>
  <c r="AN142" i="31" s="1"/>
  <c r="D141" i="31"/>
  <c r="L166" i="26"/>
  <c r="M166" i="26"/>
  <c r="R58" i="34"/>
  <c r="AC58" i="34"/>
  <c r="H73" i="34"/>
  <c r="I73" i="34"/>
  <c r="D73" i="34"/>
  <c r="E73" i="34"/>
  <c r="G73" i="34"/>
  <c r="C73" i="34"/>
  <c r="B73" i="34"/>
  <c r="F73" i="34"/>
  <c r="J73" i="34"/>
  <c r="K73" i="34"/>
  <c r="B197" i="25" l="1"/>
  <c r="B198" i="25" s="1"/>
  <c r="E197" i="25"/>
  <c r="E198" i="25" s="1"/>
  <c r="T198" i="25" s="1"/>
  <c r="H197" i="25"/>
  <c r="H198" i="25" s="1"/>
  <c r="AH198" i="25" s="1"/>
  <c r="C197" i="25"/>
  <c r="AL197" i="25" s="1"/>
  <c r="AL198" i="25" s="1"/>
  <c r="K197" i="25"/>
  <c r="AN197" i="25" s="1"/>
  <c r="AN198" i="25" s="1" a="1"/>
  <c r="AN198" i="25" s="1"/>
  <c r="I197" i="25"/>
  <c r="G197" i="25"/>
  <c r="G198" i="25" s="1"/>
  <c r="V198" i="25" s="1"/>
  <c r="J197" i="25"/>
  <c r="AM197" i="25" s="1"/>
  <c r="AM198" i="25" s="1"/>
  <c r="D197" i="25"/>
  <c r="AK58" i="34"/>
  <c r="H13" i="40" s="1"/>
  <c r="N113" i="32"/>
  <c r="I114" i="32"/>
  <c r="H169" i="26"/>
  <c r="H170" i="26" s="1"/>
  <c r="C169" i="26"/>
  <c r="I169" i="26"/>
  <c r="K169" i="26"/>
  <c r="D169" i="26"/>
  <c r="G169" i="26"/>
  <c r="G170" i="26" s="1"/>
  <c r="B169" i="26"/>
  <c r="E169" i="26"/>
  <c r="E170" i="26" s="1"/>
  <c r="F169" i="26"/>
  <c r="F170" i="26" s="1"/>
  <c r="J169" i="26"/>
  <c r="L113" i="32"/>
  <c r="AL113" i="32"/>
  <c r="AL114" i="32" s="1"/>
  <c r="C114" i="32"/>
  <c r="AH114" i="32"/>
  <c r="W114" i="32"/>
  <c r="O113" i="32"/>
  <c r="B129" i="32" a="1"/>
  <c r="B114" i="32"/>
  <c r="O85" i="33"/>
  <c r="B101" i="33" a="1"/>
  <c r="B86" i="33"/>
  <c r="AE86" i="33"/>
  <c r="T86" i="33"/>
  <c r="O73" i="34"/>
  <c r="B76" i="34" a="1"/>
  <c r="M73" i="34"/>
  <c r="AF198" i="25"/>
  <c r="U198" i="25"/>
  <c r="N141" i="31"/>
  <c r="I142" i="31"/>
  <c r="O141" i="31"/>
  <c r="B157" i="31" a="1"/>
  <c r="B142" i="31"/>
  <c r="AG114" i="32"/>
  <c r="V114" i="32"/>
  <c r="AM113" i="32"/>
  <c r="AM114" i="32" s="1"/>
  <c r="J114" i="32"/>
  <c r="U114" i="32"/>
  <c r="AF114" i="32"/>
  <c r="M85" i="33"/>
  <c r="D86" i="33"/>
  <c r="AL85" i="33"/>
  <c r="AL86" i="33" s="1"/>
  <c r="L85" i="33"/>
  <c r="C86" i="33"/>
  <c r="AM141" i="31"/>
  <c r="AM142" i="31" s="1"/>
  <c r="J142" i="31"/>
  <c r="L141" i="31"/>
  <c r="AL141" i="31"/>
  <c r="AL142" i="31" s="1"/>
  <c r="C142" i="31"/>
  <c r="AM85" i="33"/>
  <c r="AM86" i="33" s="1"/>
  <c r="J86" i="33"/>
  <c r="N85" i="33"/>
  <c r="I86" i="33"/>
  <c r="M141" i="31"/>
  <c r="D142" i="31"/>
  <c r="U142" i="31"/>
  <c r="AF142" i="31"/>
  <c r="W142" i="31"/>
  <c r="AH142" i="31"/>
  <c r="H11" i="40"/>
  <c r="N11" i="40" s="1"/>
  <c r="L73" i="34"/>
  <c r="N73" i="34"/>
  <c r="AG142" i="31"/>
  <c r="V142" i="31"/>
  <c r="AE142" i="31"/>
  <c r="T142" i="31"/>
  <c r="Z58" i="34"/>
  <c r="M113" i="32"/>
  <c r="D114" i="32"/>
  <c r="AE114" i="32"/>
  <c r="T114" i="32"/>
  <c r="AF86" i="33"/>
  <c r="U86" i="33"/>
  <c r="AG86" i="33"/>
  <c r="V86" i="33"/>
  <c r="W86" i="33"/>
  <c r="AH86" i="33"/>
  <c r="AE198" i="25" l="1"/>
  <c r="C198" i="25"/>
  <c r="AC198" i="25" s="1"/>
  <c r="W198" i="25"/>
  <c r="AG198" i="25"/>
  <c r="O197" i="25"/>
  <c r="L197" i="25"/>
  <c r="I198" i="25"/>
  <c r="AI198" i="25" s="1"/>
  <c r="D198" i="25"/>
  <c r="S198" i="25" s="1"/>
  <c r="M197" i="25"/>
  <c r="B213" i="25" a="1"/>
  <c r="B213" i="25" s="1"/>
  <c r="J198" i="25"/>
  <c r="AJ198" i="25" s="1"/>
  <c r="N197" i="25"/>
  <c r="AJ142" i="31"/>
  <c r="Y142" i="31"/>
  <c r="X142" i="31"/>
  <c r="AI142" i="31"/>
  <c r="G76" i="34"/>
  <c r="C76" i="34"/>
  <c r="D76" i="34"/>
  <c r="F76" i="34"/>
  <c r="K76" i="34"/>
  <c r="H76" i="34"/>
  <c r="E76" i="34"/>
  <c r="I76" i="34"/>
  <c r="B76" i="34"/>
  <c r="J76" i="34"/>
  <c r="O114" i="32"/>
  <c r="AB114" i="32"/>
  <c r="Q114" i="32"/>
  <c r="AM169" i="26"/>
  <c r="AM170" i="26" s="1"/>
  <c r="J170" i="26"/>
  <c r="V170" i="26"/>
  <c r="AG170" i="26"/>
  <c r="L169" i="26"/>
  <c r="AL169" i="26"/>
  <c r="AL170" i="26" s="1"/>
  <c r="C170" i="26"/>
  <c r="H12" i="40"/>
  <c r="N12" i="40" s="1"/>
  <c r="AD142" i="31"/>
  <c r="S142" i="31"/>
  <c r="X86" i="33"/>
  <c r="AI86" i="33"/>
  <c r="R142" i="31"/>
  <c r="AC142" i="31"/>
  <c r="AD86" i="33"/>
  <c r="S86" i="33"/>
  <c r="Y114" i="32"/>
  <c r="AJ114" i="32"/>
  <c r="AB142" i="31"/>
  <c r="O142" i="31"/>
  <c r="Q142" i="31"/>
  <c r="O86" i="33"/>
  <c r="AB86" i="33"/>
  <c r="Q86" i="33"/>
  <c r="D129" i="32"/>
  <c r="K129" i="32"/>
  <c r="E129" i="32"/>
  <c r="B129" i="32"/>
  <c r="C129" i="32"/>
  <c r="J129" i="32"/>
  <c r="H129" i="32"/>
  <c r="G129" i="32"/>
  <c r="I129" i="32"/>
  <c r="F129" i="32"/>
  <c r="R114" i="32"/>
  <c r="AC114" i="32"/>
  <c r="AF170" i="26"/>
  <c r="U170" i="26"/>
  <c r="M169" i="26"/>
  <c r="D170" i="26"/>
  <c r="W170" i="26"/>
  <c r="AH170" i="26"/>
  <c r="H14" i="40"/>
  <c r="N13" i="40"/>
  <c r="N14" i="40" s="1"/>
  <c r="S114" i="32"/>
  <c r="AD114" i="32"/>
  <c r="AJ86" i="33"/>
  <c r="Y86" i="33"/>
  <c r="O169" i="26"/>
  <c r="B185" i="26" a="1"/>
  <c r="B170" i="26"/>
  <c r="N169" i="26"/>
  <c r="I170" i="26"/>
  <c r="AB198" i="25"/>
  <c r="Q198" i="25"/>
  <c r="AC86" i="33"/>
  <c r="R86" i="33"/>
  <c r="G157" i="31"/>
  <c r="D157" i="31"/>
  <c r="J157" i="31"/>
  <c r="K157" i="31"/>
  <c r="E157" i="31"/>
  <c r="F157" i="31"/>
  <c r="C157" i="31"/>
  <c r="H157" i="31"/>
  <c r="B157" i="31"/>
  <c r="I157" i="31"/>
  <c r="E101" i="33"/>
  <c r="B101" i="33"/>
  <c r="J101" i="33"/>
  <c r="C101" i="33"/>
  <c r="H101" i="33"/>
  <c r="I101" i="33"/>
  <c r="F101" i="33"/>
  <c r="D101" i="33"/>
  <c r="G101" i="33"/>
  <c r="K101" i="33"/>
  <c r="AE170" i="26"/>
  <c r="T170" i="26"/>
  <c r="AN169" i="26"/>
  <c r="AN170" i="26" s="1" a="1"/>
  <c r="AN170" i="26" s="1"/>
  <c r="K170" i="26"/>
  <c r="AI114" i="32"/>
  <c r="X114" i="32"/>
  <c r="X198" i="25" l="1"/>
  <c r="AD198" i="25"/>
  <c r="AK198" i="25" s="1"/>
  <c r="R198" i="25"/>
  <c r="H213" i="25"/>
  <c r="K213" i="25"/>
  <c r="C213" i="25"/>
  <c r="O198" i="25"/>
  <c r="Y198" i="25"/>
  <c r="G213" i="25"/>
  <c r="J213" i="25"/>
  <c r="E213" i="25"/>
  <c r="I213" i="25"/>
  <c r="F213" i="25"/>
  <c r="D213" i="25"/>
  <c r="Z142" i="31"/>
  <c r="L157" i="31"/>
  <c r="O170" i="26"/>
  <c r="AB170" i="26"/>
  <c r="Q170" i="26"/>
  <c r="Z114" i="32"/>
  <c r="O76" i="34"/>
  <c r="B79" i="34" a="1"/>
  <c r="M101" i="33"/>
  <c r="L101" i="33"/>
  <c r="N157" i="31"/>
  <c r="M157" i="31"/>
  <c r="AC170" i="26"/>
  <c r="R170" i="26"/>
  <c r="AK114" i="32"/>
  <c r="N76" i="34"/>
  <c r="O157" i="31"/>
  <c r="B160" i="31" a="1"/>
  <c r="X170" i="26"/>
  <c r="AI170" i="26"/>
  <c r="AK86" i="33"/>
  <c r="AK142" i="31"/>
  <c r="Y170" i="26"/>
  <c r="AJ170" i="26"/>
  <c r="F15" i="40"/>
  <c r="M76" i="34"/>
  <c r="N129" i="32"/>
  <c r="L129" i="32"/>
  <c r="M129" i="32"/>
  <c r="G185" i="26"/>
  <c r="B185" i="26"/>
  <c r="H185" i="26"/>
  <c r="D185" i="26"/>
  <c r="K185" i="26"/>
  <c r="J185" i="26"/>
  <c r="E185" i="26"/>
  <c r="C185" i="26"/>
  <c r="F185" i="26"/>
  <c r="I185" i="26"/>
  <c r="AD170" i="26"/>
  <c r="S170" i="26"/>
  <c r="B132" i="32" a="1"/>
  <c r="O129" i="32"/>
  <c r="Z86" i="33"/>
  <c r="N101" i="33"/>
  <c r="O101" i="33"/>
  <c r="B104" i="33" a="1"/>
  <c r="L76" i="34"/>
  <c r="Z198" i="25" l="1"/>
  <c r="M213" i="25"/>
  <c r="N213" i="25"/>
  <c r="B216" i="25" a="1"/>
  <c r="D216" i="25" s="1"/>
  <c r="O213" i="25"/>
  <c r="L213" i="25"/>
  <c r="C104" i="33"/>
  <c r="B104" i="33"/>
  <c r="G104" i="33"/>
  <c r="H104" i="33"/>
  <c r="I104" i="33"/>
  <c r="F104" i="33"/>
  <c r="E104" i="33"/>
  <c r="J104" i="33"/>
  <c r="K104" i="33"/>
  <c r="D104" i="33"/>
  <c r="F79" i="34"/>
  <c r="J79" i="34"/>
  <c r="K79" i="34"/>
  <c r="I79" i="34"/>
  <c r="B79" i="34"/>
  <c r="H79" i="34"/>
  <c r="D79" i="34"/>
  <c r="E79" i="34"/>
  <c r="C79" i="34"/>
  <c r="G79" i="34"/>
  <c r="AK170" i="26"/>
  <c r="L185" i="26"/>
  <c r="M185" i="26"/>
  <c r="F16" i="40"/>
  <c r="D19" i="40"/>
  <c r="N185" i="26"/>
  <c r="B188" i="26" a="1"/>
  <c r="O185" i="26"/>
  <c r="C160" i="31"/>
  <c r="G160" i="31"/>
  <c r="I160" i="31"/>
  <c r="D160" i="31"/>
  <c r="J160" i="31"/>
  <c r="K160" i="31"/>
  <c r="F160" i="31"/>
  <c r="H160" i="31"/>
  <c r="E160" i="31"/>
  <c r="B160" i="31"/>
  <c r="F17" i="40"/>
  <c r="Z170" i="26"/>
  <c r="B132" i="32"/>
  <c r="G132" i="32"/>
  <c r="C132" i="32"/>
  <c r="K132" i="32"/>
  <c r="J132" i="32"/>
  <c r="E132" i="32"/>
  <c r="I132" i="32"/>
  <c r="H132" i="32"/>
  <c r="D132" i="32"/>
  <c r="F132" i="32"/>
  <c r="F216" i="25" l="1"/>
  <c r="E216" i="25"/>
  <c r="I216" i="25"/>
  <c r="H216" i="25"/>
  <c r="K216" i="25"/>
  <c r="G216" i="25"/>
  <c r="B216" i="25"/>
  <c r="J216" i="25"/>
  <c r="C216" i="25"/>
  <c r="M132" i="32"/>
  <c r="M160" i="31"/>
  <c r="N79" i="34"/>
  <c r="N104" i="33"/>
  <c r="L104" i="33"/>
  <c r="F18" i="40"/>
  <c r="N160" i="31"/>
  <c r="D21" i="40"/>
  <c r="M79" i="34"/>
  <c r="N132" i="32"/>
  <c r="L132" i="32"/>
  <c r="O160" i="31"/>
  <c r="B163" i="31" a="1"/>
  <c r="O132" i="32"/>
  <c r="B135" i="32" a="1"/>
  <c r="K188" i="26"/>
  <c r="D188" i="26"/>
  <c r="C188" i="26"/>
  <c r="I188" i="26"/>
  <c r="E188" i="26"/>
  <c r="J188" i="26"/>
  <c r="F188" i="26"/>
  <c r="B188" i="26"/>
  <c r="G188" i="26"/>
  <c r="H188" i="26"/>
  <c r="D20" i="40"/>
  <c r="L160" i="31"/>
  <c r="L79" i="34"/>
  <c r="O79" i="34"/>
  <c r="B82" i="34" a="1"/>
  <c r="M104" i="33"/>
  <c r="B107" i="33" a="1"/>
  <c r="O104" i="33"/>
  <c r="M216" i="25" l="1"/>
  <c r="N216" i="25"/>
  <c r="O216" i="25"/>
  <c r="B219" i="25" a="1"/>
  <c r="D219" i="25" s="1"/>
  <c r="L216" i="25"/>
  <c r="F135" i="32"/>
  <c r="C135" i="32"/>
  <c r="K135" i="32"/>
  <c r="B135" i="32"/>
  <c r="E135" i="32"/>
  <c r="G135" i="32"/>
  <c r="D135" i="32"/>
  <c r="H135" i="32"/>
  <c r="I135" i="32"/>
  <c r="J135" i="32"/>
  <c r="J107" i="33"/>
  <c r="E107" i="33"/>
  <c r="H107" i="33"/>
  <c r="F107" i="33"/>
  <c r="I107" i="33"/>
  <c r="C107" i="33"/>
  <c r="K107" i="33"/>
  <c r="G107" i="33"/>
  <c r="D107" i="33"/>
  <c r="B107" i="33"/>
  <c r="C163" i="31"/>
  <c r="D163" i="31"/>
  <c r="G163" i="31"/>
  <c r="E163" i="31"/>
  <c r="H163" i="31"/>
  <c r="K163" i="31"/>
  <c r="J163" i="31"/>
  <c r="B163" i="31"/>
  <c r="F163" i="31"/>
  <c r="I163" i="31"/>
  <c r="O188" i="26"/>
  <c r="B191" i="26" a="1"/>
  <c r="N188" i="26"/>
  <c r="M188" i="26"/>
  <c r="B82" i="34"/>
  <c r="J82" i="34"/>
  <c r="K82" i="34"/>
  <c r="F82" i="34"/>
  <c r="E82" i="34"/>
  <c r="H82" i="34"/>
  <c r="D82" i="34"/>
  <c r="G82" i="34"/>
  <c r="C82" i="34"/>
  <c r="I82" i="34"/>
  <c r="L188" i="26"/>
  <c r="D22" i="40"/>
  <c r="G219" i="25" l="1"/>
  <c r="I219" i="25"/>
  <c r="F219" i="25"/>
  <c r="E219" i="25"/>
  <c r="C219" i="25"/>
  <c r="J219" i="25"/>
  <c r="H219" i="25"/>
  <c r="B219" i="25"/>
  <c r="K219" i="25"/>
  <c r="D191" i="26"/>
  <c r="C191" i="26"/>
  <c r="I191" i="26"/>
  <c r="G191" i="26"/>
  <c r="H191" i="26"/>
  <c r="J191" i="26"/>
  <c r="B191" i="26"/>
  <c r="E191" i="26"/>
  <c r="K191" i="26"/>
  <c r="F191" i="26"/>
  <c r="O163" i="31"/>
  <c r="B166" i="31" a="1"/>
  <c r="O135" i="32"/>
  <c r="B138" i="32" a="1"/>
  <c r="M82" i="34"/>
  <c r="M107" i="33"/>
  <c r="N107" i="33"/>
  <c r="M135" i="32"/>
  <c r="L82" i="34"/>
  <c r="O82" i="34"/>
  <c r="B85" i="34" a="1"/>
  <c r="L163" i="31"/>
  <c r="N135" i="32"/>
  <c r="B110" i="33" a="1"/>
  <c r="O107" i="33"/>
  <c r="L107" i="33"/>
  <c r="N82" i="34"/>
  <c r="N163" i="31"/>
  <c r="M163" i="31"/>
  <c r="L135" i="32"/>
  <c r="M219" i="25" l="1"/>
  <c r="O219" i="25"/>
  <c r="N219" i="25"/>
  <c r="B222" i="25" a="1"/>
  <c r="H222" i="25" s="1"/>
  <c r="L219" i="25"/>
  <c r="D110" i="33"/>
  <c r="H110" i="33"/>
  <c r="B110" i="33"/>
  <c r="G110" i="33"/>
  <c r="E110" i="33"/>
  <c r="C110" i="33"/>
  <c r="J110" i="33"/>
  <c r="F110" i="33"/>
  <c r="I110" i="33"/>
  <c r="K110" i="33"/>
  <c r="L191" i="26"/>
  <c r="K138" i="32"/>
  <c r="J138" i="32"/>
  <c r="G138" i="32"/>
  <c r="I138" i="32"/>
  <c r="B138" i="32"/>
  <c r="D138" i="32"/>
  <c r="C138" i="32"/>
  <c r="E138" i="32"/>
  <c r="F138" i="32"/>
  <c r="H138" i="32"/>
  <c r="M191" i="26"/>
  <c r="G166" i="31"/>
  <c r="C166" i="31"/>
  <c r="F166" i="31"/>
  <c r="J166" i="31"/>
  <c r="E166" i="31"/>
  <c r="D166" i="31"/>
  <c r="K166" i="31"/>
  <c r="B166" i="31"/>
  <c r="I166" i="31"/>
  <c r="H166" i="31"/>
  <c r="D85" i="34"/>
  <c r="K85" i="34"/>
  <c r="AN85" i="34" s="1"/>
  <c r="AN86" i="34" s="1" a="1"/>
  <c r="AN86" i="34" s="1"/>
  <c r="J85" i="34"/>
  <c r="G85" i="34"/>
  <c r="G86" i="34" s="1"/>
  <c r="E85" i="34"/>
  <c r="E86" i="34" s="1"/>
  <c r="C85" i="34"/>
  <c r="I85" i="34"/>
  <c r="H85" i="34"/>
  <c r="H86" i="34" s="1"/>
  <c r="B85" i="34"/>
  <c r="F85" i="34"/>
  <c r="F86" i="34" s="1"/>
  <c r="O191" i="26"/>
  <c r="B194" i="26" a="1"/>
  <c r="N191" i="26"/>
  <c r="D222" i="25" l="1"/>
  <c r="C222" i="25"/>
  <c r="J222" i="25"/>
  <c r="G222" i="25"/>
  <c r="E222" i="25"/>
  <c r="I222" i="25"/>
  <c r="F222" i="25"/>
  <c r="B222" i="25"/>
  <c r="K222" i="25"/>
  <c r="E194" i="26"/>
  <c r="B194" i="26"/>
  <c r="J194" i="26"/>
  <c r="F194" i="26"/>
  <c r="I194" i="26"/>
  <c r="H194" i="26"/>
  <c r="D194" i="26"/>
  <c r="K194" i="26"/>
  <c r="G194" i="26"/>
  <c r="C194" i="26"/>
  <c r="N166" i="31"/>
  <c r="N110" i="33"/>
  <c r="M110" i="33"/>
  <c r="N85" i="34"/>
  <c r="I86" i="34"/>
  <c r="AM85" i="34"/>
  <c r="AM86" i="34" s="1"/>
  <c r="J86" i="34"/>
  <c r="B169" i="31" a="1"/>
  <c r="O166" i="31"/>
  <c r="O138" i="32"/>
  <c r="B141" i="32" a="1"/>
  <c r="B113" i="33" a="1"/>
  <c r="O110" i="33"/>
  <c r="W86" i="34"/>
  <c r="AH86" i="34"/>
  <c r="AG86" i="34"/>
  <c r="V86" i="34"/>
  <c r="L138" i="32"/>
  <c r="M138" i="32"/>
  <c r="U86" i="34"/>
  <c r="AF86" i="34"/>
  <c r="L85" i="34"/>
  <c r="L86" i="34" s="1"/>
  <c r="AL85" i="34"/>
  <c r="AL86" i="34" s="1"/>
  <c r="C86" i="34"/>
  <c r="O85" i="34"/>
  <c r="B101" i="34" a="1"/>
  <c r="B86" i="34"/>
  <c r="AE86" i="34"/>
  <c r="T86" i="34"/>
  <c r="M85" i="34"/>
  <c r="D86" i="34"/>
  <c r="M166" i="31"/>
  <c r="L166" i="31"/>
  <c r="N138" i="32"/>
  <c r="L110" i="33"/>
  <c r="M222" i="25" l="1"/>
  <c r="N222" i="25"/>
  <c r="B225" i="25" a="1"/>
  <c r="K225" i="25" s="1"/>
  <c r="L222" i="25"/>
  <c r="O222" i="25"/>
  <c r="F169" i="31"/>
  <c r="F170" i="31" s="1"/>
  <c r="K169" i="31"/>
  <c r="G169" i="31"/>
  <c r="G170" i="31" s="1"/>
  <c r="C169" i="31"/>
  <c r="D169" i="31"/>
  <c r="E169" i="31"/>
  <c r="E170" i="31" s="1"/>
  <c r="H169" i="31"/>
  <c r="H170" i="31" s="1"/>
  <c r="J169" i="31"/>
  <c r="B169" i="31"/>
  <c r="I169" i="31"/>
  <c r="N194" i="26"/>
  <c r="AC86" i="34"/>
  <c r="R86" i="34"/>
  <c r="AJ86" i="34"/>
  <c r="Y86" i="34"/>
  <c r="S86" i="34"/>
  <c r="AD86" i="34"/>
  <c r="O86" i="34"/>
  <c r="AB86" i="34"/>
  <c r="Q86" i="34"/>
  <c r="I141" i="32"/>
  <c r="K141" i="32"/>
  <c r="AN141" i="32" s="1"/>
  <c r="AN142" i="32" s="1" a="1"/>
  <c r="AN142" i="32" s="1"/>
  <c r="D141" i="32"/>
  <c r="H141" i="32"/>
  <c r="H142" i="32" s="1"/>
  <c r="J141" i="32"/>
  <c r="C141" i="32"/>
  <c r="G141" i="32"/>
  <c r="G142" i="32" s="1"/>
  <c r="E141" i="32"/>
  <c r="E142" i="32" s="1"/>
  <c r="F141" i="32"/>
  <c r="F142" i="32" s="1"/>
  <c r="B141" i="32"/>
  <c r="M194" i="26"/>
  <c r="K113" i="33"/>
  <c r="AN113" i="33" s="1"/>
  <c r="AN114" i="33" s="1" a="1"/>
  <c r="AN114" i="33" s="1"/>
  <c r="C113" i="33"/>
  <c r="D113" i="33"/>
  <c r="G113" i="33"/>
  <c r="G114" i="33" s="1"/>
  <c r="H113" i="33"/>
  <c r="H114" i="33" s="1"/>
  <c r="B113" i="33"/>
  <c r="F113" i="33"/>
  <c r="F114" i="33" s="1"/>
  <c r="J113" i="33"/>
  <c r="E113" i="33"/>
  <c r="E114" i="33" s="1"/>
  <c r="I113" i="33"/>
  <c r="K101" i="34"/>
  <c r="J101" i="34"/>
  <c r="I101" i="34"/>
  <c r="H101" i="34"/>
  <c r="F101" i="34"/>
  <c r="C101" i="34"/>
  <c r="D101" i="34"/>
  <c r="B101" i="34"/>
  <c r="G101" i="34"/>
  <c r="E101" i="34"/>
  <c r="X86" i="34"/>
  <c r="AI86" i="34"/>
  <c r="L194" i="26"/>
  <c r="O194" i="26"/>
  <c r="B197" i="26" a="1"/>
  <c r="B225" i="25" l="1"/>
  <c r="B226" i="25" s="1"/>
  <c r="E225" i="25"/>
  <c r="E226" i="25" s="1"/>
  <c r="AE226" i="25" s="1"/>
  <c r="F225" i="25"/>
  <c r="F226" i="25" s="1"/>
  <c r="U226" i="25" s="1"/>
  <c r="J225" i="25"/>
  <c r="AM225" i="25" s="1"/>
  <c r="AM226" i="25" s="1"/>
  <c r="I225" i="25"/>
  <c r="I226" i="25" s="1"/>
  <c r="C225" i="25"/>
  <c r="AL225" i="25" s="1"/>
  <c r="AL226" i="25" s="1"/>
  <c r="G225" i="25"/>
  <c r="G226" i="25" s="1"/>
  <c r="V226" i="25" s="1"/>
  <c r="H225" i="25"/>
  <c r="H226" i="25" s="1"/>
  <c r="AH226" i="25" s="1"/>
  <c r="D225" i="25"/>
  <c r="D226" i="25" s="1"/>
  <c r="Z86" i="34"/>
  <c r="B104" i="34" a="1"/>
  <c r="O101" i="34"/>
  <c r="V114" i="33"/>
  <c r="AG114" i="33"/>
  <c r="AE142" i="32"/>
  <c r="T142" i="32"/>
  <c r="W142" i="32"/>
  <c r="AH142" i="32"/>
  <c r="U170" i="31"/>
  <c r="AF170" i="31"/>
  <c r="N101" i="34"/>
  <c r="U114" i="33"/>
  <c r="AF114" i="33"/>
  <c r="M113" i="33"/>
  <c r="D114" i="33"/>
  <c r="AK86" i="34"/>
  <c r="AM169" i="31"/>
  <c r="AM170" i="31" s="1"/>
  <c r="J170" i="31"/>
  <c r="L169" i="31"/>
  <c r="L170" i="31" s="1"/>
  <c r="AL169" i="31"/>
  <c r="AL170" i="31" s="1"/>
  <c r="C170" i="31"/>
  <c r="L101" i="34"/>
  <c r="AN225" i="25"/>
  <c r="AN226" i="25" s="1" a="1"/>
  <c r="AN226" i="25" s="1"/>
  <c r="K226" i="25"/>
  <c r="N113" i="33"/>
  <c r="I114" i="33"/>
  <c r="O113" i="33"/>
  <c r="B129" i="33" a="1"/>
  <c r="B114" i="33"/>
  <c r="L113" i="33"/>
  <c r="L114" i="33" s="1"/>
  <c r="AL113" i="33"/>
  <c r="AL114" i="33" s="1"/>
  <c r="C114" i="33"/>
  <c r="O141" i="32"/>
  <c r="B157" i="32" a="1"/>
  <c r="B142" i="32"/>
  <c r="L141" i="32"/>
  <c r="L142" i="32" s="1"/>
  <c r="AL141" i="32"/>
  <c r="AL142" i="32" s="1"/>
  <c r="C142" i="32"/>
  <c r="AH170" i="31"/>
  <c r="W170" i="31"/>
  <c r="AG170" i="31"/>
  <c r="V170" i="31"/>
  <c r="G197" i="26"/>
  <c r="G198" i="26" s="1"/>
  <c r="H197" i="26"/>
  <c r="H198" i="26" s="1"/>
  <c r="B197" i="26"/>
  <c r="F197" i="26"/>
  <c r="F198" i="26" s="1"/>
  <c r="J197" i="26"/>
  <c r="I197" i="26"/>
  <c r="K197" i="26"/>
  <c r="AN197" i="26" s="1"/>
  <c r="AN198" i="26" s="1" a="1"/>
  <c r="AN198" i="26" s="1"/>
  <c r="E197" i="26"/>
  <c r="E198" i="26" s="1"/>
  <c r="D197" i="26"/>
  <c r="C197" i="26"/>
  <c r="AM113" i="33"/>
  <c r="AM114" i="33" s="1"/>
  <c r="J114" i="33"/>
  <c r="O169" i="31"/>
  <c r="B185" i="31" a="1"/>
  <c r="B170" i="31"/>
  <c r="M169" i="31"/>
  <c r="D170" i="31"/>
  <c r="M101" i="34"/>
  <c r="V142" i="32"/>
  <c r="AG142" i="32"/>
  <c r="M141" i="32"/>
  <c r="D142" i="32"/>
  <c r="T114" i="33"/>
  <c r="AE114" i="33"/>
  <c r="W114" i="33"/>
  <c r="AH114" i="33"/>
  <c r="AF142" i="32"/>
  <c r="U142" i="32"/>
  <c r="AM141" i="32"/>
  <c r="AM142" i="32" s="1"/>
  <c r="J142" i="32"/>
  <c r="N141" i="32"/>
  <c r="I142" i="32"/>
  <c r="N169" i="31"/>
  <c r="I170" i="31"/>
  <c r="AE170" i="31"/>
  <c r="T170" i="31"/>
  <c r="AN169" i="31"/>
  <c r="AN170" i="31" s="1" a="1"/>
  <c r="AN170" i="31" s="1"/>
  <c r="K170" i="31"/>
  <c r="T226" i="25" l="1"/>
  <c r="J226" i="25"/>
  <c r="Y226" i="25" s="1"/>
  <c r="AF226" i="25"/>
  <c r="C226" i="25"/>
  <c r="R226" i="25" s="1"/>
  <c r="W226" i="25"/>
  <c r="B241" i="25" a="1"/>
  <c r="E241" i="25" s="1"/>
  <c r="L225" i="25"/>
  <c r="L226" i="25" s="1"/>
  <c r="AG226" i="25"/>
  <c r="M225" i="25"/>
  <c r="N225" i="25"/>
  <c r="O225" i="25"/>
  <c r="AD170" i="31"/>
  <c r="S170" i="31"/>
  <c r="H129" i="33"/>
  <c r="B129" i="33"/>
  <c r="J129" i="33"/>
  <c r="F129" i="33"/>
  <c r="G129" i="33"/>
  <c r="I129" i="33"/>
  <c r="C129" i="33"/>
  <c r="K129" i="33"/>
  <c r="D129" i="33"/>
  <c r="E129" i="33"/>
  <c r="R170" i="31"/>
  <c r="AC170" i="31"/>
  <c r="AF198" i="26"/>
  <c r="U198" i="26"/>
  <c r="AB142" i="32"/>
  <c r="O142" i="32"/>
  <c r="Q142" i="32"/>
  <c r="X170" i="31"/>
  <c r="AI170" i="31"/>
  <c r="AJ142" i="32"/>
  <c r="Y142" i="32"/>
  <c r="AB226" i="25"/>
  <c r="Q226" i="25"/>
  <c r="AB170" i="31"/>
  <c r="Q170" i="31"/>
  <c r="O170" i="31"/>
  <c r="Y114" i="33"/>
  <c r="AJ114" i="33"/>
  <c r="O197" i="26"/>
  <c r="B213" i="26" a="1"/>
  <c r="B198" i="26"/>
  <c r="R142" i="32"/>
  <c r="AC142" i="32"/>
  <c r="C157" i="32"/>
  <c r="D157" i="32"/>
  <c r="I157" i="32"/>
  <c r="F157" i="32"/>
  <c r="J157" i="32"/>
  <c r="K157" i="32"/>
  <c r="B157" i="32"/>
  <c r="G157" i="32"/>
  <c r="H157" i="32"/>
  <c r="E157" i="32"/>
  <c r="AI114" i="33"/>
  <c r="X114" i="33"/>
  <c r="S226" i="25"/>
  <c r="AD226" i="25"/>
  <c r="AD114" i="33"/>
  <c r="S114" i="33"/>
  <c r="AI226" i="25"/>
  <c r="X226" i="25"/>
  <c r="AI142" i="32"/>
  <c r="X142" i="32"/>
  <c r="M197" i="26"/>
  <c r="D198" i="26"/>
  <c r="AM197" i="26"/>
  <c r="AM198" i="26" s="1"/>
  <c r="J198" i="26"/>
  <c r="AG198" i="26"/>
  <c r="V198" i="26"/>
  <c r="R114" i="33"/>
  <c r="AC114" i="33"/>
  <c r="K104" i="34"/>
  <c r="D104" i="34"/>
  <c r="G104" i="34"/>
  <c r="I104" i="34"/>
  <c r="B104" i="34"/>
  <c r="J104" i="34"/>
  <c r="H104" i="34"/>
  <c r="E104" i="34"/>
  <c r="C104" i="34"/>
  <c r="F104" i="34"/>
  <c r="S142" i="32"/>
  <c r="AD142" i="32"/>
  <c r="AE198" i="26"/>
  <c r="T198" i="26"/>
  <c r="H185" i="31"/>
  <c r="F185" i="31"/>
  <c r="D185" i="31"/>
  <c r="G185" i="31"/>
  <c r="J185" i="31"/>
  <c r="K185" i="31"/>
  <c r="B185" i="31"/>
  <c r="E185" i="31"/>
  <c r="C185" i="31"/>
  <c r="I185" i="31"/>
  <c r="AL197" i="26"/>
  <c r="AL198" i="26" s="1"/>
  <c r="L197" i="26"/>
  <c r="L198" i="26" s="1"/>
  <c r="C198" i="26"/>
  <c r="N197" i="26"/>
  <c r="I198" i="26"/>
  <c r="AH198" i="26"/>
  <c r="W198" i="26"/>
  <c r="Q114" i="33"/>
  <c r="O114" i="33"/>
  <c r="AB114" i="33"/>
  <c r="AJ170" i="31"/>
  <c r="Y170" i="31"/>
  <c r="AJ226" i="25" l="1"/>
  <c r="O226" i="25"/>
  <c r="H241" i="25"/>
  <c r="AC226" i="25"/>
  <c r="C241" i="25"/>
  <c r="F241" i="25"/>
  <c r="B241" i="25"/>
  <c r="J241" i="25"/>
  <c r="G241" i="25"/>
  <c r="K241" i="25"/>
  <c r="D241" i="25"/>
  <c r="I241" i="25"/>
  <c r="AK142" i="32"/>
  <c r="G15" i="40"/>
  <c r="AI198" i="26"/>
  <c r="X198" i="26"/>
  <c r="O185" i="31"/>
  <c r="B188" i="31" a="1"/>
  <c r="M185" i="31"/>
  <c r="N104" i="34"/>
  <c r="AJ198" i="26"/>
  <c r="Y198" i="26"/>
  <c r="L157" i="32"/>
  <c r="L129" i="33"/>
  <c r="Z114" i="33"/>
  <c r="N185" i="31"/>
  <c r="Z170" i="31"/>
  <c r="N129" i="33"/>
  <c r="B132" i="33" a="1"/>
  <c r="O129" i="33"/>
  <c r="R198" i="26"/>
  <c r="AC198" i="26"/>
  <c r="L185" i="31"/>
  <c r="M104" i="34"/>
  <c r="S198" i="26"/>
  <c r="AD198" i="26"/>
  <c r="O157" i="32"/>
  <c r="B160" i="32" a="1"/>
  <c r="N157" i="32"/>
  <c r="AK170" i="31"/>
  <c r="Z142" i="32"/>
  <c r="M129" i="33"/>
  <c r="C213" i="26"/>
  <c r="G213" i="26"/>
  <c r="B213" i="26"/>
  <c r="D213" i="26"/>
  <c r="I213" i="26"/>
  <c r="J213" i="26"/>
  <c r="H213" i="26"/>
  <c r="E213" i="26"/>
  <c r="K213" i="26"/>
  <c r="F213" i="26"/>
  <c r="E19" i="40"/>
  <c r="C23" i="40"/>
  <c r="AK114" i="33"/>
  <c r="L104" i="34"/>
  <c r="B107" i="34" a="1"/>
  <c r="O104" i="34"/>
  <c r="M157" i="32"/>
  <c r="O198" i="26"/>
  <c r="AB198" i="26"/>
  <c r="Q198" i="26"/>
  <c r="Z226" i="25"/>
  <c r="AK226" i="25" l="1"/>
  <c r="C25" i="40" s="1"/>
  <c r="N241" i="25"/>
  <c r="B244" i="25" a="1"/>
  <c r="F244" i="25" s="1"/>
  <c r="M241" i="25"/>
  <c r="O241" i="25"/>
  <c r="L241" i="25"/>
  <c r="H132" i="33"/>
  <c r="G132" i="33"/>
  <c r="I132" i="33"/>
  <c r="K132" i="33"/>
  <c r="E132" i="33"/>
  <c r="F132" i="33"/>
  <c r="B132" i="33"/>
  <c r="D132" i="33"/>
  <c r="C132" i="33"/>
  <c r="J132" i="33"/>
  <c r="Z198" i="26"/>
  <c r="F160" i="32"/>
  <c r="H160" i="32"/>
  <c r="D160" i="32"/>
  <c r="C160" i="32"/>
  <c r="J160" i="32"/>
  <c r="E160" i="32"/>
  <c r="G160" i="32"/>
  <c r="K160" i="32"/>
  <c r="I160" i="32"/>
  <c r="B160" i="32"/>
  <c r="D107" i="34"/>
  <c r="B107" i="34"/>
  <c r="I107" i="34"/>
  <c r="F107" i="34"/>
  <c r="H107" i="34"/>
  <c r="G107" i="34"/>
  <c r="E107" i="34"/>
  <c r="C107" i="34"/>
  <c r="J107" i="34"/>
  <c r="K107" i="34"/>
  <c r="C24" i="40"/>
  <c r="M213" i="26"/>
  <c r="G16" i="40"/>
  <c r="O213" i="26"/>
  <c r="B216" i="26" a="1"/>
  <c r="E21" i="40"/>
  <c r="E20" i="40"/>
  <c r="AK198" i="26"/>
  <c r="G17" i="40"/>
  <c r="N213" i="26"/>
  <c r="L213" i="26"/>
  <c r="E188" i="31"/>
  <c r="D188" i="31"/>
  <c r="F188" i="31"/>
  <c r="J188" i="31"/>
  <c r="I188" i="31"/>
  <c r="G188" i="31"/>
  <c r="B188" i="31"/>
  <c r="H188" i="31"/>
  <c r="C188" i="31"/>
  <c r="K188" i="31"/>
  <c r="C244" i="25" l="1"/>
  <c r="D244" i="25"/>
  <c r="K244" i="25"/>
  <c r="B244" i="25"/>
  <c r="E244" i="25"/>
  <c r="H244" i="25"/>
  <c r="I244" i="25"/>
  <c r="J244" i="25"/>
  <c r="G244" i="25"/>
  <c r="M188" i="31"/>
  <c r="L188" i="31"/>
  <c r="N188" i="31"/>
  <c r="E22" i="40"/>
  <c r="O107" i="34"/>
  <c r="B110" i="34" a="1"/>
  <c r="L160" i="32"/>
  <c r="O132" i="33"/>
  <c r="B135" i="33" a="1"/>
  <c r="N132" i="33"/>
  <c r="G18" i="40"/>
  <c r="M107" i="34"/>
  <c r="M160" i="32"/>
  <c r="N107" i="34"/>
  <c r="N160" i="32"/>
  <c r="M132" i="33"/>
  <c r="O188" i="31"/>
  <c r="B191" i="31" a="1"/>
  <c r="I216" i="26"/>
  <c r="E216" i="26"/>
  <c r="D216" i="26"/>
  <c r="F216" i="26"/>
  <c r="B216" i="26"/>
  <c r="K216" i="26"/>
  <c r="G216" i="26"/>
  <c r="C216" i="26"/>
  <c r="H216" i="26"/>
  <c r="J216" i="26"/>
  <c r="C26" i="40"/>
  <c r="L107" i="34"/>
  <c r="O160" i="32"/>
  <c r="B163" i="32" a="1"/>
  <c r="L132" i="33"/>
  <c r="B247" i="25" l="1" a="1"/>
  <c r="J247" i="25" s="1"/>
  <c r="L244" i="25"/>
  <c r="O244" i="25"/>
  <c r="M244" i="25"/>
  <c r="N244" i="25"/>
  <c r="O216" i="26"/>
  <c r="B219" i="26" a="1"/>
  <c r="N216" i="26"/>
  <c r="M216" i="26"/>
  <c r="K191" i="31"/>
  <c r="J191" i="31"/>
  <c r="E191" i="31"/>
  <c r="H191" i="31"/>
  <c r="B191" i="31"/>
  <c r="I191" i="31"/>
  <c r="G191" i="31"/>
  <c r="D191" i="31"/>
  <c r="C191" i="31"/>
  <c r="F191" i="31"/>
  <c r="I110" i="34"/>
  <c r="H110" i="34"/>
  <c r="E110" i="34"/>
  <c r="C110" i="34"/>
  <c r="G110" i="34"/>
  <c r="D110" i="34"/>
  <c r="F110" i="34"/>
  <c r="J110" i="34"/>
  <c r="K110" i="34"/>
  <c r="B110" i="34"/>
  <c r="L216" i="26"/>
  <c r="D135" i="33"/>
  <c r="G135" i="33"/>
  <c r="F135" i="33"/>
  <c r="I135" i="33"/>
  <c r="B135" i="33"/>
  <c r="H135" i="33"/>
  <c r="C135" i="33"/>
  <c r="E135" i="33"/>
  <c r="J135" i="33"/>
  <c r="K135" i="33"/>
  <c r="K163" i="32"/>
  <c r="I163" i="32"/>
  <c r="J163" i="32"/>
  <c r="E163" i="32"/>
  <c r="G163" i="32"/>
  <c r="C163" i="32"/>
  <c r="H163" i="32"/>
  <c r="D163" i="32"/>
  <c r="B163" i="32"/>
  <c r="F163" i="32"/>
  <c r="K247" i="25" l="1"/>
  <c r="I247" i="25"/>
  <c r="F247" i="25"/>
  <c r="B247" i="25"/>
  <c r="H247" i="25"/>
  <c r="D247" i="25"/>
  <c r="C247" i="25"/>
  <c r="G247" i="25"/>
  <c r="E247" i="25"/>
  <c r="O163" i="32"/>
  <c r="B166" i="32" a="1"/>
  <c r="N135" i="33"/>
  <c r="N191" i="31"/>
  <c r="L191" i="31"/>
  <c r="O191" i="31"/>
  <c r="B194" i="31" a="1"/>
  <c r="B113" i="34" a="1"/>
  <c r="O110" i="34"/>
  <c r="M110" i="34"/>
  <c r="M191" i="31"/>
  <c r="D219" i="26"/>
  <c r="E219" i="26"/>
  <c r="H219" i="26"/>
  <c r="F219" i="26"/>
  <c r="I219" i="26"/>
  <c r="C219" i="26"/>
  <c r="B219" i="26"/>
  <c r="G219" i="26"/>
  <c r="K219" i="26"/>
  <c r="J219" i="26"/>
  <c r="L110" i="34"/>
  <c r="M163" i="32"/>
  <c r="L135" i="33"/>
  <c r="L163" i="32"/>
  <c r="N163" i="32"/>
  <c r="O135" i="33"/>
  <c r="B138" i="33" a="1"/>
  <c r="M135" i="33"/>
  <c r="N110" i="34"/>
  <c r="O247" i="25" l="1"/>
  <c r="B250" i="25" a="1"/>
  <c r="B250" i="25" s="1"/>
  <c r="M247" i="25"/>
  <c r="L247" i="25"/>
  <c r="N247" i="25"/>
  <c r="M219" i="26"/>
  <c r="J113" i="34"/>
  <c r="D113" i="34"/>
  <c r="H113" i="34"/>
  <c r="H114" i="34" s="1"/>
  <c r="C113" i="34"/>
  <c r="I113" i="34"/>
  <c r="B113" i="34"/>
  <c r="F113" i="34"/>
  <c r="F114" i="34" s="1"/>
  <c r="G113" i="34"/>
  <c r="G114" i="34" s="1"/>
  <c r="E113" i="34"/>
  <c r="E114" i="34" s="1"/>
  <c r="K113" i="34"/>
  <c r="AN113" i="34" s="1"/>
  <c r="AN114" i="34" s="1" a="1"/>
  <c r="AN114" i="34" s="1"/>
  <c r="I194" i="31"/>
  <c r="C194" i="31"/>
  <c r="E194" i="31"/>
  <c r="H194" i="31"/>
  <c r="B194" i="31"/>
  <c r="G194" i="31"/>
  <c r="D194" i="31"/>
  <c r="F194" i="31"/>
  <c r="J194" i="31"/>
  <c r="K194" i="31"/>
  <c r="N219" i="26"/>
  <c r="C138" i="33"/>
  <c r="H138" i="33"/>
  <c r="B138" i="33"/>
  <c r="J138" i="33"/>
  <c r="K138" i="33"/>
  <c r="E138" i="33"/>
  <c r="D138" i="33"/>
  <c r="I138" i="33"/>
  <c r="F138" i="33"/>
  <c r="G138" i="33"/>
  <c r="B222" i="26" a="1"/>
  <c r="O219" i="26"/>
  <c r="L219" i="26"/>
  <c r="F166" i="32"/>
  <c r="G166" i="32"/>
  <c r="D166" i="32"/>
  <c r="E166" i="32"/>
  <c r="H166" i="32"/>
  <c r="C166" i="32"/>
  <c r="J166" i="32"/>
  <c r="B166" i="32"/>
  <c r="I166" i="32"/>
  <c r="K166" i="32"/>
  <c r="C250" i="25" l="1"/>
  <c r="K250" i="25"/>
  <c r="G250" i="25"/>
  <c r="E250" i="25"/>
  <c r="F250" i="25"/>
  <c r="D250" i="25"/>
  <c r="I250" i="25"/>
  <c r="H250" i="25"/>
  <c r="J250" i="25"/>
  <c r="L166" i="32"/>
  <c r="M194" i="31"/>
  <c r="AF114" i="34"/>
  <c r="U114" i="34"/>
  <c r="AH114" i="34"/>
  <c r="W114" i="34"/>
  <c r="O113" i="34"/>
  <c r="B129" i="34" a="1"/>
  <c r="B114" i="34"/>
  <c r="M113" i="34"/>
  <c r="D114" i="34"/>
  <c r="G222" i="26"/>
  <c r="J222" i="26"/>
  <c r="B222" i="26"/>
  <c r="H222" i="26"/>
  <c r="K222" i="26"/>
  <c r="I222" i="26"/>
  <c r="D222" i="26"/>
  <c r="F222" i="26"/>
  <c r="E222" i="26"/>
  <c r="C222" i="26"/>
  <c r="M138" i="33"/>
  <c r="O138" i="33"/>
  <c r="B141" i="33" a="1"/>
  <c r="O194" i="31"/>
  <c r="B197" i="31" a="1"/>
  <c r="N194" i="31"/>
  <c r="AE114" i="34"/>
  <c r="T114" i="34"/>
  <c r="N113" i="34"/>
  <c r="I114" i="34"/>
  <c r="AM113" i="34"/>
  <c r="AM114" i="34" s="1"/>
  <c r="J114" i="34"/>
  <c r="L138" i="33"/>
  <c r="N166" i="32"/>
  <c r="N138" i="33"/>
  <c r="L194" i="31"/>
  <c r="O166" i="32"/>
  <c r="B169" i="32" a="1"/>
  <c r="M166" i="32"/>
  <c r="V114" i="34"/>
  <c r="AG114" i="34"/>
  <c r="AL113" i="34"/>
  <c r="AL114" i="34" s="1"/>
  <c r="L113" i="34"/>
  <c r="C114" i="34"/>
  <c r="M250" i="25" l="1"/>
  <c r="L250" i="25"/>
  <c r="B253" i="25" a="1"/>
  <c r="F253" i="25" s="1"/>
  <c r="F254" i="25" s="1"/>
  <c r="N250" i="25"/>
  <c r="O250" i="25"/>
  <c r="AD114" i="34"/>
  <c r="S114" i="34"/>
  <c r="M222" i="26"/>
  <c r="B225" i="26" a="1"/>
  <c r="O222" i="26"/>
  <c r="AC114" i="34"/>
  <c r="R114" i="34"/>
  <c r="D169" i="32"/>
  <c r="C169" i="32"/>
  <c r="H169" i="32"/>
  <c r="H170" i="32" s="1"/>
  <c r="G169" i="32"/>
  <c r="G170" i="32" s="1"/>
  <c r="J169" i="32"/>
  <c r="B169" i="32"/>
  <c r="E169" i="32"/>
  <c r="E170" i="32" s="1"/>
  <c r="K169" i="32"/>
  <c r="F169" i="32"/>
  <c r="F170" i="32" s="1"/>
  <c r="I169" i="32"/>
  <c r="X114" i="34"/>
  <c r="AI114" i="34"/>
  <c r="I141" i="33"/>
  <c r="J141" i="33"/>
  <c r="H141" i="33"/>
  <c r="H142" i="33" s="1"/>
  <c r="C141" i="33"/>
  <c r="D141" i="33"/>
  <c r="B141" i="33"/>
  <c r="E141" i="33"/>
  <c r="E142" i="33" s="1"/>
  <c r="K141" i="33"/>
  <c r="AN141" i="33" s="1"/>
  <c r="AN142" i="33" s="1" a="1"/>
  <c r="AN142" i="33" s="1"/>
  <c r="G141" i="33"/>
  <c r="G142" i="33" s="1"/>
  <c r="F141" i="33"/>
  <c r="F142" i="33" s="1"/>
  <c r="L222" i="26"/>
  <c r="N222" i="26"/>
  <c r="Q114" i="34"/>
  <c r="AB114" i="34"/>
  <c r="O114" i="34"/>
  <c r="AJ114" i="34"/>
  <c r="Y114" i="34"/>
  <c r="F197" i="31"/>
  <c r="F198" i="31" s="1"/>
  <c r="K197" i="31"/>
  <c r="AN197" i="31" s="1"/>
  <c r="AN198" i="31" s="1" a="1"/>
  <c r="AN198" i="31" s="1"/>
  <c r="H197" i="31"/>
  <c r="H198" i="31" s="1"/>
  <c r="E197" i="31"/>
  <c r="E198" i="31" s="1"/>
  <c r="I197" i="31"/>
  <c r="B197" i="31"/>
  <c r="G197" i="31"/>
  <c r="G198" i="31" s="1"/>
  <c r="D197" i="31"/>
  <c r="J197" i="31"/>
  <c r="C197" i="31"/>
  <c r="C129" i="34"/>
  <c r="F129" i="34"/>
  <c r="H129" i="34"/>
  <c r="G129" i="34"/>
  <c r="K129" i="34"/>
  <c r="I129" i="34"/>
  <c r="J129" i="34"/>
  <c r="E129" i="34"/>
  <c r="B129" i="34"/>
  <c r="D129" i="34"/>
  <c r="G253" i="25" l="1"/>
  <c r="G254" i="25" s="1"/>
  <c r="V254" i="25" s="1"/>
  <c r="B253" i="25"/>
  <c r="B254" i="25" s="1"/>
  <c r="H253" i="25"/>
  <c r="H254" i="25" s="1"/>
  <c r="W254" i="25" s="1"/>
  <c r="K253" i="25"/>
  <c r="AN253" i="25" s="1"/>
  <c r="AN254" i="25" s="1" a="1"/>
  <c r="AN254" i="25" s="1"/>
  <c r="C253" i="25"/>
  <c r="I253" i="25"/>
  <c r="I254" i="25" s="1"/>
  <c r="D253" i="25"/>
  <c r="D254" i="25" s="1"/>
  <c r="J253" i="25"/>
  <c r="AM253" i="25" s="1"/>
  <c r="AM254" i="25" s="1"/>
  <c r="E253" i="25"/>
  <c r="E254" i="25" s="1"/>
  <c r="T254" i="25" s="1"/>
  <c r="AK114" i="34"/>
  <c r="H17" i="40" s="1"/>
  <c r="O129" i="34"/>
  <c r="B132" i="34" a="1"/>
  <c r="L129" i="34"/>
  <c r="V198" i="31"/>
  <c r="AG198" i="31"/>
  <c r="W198" i="31"/>
  <c r="AH198" i="31"/>
  <c r="AF254" i="25"/>
  <c r="U254" i="25"/>
  <c r="L141" i="33"/>
  <c r="AL141" i="33"/>
  <c r="AL142" i="33" s="1"/>
  <c r="C142" i="33"/>
  <c r="AN169" i="32"/>
  <c r="AN170" i="32" s="1" a="1"/>
  <c r="AN170" i="32" s="1"/>
  <c r="K170" i="32"/>
  <c r="AG170" i="32"/>
  <c r="V170" i="32"/>
  <c r="L197" i="31"/>
  <c r="AL197" i="31"/>
  <c r="AL198" i="31" s="1"/>
  <c r="C198" i="31"/>
  <c r="O197" i="31"/>
  <c r="B213" i="31" a="1"/>
  <c r="B198" i="31"/>
  <c r="Z114" i="34"/>
  <c r="AE142" i="33"/>
  <c r="T142" i="33"/>
  <c r="AE170" i="32"/>
  <c r="T170" i="32"/>
  <c r="AM197" i="31"/>
  <c r="AM198" i="31" s="1"/>
  <c r="J198" i="31"/>
  <c r="N197" i="31"/>
  <c r="I198" i="31"/>
  <c r="U198" i="31"/>
  <c r="AF198" i="31"/>
  <c r="AF142" i="33"/>
  <c r="U142" i="33"/>
  <c r="O141" i="33"/>
  <c r="B157" i="33" a="1"/>
  <c r="B142" i="33"/>
  <c r="AM141" i="33"/>
  <c r="AM142" i="33" s="1"/>
  <c r="J142" i="33"/>
  <c r="N169" i="32"/>
  <c r="I170" i="32"/>
  <c r="O169" i="32"/>
  <c r="B185" i="32" a="1"/>
  <c r="B170" i="32"/>
  <c r="L169" i="32"/>
  <c r="AL169" i="32"/>
  <c r="AL170" i="32" s="1"/>
  <c r="C170" i="32"/>
  <c r="E225" i="26"/>
  <c r="E226" i="26" s="1"/>
  <c r="G225" i="26"/>
  <c r="G226" i="26" s="1"/>
  <c r="F225" i="26"/>
  <c r="F226" i="26" s="1"/>
  <c r="I225" i="26"/>
  <c r="B225" i="26"/>
  <c r="J225" i="26"/>
  <c r="C225" i="26"/>
  <c r="K225" i="26"/>
  <c r="D225" i="26"/>
  <c r="H225" i="26"/>
  <c r="H226" i="26" s="1"/>
  <c r="AG254" i="25"/>
  <c r="W142" i="33"/>
  <c r="AH142" i="33"/>
  <c r="AH170" i="32"/>
  <c r="W170" i="32"/>
  <c r="M129" i="34"/>
  <c r="N129" i="34"/>
  <c r="M197" i="31"/>
  <c r="D198" i="31"/>
  <c r="T198" i="31"/>
  <c r="AE198" i="31"/>
  <c r="H15" i="40"/>
  <c r="N15" i="40" s="1"/>
  <c r="V142" i="33"/>
  <c r="AG142" i="33"/>
  <c r="M141" i="33"/>
  <c r="D142" i="33"/>
  <c r="N141" i="33"/>
  <c r="I142" i="33"/>
  <c r="AF170" i="32"/>
  <c r="U170" i="32"/>
  <c r="AM169" i="32"/>
  <c r="AM170" i="32" s="1"/>
  <c r="J170" i="32"/>
  <c r="M169" i="32"/>
  <c r="D170" i="32"/>
  <c r="AH254" i="25" l="1"/>
  <c r="O253" i="25"/>
  <c r="C254" i="25"/>
  <c r="AE254" i="25"/>
  <c r="B269" i="25" a="1"/>
  <c r="G269" i="25" s="1"/>
  <c r="AL253" i="25"/>
  <c r="AL254" i="25" s="1"/>
  <c r="M253" i="25"/>
  <c r="J254" i="25"/>
  <c r="AJ254" i="25" s="1"/>
  <c r="L253" i="25"/>
  <c r="N253" i="25"/>
  <c r="H157" i="33"/>
  <c r="C157" i="33"/>
  <c r="I157" i="33"/>
  <c r="E157" i="33"/>
  <c r="G157" i="33"/>
  <c r="D157" i="33"/>
  <c r="J157" i="33"/>
  <c r="F157" i="33"/>
  <c r="K157" i="33"/>
  <c r="B157" i="33"/>
  <c r="C185" i="32"/>
  <c r="H185" i="32"/>
  <c r="I185" i="32"/>
  <c r="K185" i="32"/>
  <c r="E185" i="32"/>
  <c r="J185" i="32"/>
  <c r="D185" i="32"/>
  <c r="G185" i="32"/>
  <c r="B185" i="32"/>
  <c r="F185" i="32"/>
  <c r="AJ142" i="33"/>
  <c r="Y142" i="33"/>
  <c r="Y198" i="31"/>
  <c r="AJ198" i="31"/>
  <c r="H16" i="40"/>
  <c r="N16" i="40" s="1"/>
  <c r="R198" i="31"/>
  <c r="AC198" i="31"/>
  <c r="AC142" i="33"/>
  <c r="R142" i="33"/>
  <c r="H18" i="40"/>
  <c r="N17" i="40"/>
  <c r="N18" i="40" s="1"/>
  <c r="S170" i="32"/>
  <c r="AD170" i="32"/>
  <c r="S142" i="33"/>
  <c r="AD142" i="33"/>
  <c r="AI254" i="25"/>
  <c r="X254" i="25"/>
  <c r="AL225" i="26"/>
  <c r="AL226" i="26" s="1"/>
  <c r="L225" i="26"/>
  <c r="C226" i="26"/>
  <c r="AF226" i="26"/>
  <c r="U226" i="26"/>
  <c r="Q254" i="25"/>
  <c r="AB254" i="25"/>
  <c r="O198" i="31"/>
  <c r="Q198" i="31"/>
  <c r="AB198" i="31"/>
  <c r="E132" i="34"/>
  <c r="J132" i="34"/>
  <c r="D132" i="34"/>
  <c r="B132" i="34"/>
  <c r="H132" i="34"/>
  <c r="C132" i="34"/>
  <c r="F132" i="34"/>
  <c r="I132" i="34"/>
  <c r="K132" i="34"/>
  <c r="G132" i="34"/>
  <c r="Y170" i="32"/>
  <c r="AJ170" i="32"/>
  <c r="AI142" i="33"/>
  <c r="X142" i="33"/>
  <c r="AD254" i="25"/>
  <c r="S254" i="25"/>
  <c r="M225" i="26"/>
  <c r="D226" i="26"/>
  <c r="O225" i="26"/>
  <c r="B241" i="26" a="1"/>
  <c r="B226" i="26"/>
  <c r="AE226" i="26"/>
  <c r="T226" i="26"/>
  <c r="O170" i="32"/>
  <c r="Q170" i="32"/>
  <c r="AB170" i="32"/>
  <c r="AD198" i="31"/>
  <c r="S198" i="31"/>
  <c r="AN225" i="26"/>
  <c r="AN226" i="26" s="1" a="1"/>
  <c r="AN226" i="26" s="1"/>
  <c r="K226" i="26"/>
  <c r="N225" i="26"/>
  <c r="I226" i="26"/>
  <c r="AC170" i="32"/>
  <c r="R170" i="32"/>
  <c r="W226" i="26"/>
  <c r="AH226" i="26"/>
  <c r="AM225" i="26"/>
  <c r="AM226" i="26" s="1"/>
  <c r="J226" i="26"/>
  <c r="AG226" i="26"/>
  <c r="V226" i="26"/>
  <c r="AI170" i="32"/>
  <c r="X170" i="32"/>
  <c r="AB142" i="33"/>
  <c r="Q142" i="33"/>
  <c r="O142" i="33"/>
  <c r="X198" i="31"/>
  <c r="AI198" i="31"/>
  <c r="D213" i="31"/>
  <c r="F213" i="31"/>
  <c r="H213" i="31"/>
  <c r="C213" i="31"/>
  <c r="J213" i="31"/>
  <c r="I213" i="31"/>
  <c r="G213" i="31"/>
  <c r="E213" i="31"/>
  <c r="B213" i="31"/>
  <c r="K213" i="31"/>
  <c r="C269" i="25" l="1"/>
  <c r="K269" i="25"/>
  <c r="H269" i="25"/>
  <c r="E269" i="25"/>
  <c r="Y254" i="25"/>
  <c r="O254" i="25"/>
  <c r="J269" i="25"/>
  <c r="B269" i="25"/>
  <c r="I269" i="25"/>
  <c r="R254" i="25"/>
  <c r="AC254" i="25"/>
  <c r="AK254" i="25" s="1"/>
  <c r="F269" i="25"/>
  <c r="D269" i="25"/>
  <c r="Z142" i="33"/>
  <c r="AK198" i="31"/>
  <c r="F241" i="26"/>
  <c r="H241" i="26"/>
  <c r="I241" i="26"/>
  <c r="C241" i="26"/>
  <c r="D241" i="26"/>
  <c r="E241" i="26"/>
  <c r="B241" i="26"/>
  <c r="K241" i="26"/>
  <c r="J241" i="26"/>
  <c r="G241" i="26"/>
  <c r="AC226" i="26"/>
  <c r="R226" i="26"/>
  <c r="N213" i="31"/>
  <c r="Z198" i="31"/>
  <c r="O213" i="31"/>
  <c r="B216" i="31" a="1"/>
  <c r="M213" i="31"/>
  <c r="Y226" i="26"/>
  <c r="AJ226" i="26"/>
  <c r="AK170" i="32"/>
  <c r="AD226" i="26"/>
  <c r="S226" i="26"/>
  <c r="N132" i="34"/>
  <c r="O132" i="34"/>
  <c r="B135" i="34" a="1"/>
  <c r="O185" i="32"/>
  <c r="B188" i="32" a="1"/>
  <c r="L185" i="32"/>
  <c r="N157" i="33"/>
  <c r="AI226" i="26"/>
  <c r="X226" i="26"/>
  <c r="F19" i="40"/>
  <c r="L132" i="34"/>
  <c r="M185" i="32"/>
  <c r="N185" i="32"/>
  <c r="AK142" i="33"/>
  <c r="L213" i="31"/>
  <c r="Z170" i="32"/>
  <c r="AB226" i="26"/>
  <c r="O226" i="26"/>
  <c r="Q226" i="26"/>
  <c r="M132" i="34"/>
  <c r="O157" i="33"/>
  <c r="B160" i="33" a="1"/>
  <c r="M157" i="33"/>
  <c r="L157" i="33"/>
  <c r="N269" i="25" l="1"/>
  <c r="O269" i="25"/>
  <c r="L269" i="25"/>
  <c r="Z254" i="25"/>
  <c r="B272" i="25" a="1"/>
  <c r="I272" i="25" s="1"/>
  <c r="M269" i="25"/>
  <c r="D23" i="40"/>
  <c r="M241" i="26"/>
  <c r="AK226" i="26"/>
  <c r="F21" i="40"/>
  <c r="L241" i="26"/>
  <c r="F20" i="40"/>
  <c r="C188" i="32"/>
  <c r="B188" i="32"/>
  <c r="G188" i="32"/>
  <c r="D188" i="32"/>
  <c r="E188" i="32"/>
  <c r="H188" i="32"/>
  <c r="I188" i="32"/>
  <c r="F188" i="32"/>
  <c r="J188" i="32"/>
  <c r="K188" i="32"/>
  <c r="B244" i="26" a="1"/>
  <c r="O241" i="26"/>
  <c r="N241" i="26"/>
  <c r="I216" i="31"/>
  <c r="K216" i="31"/>
  <c r="B216" i="31"/>
  <c r="G216" i="31"/>
  <c r="J216" i="31"/>
  <c r="E216" i="31"/>
  <c r="D216" i="31"/>
  <c r="C216" i="31"/>
  <c r="F216" i="31"/>
  <c r="H216" i="31"/>
  <c r="J160" i="33"/>
  <c r="E160" i="33"/>
  <c r="H160" i="33"/>
  <c r="D160" i="33"/>
  <c r="C160" i="33"/>
  <c r="I160" i="33"/>
  <c r="K160" i="33"/>
  <c r="B160" i="33"/>
  <c r="G160" i="33"/>
  <c r="F160" i="33"/>
  <c r="Z226" i="26"/>
  <c r="D135" i="34"/>
  <c r="B135" i="34"/>
  <c r="C135" i="34"/>
  <c r="J135" i="34"/>
  <c r="F135" i="34"/>
  <c r="E135" i="34"/>
  <c r="I135" i="34"/>
  <c r="H135" i="34"/>
  <c r="K135" i="34"/>
  <c r="G135" i="34"/>
  <c r="H272" i="25" l="1"/>
  <c r="D272" i="25"/>
  <c r="J272" i="25"/>
  <c r="C272" i="25"/>
  <c r="B272" i="25"/>
  <c r="G272" i="25"/>
  <c r="E272" i="25"/>
  <c r="K272" i="25"/>
  <c r="F272" i="25"/>
  <c r="L160" i="33"/>
  <c r="O188" i="32"/>
  <c r="B191" i="32" a="1"/>
  <c r="O135" i="34"/>
  <c r="B138" i="34" a="1"/>
  <c r="D24" i="40"/>
  <c r="M160" i="33"/>
  <c r="D25" i="40"/>
  <c r="M135" i="34"/>
  <c r="N216" i="31"/>
  <c r="I244" i="26"/>
  <c r="E244" i="26"/>
  <c r="D244" i="26"/>
  <c r="K244" i="26"/>
  <c r="H244" i="26"/>
  <c r="C244" i="26"/>
  <c r="J244" i="26"/>
  <c r="B244" i="26"/>
  <c r="F244" i="26"/>
  <c r="G244" i="26"/>
  <c r="M188" i="32"/>
  <c r="N135" i="34"/>
  <c r="L135" i="34"/>
  <c r="M216" i="31"/>
  <c r="B219" i="31" a="1"/>
  <c r="O216" i="31"/>
  <c r="B163" i="33" a="1"/>
  <c r="O160" i="33"/>
  <c r="L188" i="32"/>
  <c r="N160" i="33"/>
  <c r="L216" i="31"/>
  <c r="N188" i="32"/>
  <c r="F22" i="40"/>
  <c r="L272" i="25" l="1"/>
  <c r="O272" i="25"/>
  <c r="M272" i="25"/>
  <c r="N272" i="25"/>
  <c r="B275" i="25" a="1"/>
  <c r="D275" i="25" s="1"/>
  <c r="O244" i="26"/>
  <c r="B247" i="26" a="1"/>
  <c r="D26" i="40"/>
  <c r="E138" i="34"/>
  <c r="K138" i="34"/>
  <c r="G138" i="34"/>
  <c r="H138" i="34"/>
  <c r="C138" i="34"/>
  <c r="B138" i="34"/>
  <c r="I138" i="34"/>
  <c r="F138" i="34"/>
  <c r="J138" i="34"/>
  <c r="D138" i="34"/>
  <c r="G219" i="31"/>
  <c r="F219" i="31"/>
  <c r="I219" i="31"/>
  <c r="D219" i="31"/>
  <c r="J219" i="31"/>
  <c r="H219" i="31"/>
  <c r="K219" i="31"/>
  <c r="B219" i="31"/>
  <c r="C219" i="31"/>
  <c r="E219" i="31"/>
  <c r="L244" i="26"/>
  <c r="D191" i="32"/>
  <c r="H191" i="32"/>
  <c r="B191" i="32"/>
  <c r="F191" i="32"/>
  <c r="C191" i="32"/>
  <c r="J191" i="32"/>
  <c r="E191" i="32"/>
  <c r="I191" i="32"/>
  <c r="K191" i="32"/>
  <c r="G191" i="32"/>
  <c r="M244" i="26"/>
  <c r="F163" i="33"/>
  <c r="I163" i="33"/>
  <c r="D163" i="33"/>
  <c r="G163" i="33"/>
  <c r="J163" i="33"/>
  <c r="B163" i="33"/>
  <c r="K163" i="33"/>
  <c r="C163" i="33"/>
  <c r="E163" i="33"/>
  <c r="H163" i="33"/>
  <c r="N244" i="26"/>
  <c r="G275" i="25" l="1"/>
  <c r="K275" i="25"/>
  <c r="F275" i="25"/>
  <c r="C275" i="25"/>
  <c r="E275" i="25"/>
  <c r="H275" i="25"/>
  <c r="B275" i="25"/>
  <c r="I275" i="25"/>
  <c r="J275" i="25"/>
  <c r="M163" i="33"/>
  <c r="O163" i="33"/>
  <c r="B166" i="33" a="1"/>
  <c r="N163" i="33"/>
  <c r="O191" i="32"/>
  <c r="B194" i="32" a="1"/>
  <c r="L219" i="31"/>
  <c r="N138" i="34"/>
  <c r="O219" i="31"/>
  <c r="B222" i="31" a="1"/>
  <c r="M219" i="31"/>
  <c r="M138" i="34"/>
  <c r="O138" i="34"/>
  <c r="B141" i="34" a="1"/>
  <c r="N191" i="32"/>
  <c r="L163" i="33"/>
  <c r="L191" i="32"/>
  <c r="M191" i="32"/>
  <c r="N219" i="31"/>
  <c r="L138" i="34"/>
  <c r="B247" i="26"/>
  <c r="C247" i="26"/>
  <c r="J247" i="26"/>
  <c r="E247" i="26"/>
  <c r="G247" i="26"/>
  <c r="F247" i="26"/>
  <c r="K247" i="26"/>
  <c r="I247" i="26"/>
  <c r="D247" i="26"/>
  <c r="H247" i="26"/>
  <c r="N275" i="25" l="1"/>
  <c r="O275" i="25"/>
  <c r="M275" i="25"/>
  <c r="B278" i="25" a="1"/>
  <c r="D278" i="25" s="1"/>
  <c r="L275" i="25"/>
  <c r="L247" i="26"/>
  <c r="B250" i="26" a="1"/>
  <c r="O247" i="26"/>
  <c r="C166" i="33"/>
  <c r="D166" i="33"/>
  <c r="E166" i="33"/>
  <c r="J166" i="33"/>
  <c r="B166" i="33"/>
  <c r="I166" i="33"/>
  <c r="H166" i="33"/>
  <c r="K166" i="33"/>
  <c r="F166" i="33"/>
  <c r="G166" i="33"/>
  <c r="N247" i="26"/>
  <c r="H222" i="31"/>
  <c r="J222" i="31"/>
  <c r="K222" i="31"/>
  <c r="C222" i="31"/>
  <c r="B222" i="31"/>
  <c r="F222" i="31"/>
  <c r="D222" i="31"/>
  <c r="E222" i="31"/>
  <c r="G222" i="31"/>
  <c r="I222" i="31"/>
  <c r="M247" i="26"/>
  <c r="K141" i="34"/>
  <c r="AN141" i="34" s="1"/>
  <c r="AN142" i="34" s="1" a="1"/>
  <c r="AN142" i="34" s="1"/>
  <c r="F141" i="34"/>
  <c r="F142" i="34" s="1"/>
  <c r="E141" i="34"/>
  <c r="E142" i="34" s="1"/>
  <c r="H141" i="34"/>
  <c r="H142" i="34" s="1"/>
  <c r="G141" i="34"/>
  <c r="G142" i="34" s="1"/>
  <c r="I141" i="34"/>
  <c r="D141" i="34"/>
  <c r="C141" i="34"/>
  <c r="B141" i="34"/>
  <c r="J141" i="34"/>
  <c r="C194" i="32"/>
  <c r="H194" i="32"/>
  <c r="E194" i="32"/>
  <c r="D194" i="32"/>
  <c r="F194" i="32"/>
  <c r="J194" i="32"/>
  <c r="B194" i="32"/>
  <c r="G194" i="32"/>
  <c r="K194" i="32"/>
  <c r="I194" i="32"/>
  <c r="G278" i="25" l="1"/>
  <c r="H278" i="25"/>
  <c r="K278" i="25"/>
  <c r="J278" i="25"/>
  <c r="F278" i="25"/>
  <c r="E278" i="25"/>
  <c r="B278" i="25"/>
  <c r="C278" i="25"/>
  <c r="I278" i="25"/>
  <c r="D250" i="26"/>
  <c r="E250" i="26"/>
  <c r="I250" i="26"/>
  <c r="G250" i="26"/>
  <c r="B250" i="26"/>
  <c r="C250" i="26"/>
  <c r="H250" i="26"/>
  <c r="J250" i="26"/>
  <c r="F250" i="26"/>
  <c r="K250" i="26"/>
  <c r="N194" i="32"/>
  <c r="AL141" i="34"/>
  <c r="AL142" i="34" s="1"/>
  <c r="L141" i="34"/>
  <c r="C142" i="34"/>
  <c r="AH142" i="34"/>
  <c r="W142" i="34"/>
  <c r="O166" i="33"/>
  <c r="B169" i="33" a="1"/>
  <c r="L194" i="32"/>
  <c r="M141" i="34"/>
  <c r="D142" i="34"/>
  <c r="AE142" i="34"/>
  <c r="T142" i="34"/>
  <c r="M222" i="31"/>
  <c r="O194" i="32"/>
  <c r="B197" i="32" a="1"/>
  <c r="O141" i="34"/>
  <c r="B157" i="34" a="1"/>
  <c r="B142" i="34"/>
  <c r="V142" i="34"/>
  <c r="AG142" i="34"/>
  <c r="O222" i="31"/>
  <c r="B225" i="31" a="1"/>
  <c r="N166" i="33"/>
  <c r="M166" i="33"/>
  <c r="L222" i="31"/>
  <c r="L166" i="33"/>
  <c r="M194" i="32"/>
  <c r="AM141" i="34"/>
  <c r="AM142" i="34" s="1"/>
  <c r="J142" i="34"/>
  <c r="N141" i="34"/>
  <c r="I142" i="34"/>
  <c r="AF142" i="34"/>
  <c r="U142" i="34"/>
  <c r="N222" i="31"/>
  <c r="N278" i="25" l="1"/>
  <c r="M278" i="25"/>
  <c r="O278" i="25"/>
  <c r="B281" i="25" a="1"/>
  <c r="K281" i="25" s="1"/>
  <c r="AN281" i="25" s="1"/>
  <c r="AN282" i="25" s="1" a="1"/>
  <c r="AN282" i="25" s="1"/>
  <c r="L278" i="25"/>
  <c r="O250" i="26"/>
  <c r="B253" i="26" a="1"/>
  <c r="I225" i="31"/>
  <c r="E225" i="31"/>
  <c r="E226" i="31" s="1"/>
  <c r="D225" i="31"/>
  <c r="J225" i="31"/>
  <c r="G225" i="31"/>
  <c r="G226" i="31" s="1"/>
  <c r="K225" i="31"/>
  <c r="B225" i="31"/>
  <c r="H225" i="31"/>
  <c r="H226" i="31" s="1"/>
  <c r="C225" i="31"/>
  <c r="F225" i="31"/>
  <c r="F226" i="31" s="1"/>
  <c r="AB142" i="34"/>
  <c r="Q142" i="34"/>
  <c r="O142" i="34"/>
  <c r="J197" i="32"/>
  <c r="C197" i="32"/>
  <c r="B197" i="32"/>
  <c r="E197" i="32"/>
  <c r="E198" i="32" s="1"/>
  <c r="G197" i="32"/>
  <c r="G198" i="32" s="1"/>
  <c r="H197" i="32"/>
  <c r="H198" i="32" s="1"/>
  <c r="D197" i="32"/>
  <c r="F197" i="32"/>
  <c r="F198" i="32" s="1"/>
  <c r="K197" i="32"/>
  <c r="AN197" i="32" s="1"/>
  <c r="AN198" i="32" s="1" a="1"/>
  <c r="AN198" i="32" s="1"/>
  <c r="I197" i="32"/>
  <c r="AD142" i="34"/>
  <c r="S142" i="34"/>
  <c r="AC142" i="34"/>
  <c r="R142" i="34"/>
  <c r="N250" i="26"/>
  <c r="M250" i="26"/>
  <c r="AJ142" i="34"/>
  <c r="Y142" i="34"/>
  <c r="X142" i="34"/>
  <c r="AI142" i="34"/>
  <c r="I157" i="34"/>
  <c r="G157" i="34"/>
  <c r="D157" i="34"/>
  <c r="H157" i="34"/>
  <c r="C157" i="34"/>
  <c r="J157" i="34"/>
  <c r="E157" i="34"/>
  <c r="F157" i="34"/>
  <c r="K157" i="34"/>
  <c r="B157" i="34"/>
  <c r="H169" i="33"/>
  <c r="H170" i="33" s="1"/>
  <c r="K169" i="33"/>
  <c r="I169" i="33"/>
  <c r="G169" i="33"/>
  <c r="G170" i="33" s="1"/>
  <c r="F169" i="33"/>
  <c r="F170" i="33" s="1"/>
  <c r="J169" i="33"/>
  <c r="E169" i="33"/>
  <c r="E170" i="33" s="1"/>
  <c r="C169" i="33"/>
  <c r="D169" i="33"/>
  <c r="B169" i="33"/>
  <c r="L250" i="26"/>
  <c r="D281" i="25" l="1"/>
  <c r="D282" i="25" s="1"/>
  <c r="I281" i="25"/>
  <c r="I282" i="25" s="1"/>
  <c r="C281" i="25"/>
  <c r="C282" i="25" s="1"/>
  <c r="F281" i="25"/>
  <c r="F282" i="25" s="1"/>
  <c r="AF282" i="25" s="1"/>
  <c r="B281" i="25"/>
  <c r="B282" i="25" s="1"/>
  <c r="J281" i="25"/>
  <c r="J282" i="25" s="1"/>
  <c r="E281" i="25"/>
  <c r="E282" i="25" s="1"/>
  <c r="T282" i="25" s="1"/>
  <c r="G281" i="25"/>
  <c r="G282" i="25" s="1"/>
  <c r="V282" i="25" s="1"/>
  <c r="H281" i="25"/>
  <c r="H282" i="25" s="1"/>
  <c r="AH282" i="25" s="1"/>
  <c r="N169" i="33"/>
  <c r="I170" i="33"/>
  <c r="AF226" i="31"/>
  <c r="U226" i="31"/>
  <c r="T226" i="31"/>
  <c r="AE226" i="31"/>
  <c r="O169" i="33"/>
  <c r="B185" i="33" a="1"/>
  <c r="B170" i="33"/>
  <c r="AL281" i="25"/>
  <c r="AL282" i="25" s="1"/>
  <c r="AF198" i="32"/>
  <c r="U198" i="32"/>
  <c r="AE198" i="32"/>
  <c r="T198" i="32"/>
  <c r="L225" i="31"/>
  <c r="AL225" i="31"/>
  <c r="AL226" i="31" s="1"/>
  <c r="C226" i="31"/>
  <c r="AG226" i="31"/>
  <c r="V226" i="31"/>
  <c r="N225" i="31"/>
  <c r="I226" i="31"/>
  <c r="M169" i="33"/>
  <c r="D170" i="33"/>
  <c r="U170" i="33"/>
  <c r="AF170" i="33"/>
  <c r="W170" i="33"/>
  <c r="AH170" i="33"/>
  <c r="M157" i="34"/>
  <c r="M197" i="32"/>
  <c r="D198" i="32"/>
  <c r="B213" i="32" a="1"/>
  <c r="O197" i="32"/>
  <c r="B198" i="32"/>
  <c r="Z142" i="34"/>
  <c r="AH226" i="31"/>
  <c r="W226" i="31"/>
  <c r="AM225" i="31"/>
  <c r="AM226" i="31" s="1"/>
  <c r="J226" i="31"/>
  <c r="T170" i="33"/>
  <c r="AE170" i="33"/>
  <c r="L157" i="34"/>
  <c r="N157" i="34"/>
  <c r="V198" i="32"/>
  <c r="AG198" i="32"/>
  <c r="AM197" i="32"/>
  <c r="AM198" i="32" s="1"/>
  <c r="J198" i="32"/>
  <c r="AN225" i="31"/>
  <c r="AN226" i="31" s="1" a="1"/>
  <c r="AN226" i="31" s="1"/>
  <c r="K226" i="31"/>
  <c r="AM169" i="33"/>
  <c r="AM170" i="33" s="1"/>
  <c r="J170" i="33"/>
  <c r="AN169" i="33"/>
  <c r="AN170" i="33" s="1" a="1"/>
  <c r="AN170" i="33" s="1"/>
  <c r="K170" i="33"/>
  <c r="AL169" i="33"/>
  <c r="AL170" i="33" s="1"/>
  <c r="L169" i="33"/>
  <c r="C170" i="33"/>
  <c r="V170" i="33"/>
  <c r="AG170" i="33"/>
  <c r="O157" i="34"/>
  <c r="B160" i="34" a="1"/>
  <c r="N197" i="32"/>
  <c r="I198" i="32"/>
  <c r="AH198" i="32"/>
  <c r="W198" i="32"/>
  <c r="L197" i="32"/>
  <c r="AL197" i="32"/>
  <c r="AL198" i="32" s="1"/>
  <c r="C198" i="32"/>
  <c r="AK142" i="34"/>
  <c r="O225" i="31"/>
  <c r="B241" i="31" a="1"/>
  <c r="B226" i="31"/>
  <c r="M225" i="31"/>
  <c r="D226" i="31"/>
  <c r="J253" i="26"/>
  <c r="K253" i="26"/>
  <c r="AN253" i="26" s="1"/>
  <c r="AN254" i="26" s="1" a="1"/>
  <c r="AN254" i="26" s="1"/>
  <c r="I253" i="26"/>
  <c r="B253" i="26"/>
  <c r="C253" i="26"/>
  <c r="G253" i="26"/>
  <c r="G254" i="26" s="1"/>
  <c r="H253" i="26"/>
  <c r="H254" i="26" s="1"/>
  <c r="D253" i="26"/>
  <c r="F253" i="26"/>
  <c r="F254" i="26" s="1"/>
  <c r="E253" i="26"/>
  <c r="E254" i="26" s="1"/>
  <c r="W282" i="25" l="1"/>
  <c r="AM281" i="25"/>
  <c r="AM282" i="25" s="1"/>
  <c r="AE282" i="25"/>
  <c r="AG282" i="25"/>
  <c r="M281" i="25"/>
  <c r="B297" i="25" a="1"/>
  <c r="J297" i="25" s="1"/>
  <c r="U282" i="25"/>
  <c r="L281" i="25"/>
  <c r="O281" i="25"/>
  <c r="N281" i="25"/>
  <c r="X282" i="25"/>
  <c r="AI282" i="25"/>
  <c r="Q198" i="32"/>
  <c r="O198" i="32"/>
  <c r="AB198" i="32"/>
  <c r="O170" i="33"/>
  <c r="AB170" i="33"/>
  <c r="Q170" i="33"/>
  <c r="T254" i="26"/>
  <c r="AE254" i="26"/>
  <c r="AG254" i="26"/>
  <c r="V254" i="26"/>
  <c r="O226" i="31"/>
  <c r="Q226" i="31"/>
  <c r="AB226" i="31"/>
  <c r="R198" i="32"/>
  <c r="AC198" i="32"/>
  <c r="AC170" i="33"/>
  <c r="R170" i="33"/>
  <c r="R226" i="31"/>
  <c r="AC226" i="31"/>
  <c r="B241" i="31"/>
  <c r="I241" i="31"/>
  <c r="C241" i="31"/>
  <c r="D241" i="31"/>
  <c r="J241" i="31"/>
  <c r="E241" i="31"/>
  <c r="K241" i="31"/>
  <c r="G241" i="31"/>
  <c r="F241" i="31"/>
  <c r="H241" i="31"/>
  <c r="X198" i="32"/>
  <c r="AI198" i="32"/>
  <c r="Y170" i="33"/>
  <c r="AJ170" i="33"/>
  <c r="E213" i="32"/>
  <c r="F213" i="32"/>
  <c r="J213" i="32"/>
  <c r="H213" i="32"/>
  <c r="G213" i="32"/>
  <c r="B213" i="32"/>
  <c r="I213" i="32"/>
  <c r="K213" i="32"/>
  <c r="D213" i="32"/>
  <c r="C213" i="32"/>
  <c r="W254" i="26"/>
  <c r="AH254" i="26"/>
  <c r="N253" i="26"/>
  <c r="I254" i="26"/>
  <c r="AJ282" i="25"/>
  <c r="Y282" i="25"/>
  <c r="I160" i="34"/>
  <c r="F160" i="34"/>
  <c r="K160" i="34"/>
  <c r="J160" i="34"/>
  <c r="H160" i="34"/>
  <c r="G160" i="34"/>
  <c r="D160" i="34"/>
  <c r="B160" i="34"/>
  <c r="E160" i="34"/>
  <c r="C160" i="34"/>
  <c r="O282" i="25"/>
  <c r="Q282" i="25"/>
  <c r="AB282" i="25"/>
  <c r="AI226" i="31"/>
  <c r="X226" i="31"/>
  <c r="J185" i="33"/>
  <c r="K185" i="33"/>
  <c r="H185" i="33"/>
  <c r="D185" i="33"/>
  <c r="G185" i="33"/>
  <c r="E185" i="33"/>
  <c r="C185" i="33"/>
  <c r="B185" i="33"/>
  <c r="F185" i="33"/>
  <c r="I185" i="33"/>
  <c r="U254" i="26"/>
  <c r="AF254" i="26"/>
  <c r="L253" i="26"/>
  <c r="AL253" i="26"/>
  <c r="AL254" i="26" s="1"/>
  <c r="C254" i="26"/>
  <c r="AM253" i="26"/>
  <c r="AM254" i="26" s="1"/>
  <c r="J254" i="26"/>
  <c r="AJ198" i="32"/>
  <c r="Y198" i="32"/>
  <c r="AD282" i="25"/>
  <c r="S282" i="25"/>
  <c r="M253" i="26"/>
  <c r="D254" i="26"/>
  <c r="B269" i="26" a="1"/>
  <c r="O253" i="26"/>
  <c r="B254" i="26"/>
  <c r="S226" i="31"/>
  <c r="AD226" i="31"/>
  <c r="AJ226" i="31"/>
  <c r="Y226" i="31"/>
  <c r="S198" i="32"/>
  <c r="AD198" i="32"/>
  <c r="S170" i="33"/>
  <c r="AD170" i="33"/>
  <c r="R282" i="25"/>
  <c r="AC282" i="25"/>
  <c r="X170" i="33"/>
  <c r="AI170" i="33"/>
  <c r="H297" i="25" l="1"/>
  <c r="C297" i="25"/>
  <c r="F297" i="25"/>
  <c r="I297" i="25"/>
  <c r="D297" i="25"/>
  <c r="K297" i="25"/>
  <c r="E297" i="25"/>
  <c r="B297" i="25"/>
  <c r="G297" i="25"/>
  <c r="Z170" i="33"/>
  <c r="G20" i="40" s="1"/>
  <c r="L213" i="32"/>
  <c r="B216" i="32" a="1"/>
  <c r="O213" i="32"/>
  <c r="AK198" i="32"/>
  <c r="AD254" i="26"/>
  <c r="S254" i="26"/>
  <c r="R254" i="26"/>
  <c r="AC254" i="26"/>
  <c r="M213" i="32"/>
  <c r="L241" i="31"/>
  <c r="Q254" i="26"/>
  <c r="AB254" i="26"/>
  <c r="O254" i="26"/>
  <c r="N185" i="33"/>
  <c r="AK282" i="25"/>
  <c r="N160" i="34"/>
  <c r="X254" i="26"/>
  <c r="AI254" i="26"/>
  <c r="N241" i="31"/>
  <c r="AK226" i="31"/>
  <c r="AK170" i="33"/>
  <c r="Z198" i="32"/>
  <c r="C269" i="26"/>
  <c r="G269" i="26"/>
  <c r="H269" i="26"/>
  <c r="F269" i="26"/>
  <c r="E269" i="26"/>
  <c r="J269" i="26"/>
  <c r="B269" i="26"/>
  <c r="I269" i="26"/>
  <c r="D269" i="26"/>
  <c r="K269" i="26"/>
  <c r="B188" i="33" a="1"/>
  <c r="O185" i="33"/>
  <c r="M185" i="33"/>
  <c r="C27" i="40"/>
  <c r="M160" i="34"/>
  <c r="M241" i="31"/>
  <c r="E23" i="40"/>
  <c r="L185" i="33"/>
  <c r="L160" i="34"/>
  <c r="Y254" i="26"/>
  <c r="AJ254" i="26"/>
  <c r="Z282" i="25"/>
  <c r="B163" i="34" a="1"/>
  <c r="O160" i="34"/>
  <c r="N213" i="32"/>
  <c r="O241" i="31"/>
  <c r="B244" i="31" a="1"/>
  <c r="Z226" i="31"/>
  <c r="G19" i="40"/>
  <c r="L297" i="25" l="1"/>
  <c r="M297" i="25"/>
  <c r="O297" i="25"/>
  <c r="N297" i="25"/>
  <c r="B300" i="25" a="1"/>
  <c r="J300" i="25" s="1"/>
  <c r="L269" i="26"/>
  <c r="F216" i="32"/>
  <c r="J216" i="32"/>
  <c r="K216" i="32"/>
  <c r="I216" i="32"/>
  <c r="H216" i="32"/>
  <c r="C216" i="32"/>
  <c r="G216" i="32"/>
  <c r="D216" i="32"/>
  <c r="E216" i="32"/>
  <c r="B216" i="32"/>
  <c r="I163" i="34"/>
  <c r="K163" i="34"/>
  <c r="E163" i="34"/>
  <c r="G163" i="34"/>
  <c r="C163" i="34"/>
  <c r="F163" i="34"/>
  <c r="B163" i="34"/>
  <c r="J163" i="34"/>
  <c r="D163" i="34"/>
  <c r="H163" i="34"/>
  <c r="K188" i="33"/>
  <c r="I188" i="33"/>
  <c r="H188" i="33"/>
  <c r="D188" i="33"/>
  <c r="E188" i="33"/>
  <c r="G188" i="33"/>
  <c r="B188" i="33"/>
  <c r="C188" i="33"/>
  <c r="J188" i="33"/>
  <c r="F188" i="33"/>
  <c r="O269" i="26"/>
  <c r="B272" i="26" a="1"/>
  <c r="G21" i="40"/>
  <c r="AK254" i="26"/>
  <c r="M269" i="26"/>
  <c r="N269" i="26"/>
  <c r="C29" i="40"/>
  <c r="E24" i="40"/>
  <c r="J244" i="31"/>
  <c r="D244" i="31"/>
  <c r="G244" i="31"/>
  <c r="E244" i="31"/>
  <c r="C244" i="31"/>
  <c r="H244" i="31"/>
  <c r="I244" i="31"/>
  <c r="F244" i="31"/>
  <c r="K244" i="31"/>
  <c r="B244" i="31"/>
  <c r="C28" i="40"/>
  <c r="E25" i="40"/>
  <c r="Z254" i="26"/>
  <c r="D300" i="25" l="1"/>
  <c r="B300" i="25"/>
  <c r="K300" i="25"/>
  <c r="C300" i="25"/>
  <c r="F300" i="25"/>
  <c r="I300" i="25"/>
  <c r="E300" i="25"/>
  <c r="G300" i="25"/>
  <c r="H300" i="25"/>
  <c r="O188" i="33"/>
  <c r="B191" i="33" a="1"/>
  <c r="M163" i="34"/>
  <c r="L163" i="34"/>
  <c r="N163" i="34"/>
  <c r="O216" i="32"/>
  <c r="B219" i="32" a="1"/>
  <c r="L216" i="32"/>
  <c r="O244" i="31"/>
  <c r="B247" i="31" a="1"/>
  <c r="M244" i="31"/>
  <c r="N188" i="33"/>
  <c r="E26" i="40"/>
  <c r="L244" i="31"/>
  <c r="C30" i="40"/>
  <c r="O163" i="34"/>
  <c r="B166" i="34" a="1"/>
  <c r="M216" i="32"/>
  <c r="N216" i="32"/>
  <c r="N244" i="31"/>
  <c r="G22" i="40"/>
  <c r="F272" i="26"/>
  <c r="H272" i="26"/>
  <c r="I272" i="26"/>
  <c r="E272" i="26"/>
  <c r="C272" i="26"/>
  <c r="B272" i="26"/>
  <c r="G272" i="26"/>
  <c r="J272" i="26"/>
  <c r="D272" i="26"/>
  <c r="K272" i="26"/>
  <c r="L188" i="33"/>
  <c r="M188" i="33"/>
  <c r="L300" i="25" l="1"/>
  <c r="M300" i="25"/>
  <c r="N300" i="25"/>
  <c r="B303" i="25" a="1"/>
  <c r="K303" i="25" s="1"/>
  <c r="O300" i="25"/>
  <c r="J166" i="34"/>
  <c r="B166" i="34"/>
  <c r="G166" i="34"/>
  <c r="K166" i="34"/>
  <c r="E166" i="34"/>
  <c r="H166" i="34"/>
  <c r="D166" i="34"/>
  <c r="C166" i="34"/>
  <c r="I166" i="34"/>
  <c r="F166" i="34"/>
  <c r="E191" i="33"/>
  <c r="D191" i="33"/>
  <c r="H191" i="33"/>
  <c r="J191" i="33"/>
  <c r="K191" i="33"/>
  <c r="I191" i="33"/>
  <c r="F191" i="33"/>
  <c r="B191" i="33"/>
  <c r="G191" i="33"/>
  <c r="C191" i="33"/>
  <c r="O272" i="26"/>
  <c r="B275" i="26" a="1"/>
  <c r="B247" i="31"/>
  <c r="F247" i="31"/>
  <c r="H247" i="31"/>
  <c r="C247" i="31"/>
  <c r="K247" i="31"/>
  <c r="D247" i="31"/>
  <c r="J247" i="31"/>
  <c r="G247" i="31"/>
  <c r="I247" i="31"/>
  <c r="E247" i="31"/>
  <c r="N272" i="26"/>
  <c r="M272" i="26"/>
  <c r="L272" i="26"/>
  <c r="J219" i="32"/>
  <c r="K219" i="32"/>
  <c r="G219" i="32"/>
  <c r="C219" i="32"/>
  <c r="F219" i="32"/>
  <c r="H219" i="32"/>
  <c r="I219" i="32"/>
  <c r="B219" i="32"/>
  <c r="E219" i="32"/>
  <c r="D219" i="32"/>
  <c r="F303" i="25" l="1"/>
  <c r="J303" i="25"/>
  <c r="D303" i="25"/>
  <c r="E303" i="25"/>
  <c r="I303" i="25"/>
  <c r="G303" i="25"/>
  <c r="B303" i="25"/>
  <c r="C303" i="25"/>
  <c r="H303" i="25"/>
  <c r="N191" i="33"/>
  <c r="M191" i="33"/>
  <c r="L166" i="34"/>
  <c r="M247" i="31"/>
  <c r="C275" i="26"/>
  <c r="B275" i="26"/>
  <c r="E275" i="26"/>
  <c r="G275" i="26"/>
  <c r="J275" i="26"/>
  <c r="I275" i="26"/>
  <c r="K275" i="26"/>
  <c r="H275" i="26"/>
  <c r="D275" i="26"/>
  <c r="F275" i="26"/>
  <c r="O191" i="33"/>
  <c r="B194" i="33" a="1"/>
  <c r="O166" i="34"/>
  <c r="B169" i="34" a="1"/>
  <c r="N219" i="32"/>
  <c r="L191" i="33"/>
  <c r="M219" i="32"/>
  <c r="M166" i="34"/>
  <c r="N247" i="31"/>
  <c r="O247" i="31"/>
  <c r="B250" i="31" a="1"/>
  <c r="O219" i="32"/>
  <c r="B222" i="32" a="1"/>
  <c r="L219" i="32"/>
  <c r="L247" i="31"/>
  <c r="N166" i="34"/>
  <c r="L303" i="25" l="1"/>
  <c r="O303" i="25"/>
  <c r="N303" i="25"/>
  <c r="M303" i="25"/>
  <c r="B306" i="25" a="1"/>
  <c r="C306" i="25" s="1"/>
  <c r="C194" i="33"/>
  <c r="I194" i="33"/>
  <c r="F194" i="33"/>
  <c r="H194" i="33"/>
  <c r="K194" i="33"/>
  <c r="D194" i="33"/>
  <c r="B194" i="33"/>
  <c r="G194" i="33"/>
  <c r="J194" i="33"/>
  <c r="E194" i="33"/>
  <c r="C250" i="31"/>
  <c r="B250" i="31"/>
  <c r="I250" i="31"/>
  <c r="G250" i="31"/>
  <c r="J250" i="31"/>
  <c r="K250" i="31"/>
  <c r="F250" i="31"/>
  <c r="D250" i="31"/>
  <c r="H250" i="31"/>
  <c r="E250" i="31"/>
  <c r="J222" i="32"/>
  <c r="I222" i="32"/>
  <c r="G222" i="32"/>
  <c r="E222" i="32"/>
  <c r="K222" i="32"/>
  <c r="H222" i="32"/>
  <c r="C222" i="32"/>
  <c r="F222" i="32"/>
  <c r="D222" i="32"/>
  <c r="B222" i="32"/>
  <c r="N275" i="26"/>
  <c r="O275" i="26"/>
  <c r="B278" i="26" a="1"/>
  <c r="F169" i="34"/>
  <c r="F170" i="34" s="1"/>
  <c r="H169" i="34"/>
  <c r="H170" i="34" s="1"/>
  <c r="B169" i="34"/>
  <c r="E169" i="34"/>
  <c r="E170" i="34" s="1"/>
  <c r="K169" i="34"/>
  <c r="G169" i="34"/>
  <c r="G170" i="34" s="1"/>
  <c r="D169" i="34"/>
  <c r="J169" i="34"/>
  <c r="C169" i="34"/>
  <c r="I169" i="34"/>
  <c r="M275" i="26"/>
  <c r="L275" i="26"/>
  <c r="J306" i="25" l="1"/>
  <c r="K306" i="25"/>
  <c r="B306" i="25"/>
  <c r="E306" i="25"/>
  <c r="G306" i="25"/>
  <c r="H306" i="25"/>
  <c r="I306" i="25"/>
  <c r="D306" i="25"/>
  <c r="F306" i="25"/>
  <c r="L194" i="33"/>
  <c r="E278" i="26"/>
  <c r="J278" i="26"/>
  <c r="D278" i="26"/>
  <c r="K278" i="26"/>
  <c r="F278" i="26"/>
  <c r="G278" i="26"/>
  <c r="H278" i="26"/>
  <c r="C278" i="26"/>
  <c r="I278" i="26"/>
  <c r="B278" i="26"/>
  <c r="L222" i="32"/>
  <c r="L250" i="31"/>
  <c r="O194" i="33"/>
  <c r="B197" i="33" a="1"/>
  <c r="L169" i="34"/>
  <c r="L170" i="34" s="1"/>
  <c r="AL169" i="34"/>
  <c r="AL170" i="34" s="1"/>
  <c r="C170" i="34"/>
  <c r="AN169" i="34"/>
  <c r="AN170" i="34" s="1" a="1"/>
  <c r="AN170" i="34" s="1"/>
  <c r="K170" i="34"/>
  <c r="AF170" i="34"/>
  <c r="U170" i="34"/>
  <c r="M222" i="32"/>
  <c r="N250" i="31"/>
  <c r="AM169" i="34"/>
  <c r="AM170" i="34" s="1"/>
  <c r="J170" i="34"/>
  <c r="AE170" i="34"/>
  <c r="T170" i="34"/>
  <c r="O250" i="31"/>
  <c r="B253" i="31" a="1"/>
  <c r="M169" i="34"/>
  <c r="M170" i="34" s="1"/>
  <c r="D170" i="34"/>
  <c r="O169" i="34"/>
  <c r="B170" i="34"/>
  <c r="N169" i="34"/>
  <c r="N170" i="34" s="1"/>
  <c r="I170" i="34"/>
  <c r="AG170" i="34"/>
  <c r="V170" i="34"/>
  <c r="W170" i="34"/>
  <c r="AH170" i="34"/>
  <c r="B225" i="32" a="1"/>
  <c r="O222" i="32"/>
  <c r="N222" i="32"/>
  <c r="M250" i="31"/>
  <c r="M194" i="33"/>
  <c r="N194" i="33"/>
  <c r="N306" i="25" l="1"/>
  <c r="O306" i="25"/>
  <c r="L306" i="25"/>
  <c r="B309" i="25" a="1"/>
  <c r="C309" i="25" s="1"/>
  <c r="M306" i="25"/>
  <c r="X170" i="34"/>
  <c r="AI170" i="34"/>
  <c r="Q170" i="34"/>
  <c r="O170" i="34"/>
  <c r="AB170" i="34"/>
  <c r="AC170" i="34"/>
  <c r="R170" i="34"/>
  <c r="L278" i="26"/>
  <c r="M278" i="26"/>
  <c r="E225" i="32"/>
  <c r="E226" i="32" s="1"/>
  <c r="B225" i="32"/>
  <c r="D225" i="32"/>
  <c r="J225" i="32"/>
  <c r="C225" i="32"/>
  <c r="G225" i="32"/>
  <c r="G226" i="32" s="1"/>
  <c r="F225" i="32"/>
  <c r="F226" i="32" s="1"/>
  <c r="I225" i="32"/>
  <c r="K225" i="32"/>
  <c r="H225" i="32"/>
  <c r="H226" i="32" s="1"/>
  <c r="B253" i="31"/>
  <c r="H253" i="31"/>
  <c r="H254" i="31" s="1"/>
  <c r="K253" i="31"/>
  <c r="AN253" i="31" s="1"/>
  <c r="AN254" i="31" s="1" a="1"/>
  <c r="AN254" i="31" s="1"/>
  <c r="D253" i="31"/>
  <c r="I253" i="31"/>
  <c r="G253" i="31"/>
  <c r="G254" i="31" s="1"/>
  <c r="C253" i="31"/>
  <c r="F253" i="31"/>
  <c r="F254" i="31" s="1"/>
  <c r="E253" i="31"/>
  <c r="E254" i="31" s="1"/>
  <c r="J253" i="31"/>
  <c r="AJ170" i="34"/>
  <c r="Y170" i="34"/>
  <c r="N278" i="26"/>
  <c r="F197" i="33"/>
  <c r="F198" i="33" s="1"/>
  <c r="G197" i="33"/>
  <c r="G198" i="33" s="1"/>
  <c r="I197" i="33"/>
  <c r="D197" i="33"/>
  <c r="H197" i="33"/>
  <c r="H198" i="33" s="1"/>
  <c r="J197" i="33"/>
  <c r="E197" i="33"/>
  <c r="E198" i="33" s="1"/>
  <c r="C197" i="33"/>
  <c r="K197" i="33"/>
  <c r="AN197" i="33" s="1"/>
  <c r="AN198" i="33" s="1" a="1"/>
  <c r="AN198" i="33" s="1"/>
  <c r="B197" i="33"/>
  <c r="AD170" i="34"/>
  <c r="S170" i="34"/>
  <c r="O278" i="26"/>
  <c r="B281" i="26" a="1"/>
  <c r="I309" i="25" l="1"/>
  <c r="I310" i="25" s="1"/>
  <c r="F309" i="25"/>
  <c r="F310" i="25" s="1"/>
  <c r="AF310" i="25" s="1"/>
  <c r="J309" i="25"/>
  <c r="AM309" i="25" s="1"/>
  <c r="AM310" i="25" s="1"/>
  <c r="D309" i="25"/>
  <c r="B309" i="25"/>
  <c r="K309" i="25"/>
  <c r="AN309" i="25" s="1"/>
  <c r="AN310" i="25" s="1" a="1"/>
  <c r="AN310" i="25" s="1"/>
  <c r="H309" i="25"/>
  <c r="H310" i="25" s="1"/>
  <c r="W310" i="25" s="1"/>
  <c r="G309" i="25"/>
  <c r="G310" i="25" s="1"/>
  <c r="AG310" i="25" s="1"/>
  <c r="E309" i="25"/>
  <c r="E310" i="25" s="1"/>
  <c r="T310" i="25" s="1"/>
  <c r="L197" i="33"/>
  <c r="L198" i="33" s="1"/>
  <c r="AL197" i="33"/>
  <c r="AL198" i="33" s="1"/>
  <c r="C198" i="33"/>
  <c r="M197" i="33"/>
  <c r="M198" i="33" s="1"/>
  <c r="D198" i="33"/>
  <c r="V254" i="31"/>
  <c r="AG254" i="31"/>
  <c r="AH254" i="31"/>
  <c r="W254" i="31"/>
  <c r="N225" i="32"/>
  <c r="N226" i="32" s="1"/>
  <c r="I226" i="32"/>
  <c r="AM225" i="32"/>
  <c r="AM226" i="32" s="1"/>
  <c r="J226" i="32"/>
  <c r="T198" i="33"/>
  <c r="AE198" i="33"/>
  <c r="N197" i="33"/>
  <c r="N198" i="33" s="1"/>
  <c r="I198" i="33"/>
  <c r="H281" i="26"/>
  <c r="H282" i="26" s="1"/>
  <c r="C281" i="26"/>
  <c r="K281" i="26"/>
  <c r="AN281" i="26" s="1"/>
  <c r="AN282" i="26" s="1" a="1"/>
  <c r="AN282" i="26" s="1"/>
  <c r="F281" i="26"/>
  <c r="F282" i="26" s="1"/>
  <c r="D281" i="26"/>
  <c r="B281" i="26"/>
  <c r="G281" i="26"/>
  <c r="G282" i="26" s="1"/>
  <c r="J281" i="26"/>
  <c r="E281" i="26"/>
  <c r="E282" i="26" s="1"/>
  <c r="I281" i="26"/>
  <c r="O197" i="33"/>
  <c r="B198" i="33"/>
  <c r="AM197" i="33"/>
  <c r="AM198" i="33" s="1"/>
  <c r="J198" i="33"/>
  <c r="AG198" i="33"/>
  <c r="V198" i="33"/>
  <c r="U254" i="31"/>
  <c r="AF254" i="31"/>
  <c r="M253" i="31"/>
  <c r="M254" i="31" s="1"/>
  <c r="D254" i="31"/>
  <c r="W226" i="32"/>
  <c r="AH226" i="32"/>
  <c r="AG226" i="32"/>
  <c r="V226" i="32"/>
  <c r="O225" i="32"/>
  <c r="B226" i="32"/>
  <c r="AK170" i="34"/>
  <c r="B310" i="25"/>
  <c r="AM253" i="31"/>
  <c r="AM254" i="31" s="1"/>
  <c r="J254" i="31"/>
  <c r="Z170" i="34"/>
  <c r="T254" i="31"/>
  <c r="AE254" i="31"/>
  <c r="N253" i="31"/>
  <c r="N254" i="31" s="1"/>
  <c r="I254" i="31"/>
  <c r="O253" i="31"/>
  <c r="B254" i="31"/>
  <c r="AF226" i="32"/>
  <c r="U226" i="32"/>
  <c r="M225" i="32"/>
  <c r="M226" i="32" s="1"/>
  <c r="D226" i="32"/>
  <c r="AL309" i="25"/>
  <c r="AL310" i="25" s="1"/>
  <c r="C310" i="25"/>
  <c r="W198" i="33"/>
  <c r="AH198" i="33"/>
  <c r="AF198" i="33"/>
  <c r="U198" i="33"/>
  <c r="AL253" i="31"/>
  <c r="AL254" i="31" s="1"/>
  <c r="L253" i="31"/>
  <c r="L254" i="31" s="1"/>
  <c r="C254" i="31"/>
  <c r="AN225" i="32"/>
  <c r="AN226" i="32" s="1" a="1"/>
  <c r="AN226" i="32" s="1"/>
  <c r="K226" i="32"/>
  <c r="L225" i="32"/>
  <c r="L226" i="32" s="1"/>
  <c r="AL225" i="32"/>
  <c r="AL226" i="32" s="1"/>
  <c r="C226" i="32"/>
  <c r="AE226" i="32"/>
  <c r="T226" i="32"/>
  <c r="H19" i="40"/>
  <c r="D172" i="34"/>
  <c r="H3" i="40" s="1"/>
  <c r="AE310" i="25" l="1"/>
  <c r="U310" i="25"/>
  <c r="AH310" i="25"/>
  <c r="O309" i="25"/>
  <c r="J310" i="25"/>
  <c r="Y310" i="25" s="1"/>
  <c r="M309" i="25"/>
  <c r="M310" i="25" s="1"/>
  <c r="L309" i="25"/>
  <c r="L310" i="25" s="1"/>
  <c r="D310" i="25"/>
  <c r="AD310" i="25" s="1"/>
  <c r="N309" i="25"/>
  <c r="N310" i="25" s="1"/>
  <c r="V310" i="25"/>
  <c r="O226" i="32"/>
  <c r="AB226" i="32"/>
  <c r="Q226" i="32"/>
  <c r="Y198" i="33"/>
  <c r="AJ198" i="33"/>
  <c r="N281" i="26"/>
  <c r="N282" i="26" s="1"/>
  <c r="I282" i="26"/>
  <c r="O281" i="26"/>
  <c r="B282" i="26"/>
  <c r="L281" i="26"/>
  <c r="L282" i="26" s="1"/>
  <c r="AL281" i="26"/>
  <c r="AL282" i="26" s="1"/>
  <c r="C282" i="26"/>
  <c r="AJ226" i="32"/>
  <c r="Y226" i="32"/>
  <c r="AD198" i="33"/>
  <c r="S198" i="33"/>
  <c r="R226" i="32"/>
  <c r="AC226" i="32"/>
  <c r="AC310" i="25"/>
  <c r="R310" i="25"/>
  <c r="Y254" i="31"/>
  <c r="AJ254" i="31"/>
  <c r="AB310" i="25"/>
  <c r="Q310" i="25"/>
  <c r="AE282" i="26"/>
  <c r="T282" i="26"/>
  <c r="M281" i="26"/>
  <c r="M282" i="26" s="1"/>
  <c r="D282" i="26"/>
  <c r="AH282" i="26"/>
  <c r="W282" i="26"/>
  <c r="H23" i="40"/>
  <c r="N19" i="40"/>
  <c r="AC254" i="31"/>
  <c r="R254" i="31"/>
  <c r="S226" i="32"/>
  <c r="AD226" i="32"/>
  <c r="Q254" i="31"/>
  <c r="AB254" i="31"/>
  <c r="O254" i="31"/>
  <c r="S254" i="31"/>
  <c r="AD254" i="31"/>
  <c r="Q198" i="33"/>
  <c r="O198" i="33"/>
  <c r="AB198" i="33"/>
  <c r="AM281" i="26"/>
  <c r="AM282" i="26" s="1"/>
  <c r="J282" i="26"/>
  <c r="U282" i="26"/>
  <c r="AF282" i="26"/>
  <c r="X198" i="33"/>
  <c r="AI198" i="33"/>
  <c r="AI226" i="32"/>
  <c r="X226" i="32"/>
  <c r="R198" i="33"/>
  <c r="AC198" i="33"/>
  <c r="X254" i="31"/>
  <c r="AI254" i="31"/>
  <c r="H20" i="40"/>
  <c r="D173" i="34"/>
  <c r="H4" i="40" s="1"/>
  <c r="X310" i="25"/>
  <c r="AI310" i="25"/>
  <c r="H21" i="40"/>
  <c r="H5" i="40"/>
  <c r="H6" i="40" s="1"/>
  <c r="AG282" i="26"/>
  <c r="V282" i="26"/>
  <c r="AJ310" i="25" l="1"/>
  <c r="AK310" i="25" s="1"/>
  <c r="S310" i="25"/>
  <c r="Z310" i="25" s="1"/>
  <c r="C32" i="40" s="1"/>
  <c r="O310" i="25"/>
  <c r="D312" i="25" s="1"/>
  <c r="C3" i="40" s="1"/>
  <c r="Z198" i="33"/>
  <c r="D201" i="33" s="1"/>
  <c r="G4" i="40" s="1"/>
  <c r="Y282" i="26"/>
  <c r="AJ282" i="26"/>
  <c r="F23" i="40"/>
  <c r="F27" i="40" s="1"/>
  <c r="F31" i="40" s="1"/>
  <c r="D228" i="32"/>
  <c r="F3" i="40" s="1"/>
  <c r="H24" i="40"/>
  <c r="N20" i="40"/>
  <c r="E27" i="40"/>
  <c r="E31" i="40" s="1"/>
  <c r="D256" i="31"/>
  <c r="E3" i="40" s="1"/>
  <c r="H27" i="40"/>
  <c r="H31" i="40" s="1"/>
  <c r="AC282" i="26"/>
  <c r="R282" i="26"/>
  <c r="AK198" i="33"/>
  <c r="AK254" i="31"/>
  <c r="X282" i="26"/>
  <c r="AI282" i="26"/>
  <c r="Z226" i="32"/>
  <c r="AD282" i="26"/>
  <c r="S282" i="26"/>
  <c r="AB282" i="26"/>
  <c r="Q282" i="26"/>
  <c r="O282" i="26"/>
  <c r="H22" i="40"/>
  <c r="H25" i="40"/>
  <c r="N21" i="40"/>
  <c r="N22" i="40" s="1"/>
  <c r="G23" i="40"/>
  <c r="G27" i="40" s="1"/>
  <c r="G31" i="40" s="1"/>
  <c r="D200" i="33"/>
  <c r="G3" i="40" s="1"/>
  <c r="Z254" i="31"/>
  <c r="AK226" i="32"/>
  <c r="C31" i="40" l="1"/>
  <c r="G24" i="40"/>
  <c r="G28" i="40" s="1"/>
  <c r="G32" i="40" s="1"/>
  <c r="D313" i="25"/>
  <c r="C4" i="40" s="1"/>
  <c r="C33" i="40"/>
  <c r="C43" i="40" s="1"/>
  <c r="C5" i="40"/>
  <c r="Z282" i="26"/>
  <c r="H26" i="40"/>
  <c r="H29" i="40"/>
  <c r="H28" i="40"/>
  <c r="H32" i="40" s="1"/>
  <c r="D27" i="40"/>
  <c r="D284" i="26"/>
  <c r="D3" i="40" s="1"/>
  <c r="N3" i="40" s="1"/>
  <c r="E29" i="40"/>
  <c r="E5" i="40"/>
  <c r="E6" i="40" s="1"/>
  <c r="F25" i="40"/>
  <c r="F5" i="40"/>
  <c r="F6" i="40" s="1"/>
  <c r="G25" i="40"/>
  <c r="G5" i="40"/>
  <c r="G6" i="40" s="1"/>
  <c r="N23" i="40"/>
  <c r="E28" i="40"/>
  <c r="E32" i="40" s="1"/>
  <c r="D257" i="31"/>
  <c r="E4" i="40" s="1"/>
  <c r="AK282" i="26"/>
  <c r="F24" i="40"/>
  <c r="F28" i="40" s="1"/>
  <c r="F32" i="40" s="1"/>
  <c r="D229" i="32"/>
  <c r="F4" i="40" s="1"/>
  <c r="N24" i="40" l="1"/>
  <c r="G26" i="40"/>
  <c r="G29" i="40"/>
  <c r="C34" i="40"/>
  <c r="F26" i="40"/>
  <c r="F29" i="40"/>
  <c r="N25" i="40"/>
  <c r="N26" i="40" s="1"/>
  <c r="D31" i="40"/>
  <c r="N31" i="40" s="1"/>
  <c r="N27" i="40"/>
  <c r="D28" i="40"/>
  <c r="D285" i="26"/>
  <c r="D4" i="40" s="1"/>
  <c r="N4" i="40" s="1"/>
  <c r="E33" i="40"/>
  <c r="E30" i="40"/>
  <c r="D29" i="40"/>
  <c r="D5" i="40"/>
  <c r="D6" i="40" s="1"/>
  <c r="H30" i="40"/>
  <c r="H33" i="40"/>
  <c r="C6" i="40"/>
  <c r="E34" i="40" l="1"/>
  <c r="E43" i="40"/>
  <c r="H34" i="40"/>
  <c r="H43" i="40"/>
  <c r="N5" i="40"/>
  <c r="N6" i="40" s="1"/>
  <c r="D30" i="40"/>
  <c r="D33" i="40"/>
  <c r="D43" i="40" s="1"/>
  <c r="N29" i="40"/>
  <c r="N30" i="40" s="1"/>
  <c r="D32" i="40"/>
  <c r="N32" i="40" s="1"/>
  <c r="N28" i="40"/>
  <c r="F33" i="40"/>
  <c r="F30" i="40"/>
  <c r="G30" i="40"/>
  <c r="G33" i="40"/>
  <c r="F34" i="40" l="1"/>
  <c r="F43" i="40"/>
  <c r="G34" i="40"/>
  <c r="G43" i="40"/>
  <c r="D34" i="40"/>
  <c r="N33" i="40"/>
  <c r="N34" i="40" l="1"/>
  <c r="N43" i="40"/>
</calcChain>
</file>

<file path=xl/sharedStrings.xml><?xml version="1.0" encoding="utf-8"?>
<sst xmlns="http://schemas.openxmlformats.org/spreadsheetml/2006/main" count="10068" uniqueCount="360">
  <si>
    <t>AGE</t>
  </si>
  <si>
    <t>F1</t>
  </si>
  <si>
    <t>F2</t>
  </si>
  <si>
    <t>F3</t>
  </si>
  <si>
    <t>F4</t>
  </si>
  <si>
    <t>HCC</t>
  </si>
  <si>
    <t>LT</t>
  </si>
  <si>
    <t>Age</t>
  </si>
  <si>
    <t>NAFLD --&gt; F1</t>
  </si>
  <si>
    <t>F1 --&gt; F2</t>
  </si>
  <si>
    <t>F4 --&gt; DCC</t>
  </si>
  <si>
    <t>20-24</t>
  </si>
  <si>
    <t>25-29</t>
  </si>
  <si>
    <t>30-34</t>
  </si>
  <si>
    <t>35-39</t>
  </si>
  <si>
    <t>40-44</t>
  </si>
  <si>
    <t>45-49</t>
  </si>
  <si>
    <t>50-54</t>
  </si>
  <si>
    <t>60-64</t>
  </si>
  <si>
    <t>65-69</t>
  </si>
  <si>
    <t>70-74</t>
  </si>
  <si>
    <t>75-79</t>
  </si>
  <si>
    <t>55-59</t>
  </si>
  <si>
    <t xml:space="preserve">total </t>
  </si>
  <si>
    <t>data from 2017 US Census estimate</t>
  </si>
  <si>
    <t>https://factfinder.census.gov/faces/tableservices/jsf/pages/productview.xhtml?src=bkmk</t>
  </si>
  <si>
    <t>2017 Census Estimate</t>
  </si>
  <si>
    <t>Percentage</t>
  </si>
  <si>
    <t>Distribution per sample</t>
  </si>
  <si>
    <t>NAFLD prevalence</t>
  </si>
  <si>
    <t>NAFLD per sample</t>
  </si>
  <si>
    <t>F1 prevalence</t>
  </si>
  <si>
    <t>F1 per sample</t>
  </si>
  <si>
    <t>F2 prevalence</t>
  </si>
  <si>
    <t>F2 per sample</t>
  </si>
  <si>
    <t xml:space="preserve">F3 prevalence </t>
  </si>
  <si>
    <t>F3 per sample</t>
  </si>
  <si>
    <t>F4 prevalence</t>
  </si>
  <si>
    <t>F4 per sample</t>
  </si>
  <si>
    <t>general --&gt; NAFLD</t>
  </si>
  <si>
    <t>F3 --&gt; F4</t>
  </si>
  <si>
    <t>F4 --&gt; HCC</t>
  </si>
  <si>
    <t>DCC --&gt; HCC</t>
  </si>
  <si>
    <t>DCC --&gt; LT</t>
  </si>
  <si>
    <t>HCC --&gt; LT</t>
  </si>
  <si>
    <t xml:space="preserve">Relative Risk Ratios </t>
  </si>
  <si>
    <t>65-70</t>
  </si>
  <si>
    <t>Background</t>
  </si>
  <si>
    <t xml:space="preserve">DCC </t>
  </si>
  <si>
    <t>Risk Ratio</t>
  </si>
  <si>
    <t>Sample Size</t>
  </si>
  <si>
    <t>Totals</t>
  </si>
  <si>
    <t>Total NASH patients (excludes F0)</t>
  </si>
  <si>
    <t>NASH HCC per sample</t>
  </si>
  <si>
    <t>NASH HCC prevalence</t>
  </si>
  <si>
    <t>Cirrhosis LT per sample</t>
  </si>
  <si>
    <t>Cirrhosis LT prevalence</t>
  </si>
  <si>
    <t>Annual probability</t>
  </si>
  <si>
    <t xml:space="preserve">derived from Younossi et al </t>
  </si>
  <si>
    <t>NAFLD</t>
  </si>
  <si>
    <t xml:space="preserve">calibrated per Younossi et al </t>
  </si>
  <si>
    <t>NAFLD and NASH mortality</t>
  </si>
  <si>
    <t>LT - Y1</t>
  </si>
  <si>
    <t>LT - Y2</t>
  </si>
  <si>
    <t>DCC</t>
  </si>
  <si>
    <t>death</t>
  </si>
  <si>
    <t>no NAFLD</t>
  </si>
  <si>
    <t>F1 --&gt; NAFLD</t>
  </si>
  <si>
    <t>F2 --&gt; F1</t>
  </si>
  <si>
    <t>F3 --&gt; F2</t>
  </si>
  <si>
    <t>F4 --&gt; F3</t>
  </si>
  <si>
    <t>F2 --&gt; F3</t>
  </si>
  <si>
    <t xml:space="preserve">LT </t>
  </si>
  <si>
    <t xml:space="preserve">RRR/probabilities </t>
  </si>
  <si>
    <t>Disease Progression</t>
  </si>
  <si>
    <t xml:space="preserve">HCC --&gt; LT </t>
  </si>
  <si>
    <t>Disease Regression (assumes inverse of progression)</t>
  </si>
  <si>
    <t xml:space="preserve">F1 </t>
  </si>
  <si>
    <t>NASH-HCC</t>
  </si>
  <si>
    <t>Cirrhosis LT</t>
  </si>
  <si>
    <t>Year 1</t>
  </si>
  <si>
    <t>Year 2</t>
  </si>
  <si>
    <t>Year 3</t>
  </si>
  <si>
    <t>Year 4</t>
  </si>
  <si>
    <t>Year 5</t>
  </si>
  <si>
    <t>Year 0</t>
  </si>
  <si>
    <t>Year 6</t>
  </si>
  <si>
    <t>NAFLD F0</t>
  </si>
  <si>
    <t>Year 7</t>
  </si>
  <si>
    <t>Year 8</t>
  </si>
  <si>
    <t>Year 9</t>
  </si>
  <si>
    <t>Incidence RATE adjustment not Relative Risk!!!</t>
  </si>
  <si>
    <t>NAFLD --&gt; disease free</t>
  </si>
  <si>
    <t>Year 10</t>
  </si>
  <si>
    <t>Year 11</t>
  </si>
  <si>
    <t>Year 12</t>
  </si>
  <si>
    <t>Year 13</t>
  </si>
  <si>
    <t>Year 14</t>
  </si>
  <si>
    <t>Year 15</t>
  </si>
  <si>
    <t>Year 16</t>
  </si>
  <si>
    <t>Year 17</t>
  </si>
  <si>
    <t>Year 18</t>
  </si>
  <si>
    <t>Year 19</t>
  </si>
  <si>
    <t xml:space="preserve">NAFLD Regression </t>
  </si>
  <si>
    <t>Year 20</t>
  </si>
  <si>
    <t>Year 21</t>
  </si>
  <si>
    <t>Year 22</t>
  </si>
  <si>
    <t>Year 23</t>
  </si>
  <si>
    <t>Year 24</t>
  </si>
  <si>
    <t>Year 25</t>
  </si>
  <si>
    <t>% NAFLD</t>
  </si>
  <si>
    <t>YOUNOSSI CALIBRATION TARGET: 17.7%</t>
  </si>
  <si>
    <t>% NASH</t>
  </si>
  <si>
    <t>Year 26</t>
  </si>
  <si>
    <t>Year 27</t>
  </si>
  <si>
    <t>Year 28</t>
  </si>
  <si>
    <t>Year 29</t>
  </si>
  <si>
    <t>Year 30</t>
  </si>
  <si>
    <t>Year 31</t>
  </si>
  <si>
    <t>Year 32</t>
  </si>
  <si>
    <t>Year 33</t>
  </si>
  <si>
    <t>Year 34</t>
  </si>
  <si>
    <t>Year 35</t>
  </si>
  <si>
    <t>Year 36</t>
  </si>
  <si>
    <t>Year 37</t>
  </si>
  <si>
    <t>Year 38</t>
  </si>
  <si>
    <t>Year 39</t>
  </si>
  <si>
    <t>Year 40</t>
  </si>
  <si>
    <t>Year 41</t>
  </si>
  <si>
    <t>Year 42</t>
  </si>
  <si>
    <t>Year 43</t>
  </si>
  <si>
    <t>Year 44</t>
  </si>
  <si>
    <t>Year 45</t>
  </si>
  <si>
    <t>Year 46</t>
  </si>
  <si>
    <t>Year 47</t>
  </si>
  <si>
    <t>Year 48</t>
  </si>
  <si>
    <t>Year 49</t>
  </si>
  <si>
    <t>Year 50</t>
  </si>
  <si>
    <t>Year 51</t>
  </si>
  <si>
    <t>Year 52</t>
  </si>
  <si>
    <t>Year 53</t>
  </si>
  <si>
    <t>Year 54</t>
  </si>
  <si>
    <t>Year 55</t>
  </si>
  <si>
    <t>Year 56</t>
  </si>
  <si>
    <t>Year 57</t>
  </si>
  <si>
    <t>Year 59</t>
  </si>
  <si>
    <t>Year 58</t>
  </si>
  <si>
    <t>AVERAGE</t>
  </si>
  <si>
    <t>YOUNOSSI CALIBRATION TARGET: 33%</t>
  </si>
  <si>
    <t>YOUNOSSI CALIBRATION TARGET: 32.4%</t>
  </si>
  <si>
    <t>YOUNOSSI CALIBRATION TARGET: 20%</t>
  </si>
  <si>
    <t>HCC in NASH</t>
  </si>
  <si>
    <t>YOUNOSSI CALIBRATION TARGET: 0.529% (0.08 - 3.8%)</t>
  </si>
  <si>
    <t>LIFE YEARS</t>
  </si>
  <si>
    <t>QA F0</t>
  </si>
  <si>
    <t>QA F1</t>
  </si>
  <si>
    <t>QA F2</t>
  </si>
  <si>
    <t>QA F3</t>
  </si>
  <si>
    <t>QA F4</t>
  </si>
  <si>
    <t>QA DCC</t>
  </si>
  <si>
    <t>QA HCC</t>
  </si>
  <si>
    <t>QA LT</t>
  </si>
  <si>
    <t>total QALY</t>
  </si>
  <si>
    <t xml:space="preserve"> QA no NAFLD</t>
  </si>
  <si>
    <r>
      <rPr>
        <b/>
        <u/>
        <sz val="11"/>
        <color rgb="FFFF0000"/>
        <rFont val="Arial"/>
        <family val="2"/>
      </rPr>
      <t>TOTAL UNADJUSTED LIFE YEARS</t>
    </r>
    <r>
      <rPr>
        <sz val="11"/>
        <color rgb="FFFF0000"/>
        <rFont val="Arial"/>
        <family val="2"/>
      </rPr>
      <t xml:space="preserve"> =</t>
    </r>
  </si>
  <si>
    <r>
      <rPr>
        <b/>
        <u/>
        <sz val="11"/>
        <color rgb="FFFF0000"/>
        <rFont val="Arial"/>
        <family val="2"/>
      </rPr>
      <t xml:space="preserve">TOTAL QALY = </t>
    </r>
    <r>
      <rPr>
        <sz val="11"/>
        <color rgb="FFFF0000"/>
        <rFont val="Arial"/>
        <family val="2"/>
      </rPr>
      <t xml:space="preserve"> </t>
    </r>
  </si>
  <si>
    <t>total cirrhosis prevalence</t>
  </si>
  <si>
    <t>total cirrhosis per sample</t>
  </si>
  <si>
    <t>DCC per sample?</t>
  </si>
  <si>
    <t>No NAFLD</t>
  </si>
  <si>
    <t xml:space="preserve">total = </t>
  </si>
  <si>
    <t>Well</t>
  </si>
  <si>
    <t>Quality Weight</t>
  </si>
  <si>
    <t>PPPY total</t>
  </si>
  <si>
    <t>$$ F1</t>
  </si>
  <si>
    <t>$$ F2</t>
  </si>
  <si>
    <t>$$ F3</t>
  </si>
  <si>
    <t>$$ F4</t>
  </si>
  <si>
    <t>$$ DCC</t>
  </si>
  <si>
    <t>$$ HCC</t>
  </si>
  <si>
    <t>$$ LT</t>
  </si>
  <si>
    <t>$$ No NAFLD</t>
  </si>
  <si>
    <t>$$ NAFLD F0</t>
  </si>
  <si>
    <t>total $$</t>
  </si>
  <si>
    <t>TOTAL COST =</t>
  </si>
  <si>
    <t>TOTAL COSTS</t>
  </si>
  <si>
    <r>
      <rPr>
        <b/>
        <u/>
        <sz val="10"/>
        <color rgb="FFFF0000"/>
        <rFont val="Arial"/>
        <family val="2"/>
      </rPr>
      <t>TOTAL UNADJUSTED LIFE YEARS</t>
    </r>
    <r>
      <rPr>
        <sz val="10"/>
        <color rgb="FFFF0000"/>
        <rFont val="Arial"/>
        <family val="2"/>
      </rPr>
      <t xml:space="preserve"> =</t>
    </r>
  </si>
  <si>
    <r>
      <rPr>
        <b/>
        <u/>
        <sz val="10"/>
        <color rgb="FFFF0000"/>
        <rFont val="Arial"/>
        <family val="2"/>
      </rPr>
      <t xml:space="preserve">TOTAL QALY = </t>
    </r>
    <r>
      <rPr>
        <sz val="10"/>
        <color rgb="FFFF0000"/>
        <rFont val="Arial"/>
        <family val="2"/>
      </rPr>
      <t xml:space="preserve"> </t>
    </r>
  </si>
  <si>
    <t>NAFLD prevalence for AGES 44-64: 31.1%</t>
  </si>
  <si>
    <t>50 - 54</t>
  </si>
  <si>
    <t>NAFLD prevalence for AGES 50-64: 33.9%</t>
  </si>
  <si>
    <t>YOUNOSSI CALIBRATION TARGET 45-64: 33%</t>
  </si>
  <si>
    <t>55 - 59</t>
  </si>
  <si>
    <t>TOTAL LIFE YEARS</t>
  </si>
  <si>
    <t>TOTAL QALY</t>
  </si>
  <si>
    <t>TOTAL COST</t>
  </si>
  <si>
    <t>First year costs</t>
  </si>
  <si>
    <t>YEAR 1-5 COST</t>
  </si>
  <si>
    <t>YEAR 1-5 QALY</t>
  </si>
  <si>
    <t>YEAR 1-5 LIFE YEARS</t>
  </si>
  <si>
    <t>YEAR 1-10 LIFE YEARS</t>
  </si>
  <si>
    <t>YEAR 1-10 QALY</t>
  </si>
  <si>
    <t>YEAR 1-10 COST</t>
  </si>
  <si>
    <t>YEAR 1-20 LIFE YEARS</t>
  </si>
  <si>
    <t>YEAR 1-20 QALY</t>
  </si>
  <si>
    <t>YEAR 1-20 COST</t>
  </si>
  <si>
    <t>YEAR 1-30 LIFE YEARS</t>
  </si>
  <si>
    <t>YEAR 1-30 QALY</t>
  </si>
  <si>
    <t>YEAR 1-30 COST</t>
  </si>
  <si>
    <t>YEAR 1-40 LIFE YEARS</t>
  </si>
  <si>
    <t>YEAR 1-40 QALY</t>
  </si>
  <si>
    <t>YEAR 1-40 COST</t>
  </si>
  <si>
    <t>YEAR 1-50 LIFE YEARS</t>
  </si>
  <si>
    <t>YEAR 1-50 QALY</t>
  </si>
  <si>
    <t>YEAR 1-50 COST</t>
  </si>
  <si>
    <t>YEAR 1-60 LIFE YEARS</t>
  </si>
  <si>
    <t>YEAR 1-60 QALY</t>
  </si>
  <si>
    <t>YEAR 1-60 COST</t>
  </si>
  <si>
    <t>Δ NAFLD</t>
  </si>
  <si>
    <t>Δ liver transplants</t>
  </si>
  <si>
    <t>Δ death</t>
  </si>
  <si>
    <t>YEAR 1-5 COST PPPY</t>
  </si>
  <si>
    <t>TOTAL COST PPPY</t>
  </si>
  <si>
    <t>YEAR 1-10 COST PPPY</t>
  </si>
  <si>
    <t>YEAR 1-20 COST PPY</t>
  </si>
  <si>
    <t>YEAR 1-30 COST PPPY</t>
  </si>
  <si>
    <t>YEAR 1-40 COST PPPY</t>
  </si>
  <si>
    <t>YEAR 1-50 COST PPPY</t>
  </si>
  <si>
    <t>YEAR 1-60 COST PPPY</t>
  </si>
  <si>
    <t>ALL COHORTS</t>
  </si>
  <si>
    <t>F1 --&gt; HCC</t>
  </si>
  <si>
    <t>F2 --&gt; HCC</t>
  </si>
  <si>
    <t>F3 --&gt; HCC</t>
  </si>
  <si>
    <t>model NAFLD prevalence for AGES 19-44: 18.6%</t>
  </si>
  <si>
    <t>model NAFLD prevalence for AGES 44-64: 28.5%</t>
  </si>
  <si>
    <t>model NAFLD prevalence for AGES 65+: 30.4%</t>
  </si>
  <si>
    <t>model NASH in NAFLD: 19.2%</t>
  </si>
  <si>
    <t>model HCC in NASH: 0.260%</t>
  </si>
  <si>
    <t>model NAFLD prevalence for AGES 44-64: 31.4%</t>
  </si>
  <si>
    <t>model NAFLD prevalence for AGES 65+: 30.3%</t>
  </si>
  <si>
    <t>model NASH in NAFLD: 21.2%</t>
  </si>
  <si>
    <t>model NAFLD prevalence for AGES 65+: 30.5%</t>
  </si>
  <si>
    <t>model NASH in NAFLD: 21.1%</t>
  </si>
  <si>
    <t>model HCC in NASH: 0.303%</t>
  </si>
  <si>
    <t>model HCC in NASH: 0.299%</t>
  </si>
  <si>
    <t>model NAFLD prevalence for AGES 65+: 30.7%</t>
  </si>
  <si>
    <t>model NASH in NAFLD: 21.0%</t>
  </si>
  <si>
    <t>model HCC in NASH: 0.308%</t>
  </si>
  <si>
    <t>model NAFLD prevalence for AGES 44-64: 31.3%</t>
  </si>
  <si>
    <t>model HCC in NASH: 0.314%</t>
  </si>
  <si>
    <t>NAFLD prevalence for AGES 65+: 30.9%</t>
  </si>
  <si>
    <t>model HCC in NASH: 0.369%</t>
  </si>
  <si>
    <t>model NASH in NAFLD: 23.6%</t>
  </si>
  <si>
    <t>model NAFLD prevalence for AGES 65+: 31.3%</t>
  </si>
  <si>
    <t>model NAFLD prevalence for AGES 44-64: 33.4%</t>
  </si>
  <si>
    <t>model HCC in NASH: 0.406%</t>
  </si>
  <si>
    <t>model NASH in NAFLD: 24.4%</t>
  </si>
  <si>
    <t>model NAFLD prevalence for AGES 65+: 31.8%</t>
  </si>
  <si>
    <t>model NAFLD prevalence for AGES 65+: 32.6%</t>
  </si>
  <si>
    <t>model NASH in NAFLD: 23.5%</t>
  </si>
  <si>
    <t>model HCC in NASH: 0.403%</t>
  </si>
  <si>
    <t>model HCC in NASH: 0.41%</t>
  </si>
  <si>
    <t>model NAFLD prevalence for AGES 65+: 33.5%</t>
  </si>
  <si>
    <t>model NASH in NAFLD: 22.5%</t>
  </si>
  <si>
    <t>model NAFLD prevalence for AGES 65+: 34.1%</t>
  </si>
  <si>
    <t>model NASH in NAFLD: 21.4%</t>
  </si>
  <si>
    <t>HCC in NASH: 0.433%</t>
  </si>
  <si>
    <t>*need to figure out mortality probability-age distribution, cannot apply RR because that corrects for background mortality</t>
  </si>
  <si>
    <t>Y1 F2 --&gt; F1, F3 --&gt; F2</t>
  </si>
  <si>
    <t xml:space="preserve">Y2 F2 --&gt; F1, F3 --&gt; F2, </t>
  </si>
  <si>
    <t xml:space="preserve">Y3 F2 --&gt; F1, F3 --&gt; F2, </t>
  </si>
  <si>
    <t xml:space="preserve">Y4 F2 --&gt; F1, F3 --&gt; F2, </t>
  </si>
  <si>
    <t xml:space="preserve">Y5 F2 --&gt; F1, F3 --&gt; F2 </t>
  </si>
  <si>
    <t>TX Y1 20-24</t>
  </si>
  <si>
    <t>TX Y2 20-24</t>
  </si>
  <si>
    <t>TX Y3 20-24</t>
  </si>
  <si>
    <t>TX Y5 20-24</t>
  </si>
  <si>
    <t>TX Y4 20-24</t>
  </si>
  <si>
    <t>TX Y1 25-29</t>
  </si>
  <si>
    <t>TX Y1 30-34</t>
  </si>
  <si>
    <t>TX Y1 35-39</t>
  </si>
  <si>
    <t>TX Y1 40-44</t>
  </si>
  <si>
    <t>TX Y1 45-49</t>
  </si>
  <si>
    <t>TX Y1 50-54</t>
  </si>
  <si>
    <t>TX Y1 55-59</t>
  </si>
  <si>
    <t>TX Y1 60-64</t>
  </si>
  <si>
    <t>TX Y1 65-69</t>
  </si>
  <si>
    <t>TX Y1 70-74</t>
  </si>
  <si>
    <t>TX Y1 75-79</t>
  </si>
  <si>
    <t>TX Y2 25-29</t>
  </si>
  <si>
    <t>TX Y2 30-34</t>
  </si>
  <si>
    <t>TX Y2 35-39</t>
  </si>
  <si>
    <t>TX Y2 40-44</t>
  </si>
  <si>
    <t>TX Y2 45-49</t>
  </si>
  <si>
    <t>TX Y2 50-54</t>
  </si>
  <si>
    <t>TX Y2 55-59</t>
  </si>
  <si>
    <t>TX Y2 60-64</t>
  </si>
  <si>
    <t>TX Y2 65-69</t>
  </si>
  <si>
    <t>TX Y2 70-74</t>
  </si>
  <si>
    <t>TX Y2 75-79</t>
  </si>
  <si>
    <t>TX Y3 25-29</t>
  </si>
  <si>
    <t>TX Y3 30-34</t>
  </si>
  <si>
    <t>TX Y3 35-39</t>
  </si>
  <si>
    <t>TX Y3 40-44</t>
  </si>
  <si>
    <t>TX Y3 45-49</t>
  </si>
  <si>
    <t>TX Y3 50-54</t>
  </si>
  <si>
    <t>TX Y3 55-59</t>
  </si>
  <si>
    <t>TX Y3 60-64</t>
  </si>
  <si>
    <t>TX Y3 65-69</t>
  </si>
  <si>
    <t>TX Y3 70-74</t>
  </si>
  <si>
    <t>TX Y3 75-79</t>
  </si>
  <si>
    <t>TX Y4 25-29</t>
  </si>
  <si>
    <t>TX Y4 30-34</t>
  </si>
  <si>
    <t>TX Y4 35-39</t>
  </si>
  <si>
    <t>TX Y4 40-44</t>
  </si>
  <si>
    <t>TX Y4 45-49</t>
  </si>
  <si>
    <t>TX Y4 50-54</t>
  </si>
  <si>
    <t>TX Y4 55-59</t>
  </si>
  <si>
    <t>TX Y4 60-64</t>
  </si>
  <si>
    <t>TX Y4 65-69</t>
  </si>
  <si>
    <t>TX Y4 70-74</t>
  </si>
  <si>
    <t>TX Y4 75-79</t>
  </si>
  <si>
    <t>TX Y5 25-29</t>
  </si>
  <si>
    <t>TX Y5 30-34</t>
  </si>
  <si>
    <t>TX Y5 35-39</t>
  </si>
  <si>
    <t>TX Y5 40-44</t>
  </si>
  <si>
    <t>TX Y5 45-49</t>
  </si>
  <si>
    <t>TX Y5 50-54</t>
  </si>
  <si>
    <t>TX Y5 55-59</t>
  </si>
  <si>
    <t>TX Y5 60-64</t>
  </si>
  <si>
    <t>TX Y5 65-69</t>
  </si>
  <si>
    <t>TX Y5 70-74</t>
  </si>
  <si>
    <t>TX Y5 75-79</t>
  </si>
  <si>
    <t>MODIFIED TREATMENT PROBABILITY TABLES</t>
  </si>
  <si>
    <t>YEAR 1</t>
  </si>
  <si>
    <t>YEAR 2</t>
  </si>
  <si>
    <t>YEAR 3</t>
  </si>
  <si>
    <t>YEAR 4</t>
  </si>
  <si>
    <t>YEAR 5</t>
  </si>
  <si>
    <t>Y1</t>
  </si>
  <si>
    <t>Y2</t>
  </si>
  <si>
    <t>Y3</t>
  </si>
  <si>
    <t>Y4</t>
  </si>
  <si>
    <t>Y5</t>
  </si>
  <si>
    <t>F2 costs</t>
  </si>
  <si>
    <t>F3 costs</t>
  </si>
  <si>
    <t>TOTAL $</t>
  </si>
  <si>
    <t>COST PPPY</t>
  </si>
  <si>
    <t>Total Treatment Costs</t>
  </si>
  <si>
    <t>cohort size (N)</t>
  </si>
  <si>
    <t>TREATMENT COSTS</t>
  </si>
  <si>
    <t>QALY GAINED</t>
  </si>
  <si>
    <t>CONTROL QALY</t>
  </si>
  <si>
    <t>CONTROL COSTS</t>
  </si>
  <si>
    <t>COSTS SAVINGS</t>
  </si>
  <si>
    <t>patients treated</t>
  </si>
  <si>
    <t>QALY GAINED PER PATIENT TREATED</t>
  </si>
  <si>
    <t>TREATMENT COSTS PER PATIENT TREATED</t>
  </si>
  <si>
    <t>COST SAVINGS PER PATIENT TREATED</t>
  </si>
  <si>
    <t>ICER  ($/QALY)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</si>
</sst>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6" formatCode="&quot;$&quot;#,##0_);[Red]\(&quot;$&quot;#,##0\)"/>
    <numFmt numFmtId="8" formatCode="&quot;$&quot;#,##0.00_);[Red]\(&quot;$&quot;#,##0.00\)"/>
    <numFmt numFmtId="164" formatCode="&quot;$&quot;#,##0.00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0"/>
      <color rgb="FFFF0000"/>
      <name val="Arial"/>
      <family val="2"/>
    </font>
    <font>
      <b/>
      <u/>
      <sz val="10"/>
      <color rgb="FFFF0000"/>
      <name val="Arial"/>
      <family val="2"/>
    </font>
    <font>
      <b/>
      <sz val="10"/>
      <color rgb="FFFF6600"/>
      <name val="Arial"/>
      <family val="2"/>
    </font>
    <font>
      <b/>
      <sz val="10"/>
      <color rgb="FF00B050"/>
      <name val="Arial"/>
      <family val="2"/>
    </font>
    <font>
      <b/>
      <u/>
      <sz val="10"/>
      <color theme="1"/>
      <name val="Arial"/>
      <family val="2"/>
    </font>
    <font>
      <u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Arial"/>
      <family val="2"/>
    </font>
    <font>
      <b/>
      <u/>
      <sz val="11"/>
      <color rgb="FFFF0000"/>
      <name val="Arial"/>
      <family val="2"/>
    </font>
    <font>
      <sz val="10"/>
      <color rgb="FFFF6600"/>
      <name val="Arial"/>
      <family val="2"/>
    </font>
    <font>
      <b/>
      <sz val="1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C000"/>
      <name val="Arial"/>
      <family val="2"/>
    </font>
    <font>
      <b/>
      <sz val="11"/>
      <color theme="1"/>
      <name val="Arial"/>
      <family val="2"/>
    </font>
    <font>
      <sz val="10"/>
      <name val="Arial"/>
      <family val="2"/>
    </font>
    <font>
      <b/>
      <u/>
      <sz val="12"/>
      <name val="Arial"/>
      <family val="2"/>
    </font>
    <font>
      <b/>
      <u/>
      <sz val="16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7">
    <border>
      <left/>
      <right/>
      <top/>
      <bottom/>
      <diagonal/>
    </border>
    <border>
      <left style="mediumDashed">
        <color theme="1"/>
      </left>
      <right/>
      <top style="mediumDashed">
        <color theme="1"/>
      </top>
      <bottom/>
      <diagonal/>
    </border>
    <border>
      <left/>
      <right/>
      <top style="mediumDashed">
        <color theme="1"/>
      </top>
      <bottom/>
      <diagonal/>
    </border>
    <border>
      <left/>
      <right style="mediumDashed">
        <color theme="1"/>
      </right>
      <top style="mediumDashed">
        <color theme="1"/>
      </top>
      <bottom/>
      <diagonal/>
    </border>
    <border>
      <left style="mediumDashed">
        <color theme="1"/>
      </left>
      <right/>
      <top/>
      <bottom style="mediumDashed">
        <color theme="1"/>
      </bottom>
      <diagonal/>
    </border>
    <border>
      <left/>
      <right/>
      <top/>
      <bottom style="mediumDashed">
        <color theme="1"/>
      </bottom>
      <diagonal/>
    </border>
    <border>
      <left/>
      <right style="mediumDashed">
        <color theme="1"/>
      </right>
      <top/>
      <bottom style="mediumDashed">
        <color theme="1"/>
      </bottom>
      <diagonal/>
    </border>
    <border>
      <left style="mediumDashed">
        <color auto="1"/>
      </left>
      <right style="thin">
        <color auto="1"/>
      </right>
      <top style="mediumDashed">
        <color auto="1"/>
      </top>
      <bottom/>
      <diagonal/>
    </border>
    <border>
      <left/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ed">
        <color auto="1"/>
      </left>
      <right style="thin">
        <color auto="1"/>
      </right>
      <top/>
      <bottom style="mediumDashed">
        <color auto="1"/>
      </bottom>
      <diagonal/>
    </border>
    <border>
      <left/>
      <right/>
      <top/>
      <bottom style="mediumDashed">
        <color auto="1"/>
      </bottom>
      <diagonal/>
    </border>
    <border>
      <left/>
      <right style="mediumDashed">
        <color auto="1"/>
      </right>
      <top/>
      <bottom style="mediumDashed">
        <color auto="1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 style="mediumDashed">
        <color auto="1"/>
      </left>
      <right/>
      <top/>
      <bottom/>
      <diagonal/>
    </border>
    <border>
      <left/>
      <right style="mediumDashed">
        <color auto="1"/>
      </right>
      <top/>
      <bottom/>
      <diagonal/>
    </border>
    <border>
      <left style="mediumDashed">
        <color auto="1"/>
      </left>
      <right/>
      <top/>
      <bottom style="mediumDashed">
        <color auto="1"/>
      </bottom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04">
    <xf numFmtId="0" fontId="0" fillId="0" borderId="0" xfId="0"/>
    <xf numFmtId="0" fontId="7" fillId="0" borderId="0" xfId="0" applyFont="1"/>
    <xf numFmtId="3" fontId="7" fillId="0" borderId="0" xfId="0" applyNumberFormat="1" applyFont="1"/>
    <xf numFmtId="9" fontId="7" fillId="0" borderId="0" xfId="1" applyFont="1"/>
    <xf numFmtId="0" fontId="8" fillId="0" borderId="0" xfId="0" applyFont="1"/>
    <xf numFmtId="0" fontId="8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0" xfId="0" applyAlignment="1">
      <alignment horizontal="center"/>
    </xf>
    <xf numFmtId="0" fontId="7" fillId="0" borderId="0" xfId="0" applyFont="1" applyAlignment="1">
      <alignment wrapText="1"/>
    </xf>
    <xf numFmtId="0" fontId="9" fillId="0" borderId="4" xfId="2" applyBorder="1"/>
    <xf numFmtId="0" fontId="8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0" fillId="0" borderId="0" xfId="0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4" fillId="0" borderId="0" xfId="0" applyFont="1"/>
    <xf numFmtId="0" fontId="5" fillId="0" borderId="0" xfId="0" applyFont="1"/>
    <xf numFmtId="0" fontId="8" fillId="0" borderId="7" xfId="0" applyFont="1" applyBorder="1"/>
    <xf numFmtId="0" fontId="5" fillId="0" borderId="8" xfId="0" applyFont="1" applyBorder="1"/>
    <xf numFmtId="0" fontId="5" fillId="0" borderId="9" xfId="0" applyFont="1" applyBorder="1"/>
    <xf numFmtId="0" fontId="8" fillId="0" borderId="10" xfId="0" applyFont="1" applyBorder="1"/>
    <xf numFmtId="0" fontId="5" fillId="0" borderId="11" xfId="0" applyFont="1" applyBorder="1"/>
    <xf numFmtId="0" fontId="5" fillId="0" borderId="12" xfId="0" applyFont="1" applyBorder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9" fillId="0" borderId="0" xfId="0" applyFont="1"/>
    <xf numFmtId="0" fontId="10" fillId="2" borderId="0" xfId="0" applyFont="1" applyFill="1" applyAlignment="1">
      <alignment horizontal="center"/>
    </xf>
    <xf numFmtId="0" fontId="5" fillId="2" borderId="0" xfId="0" applyFont="1" applyFill="1"/>
    <xf numFmtId="0" fontId="20" fillId="0" borderId="0" xfId="0" applyFont="1" applyAlignment="1">
      <alignment horizontal="center"/>
    </xf>
    <xf numFmtId="0" fontId="0" fillId="0" borderId="0" xfId="0" applyFont="1"/>
    <xf numFmtId="6" fontId="5" fillId="0" borderId="0" xfId="0" applyNumberFormat="1" applyFont="1"/>
    <xf numFmtId="8" fontId="0" fillId="0" borderId="0" xfId="0" applyNumberFormat="1"/>
    <xf numFmtId="0" fontId="18" fillId="0" borderId="0" xfId="0" applyFont="1"/>
    <xf numFmtId="0" fontId="4" fillId="0" borderId="0" xfId="0" applyFont="1"/>
    <xf numFmtId="0" fontId="11" fillId="0" borderId="0" xfId="0" applyFont="1"/>
    <xf numFmtId="8" fontId="8" fillId="0" borderId="0" xfId="0" applyNumberFormat="1" applyFont="1"/>
    <xf numFmtId="0" fontId="22" fillId="0" borderId="0" xfId="0" applyFont="1"/>
    <xf numFmtId="0" fontId="4" fillId="0" borderId="8" xfId="0" applyFont="1" applyBorder="1"/>
    <xf numFmtId="0" fontId="4" fillId="0" borderId="9" xfId="0" applyFont="1" applyBorder="1"/>
    <xf numFmtId="0" fontId="4" fillId="0" borderId="11" xfId="0" applyFont="1" applyBorder="1"/>
    <xf numFmtId="0" fontId="4" fillId="0" borderId="12" xfId="0" applyFont="1" applyBorder="1"/>
    <xf numFmtId="8" fontId="4" fillId="0" borderId="0" xfId="0" applyNumberFormat="1" applyFont="1"/>
    <xf numFmtId="0" fontId="21" fillId="0" borderId="0" xfId="0" applyFont="1"/>
    <xf numFmtId="0" fontId="23" fillId="0" borderId="0" xfId="0" applyFont="1"/>
    <xf numFmtId="0" fontId="24" fillId="0" borderId="0" xfId="0" applyFont="1"/>
    <xf numFmtId="0" fontId="8" fillId="0" borderId="0" xfId="0" applyFont="1" applyBorder="1"/>
    <xf numFmtId="0" fontId="4" fillId="0" borderId="0" xfId="0" applyFont="1" applyBorder="1"/>
    <xf numFmtId="164" fontId="4" fillId="0" borderId="0" xfId="0" applyNumberFormat="1" applyFont="1"/>
    <xf numFmtId="0" fontId="3" fillId="0" borderId="0" xfId="0" applyFont="1"/>
    <xf numFmtId="8" fontId="5" fillId="0" borderId="0" xfId="0" applyNumberFormat="1" applyFont="1"/>
    <xf numFmtId="0" fontId="14" fillId="0" borderId="0" xfId="0" applyFont="1" applyAlignment="1">
      <alignment horizontal="center"/>
    </xf>
    <xf numFmtId="0" fontId="4" fillId="0" borderId="0" xfId="0" applyNumberFormat="1" applyFont="1"/>
    <xf numFmtId="8" fontId="3" fillId="0" borderId="0" xfId="0" applyNumberFormat="1" applyFont="1"/>
    <xf numFmtId="164" fontId="3" fillId="0" borderId="0" xfId="0" applyNumberFormat="1" applyFont="1"/>
    <xf numFmtId="0" fontId="2" fillId="0" borderId="0" xfId="0" applyFont="1"/>
    <xf numFmtId="0" fontId="13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/>
    <xf numFmtId="6" fontId="2" fillId="0" borderId="0" xfId="0" applyNumberFormat="1" applyFont="1"/>
    <xf numFmtId="0" fontId="8" fillId="0" borderId="13" xfId="0" applyFont="1" applyBorder="1"/>
    <xf numFmtId="0" fontId="8" fillId="0" borderId="8" xfId="0" applyFont="1" applyBorder="1"/>
    <xf numFmtId="0" fontId="2" fillId="0" borderId="8" xfId="0" applyFont="1" applyBorder="1"/>
    <xf numFmtId="0" fontId="22" fillId="0" borderId="8" xfId="0" applyFont="1" applyBorder="1"/>
    <xf numFmtId="0" fontId="8" fillId="0" borderId="9" xfId="0" applyFont="1" applyBorder="1"/>
    <xf numFmtId="0" fontId="8" fillId="0" borderId="14" xfId="0" applyFont="1" applyBorder="1"/>
    <xf numFmtId="0" fontId="2" fillId="0" borderId="0" xfId="0" applyFont="1" applyBorder="1"/>
    <xf numFmtId="0" fontId="22" fillId="0" borderId="0" xfId="0" applyFont="1" applyBorder="1"/>
    <xf numFmtId="0" fontId="2" fillId="0" borderId="15" xfId="0" applyFont="1" applyBorder="1"/>
    <xf numFmtId="0" fontId="8" fillId="0" borderId="16" xfId="0" applyFont="1" applyBorder="1"/>
    <xf numFmtId="0" fontId="8" fillId="0" borderId="11" xfId="0" applyFont="1" applyBorder="1"/>
    <xf numFmtId="0" fontId="2" fillId="0" borderId="11" xfId="0" applyFont="1" applyBorder="1"/>
    <xf numFmtId="0" fontId="22" fillId="0" borderId="11" xfId="0" applyFont="1" applyBorder="1"/>
    <xf numFmtId="0" fontId="2" fillId="0" borderId="12" xfId="0" applyFont="1" applyBorder="1"/>
    <xf numFmtId="0" fontId="0" fillId="0" borderId="8" xfId="0" applyBorder="1"/>
    <xf numFmtId="0" fontId="7" fillId="0" borderId="0" xfId="0" applyFont="1" applyBorder="1"/>
    <xf numFmtId="0" fontId="0" fillId="0" borderId="0" xfId="0" applyBorder="1"/>
    <xf numFmtId="0" fontId="7" fillId="0" borderId="15" xfId="0" applyFont="1" applyBorder="1"/>
    <xf numFmtId="0" fontId="7" fillId="0" borderId="11" xfId="0" applyFont="1" applyBorder="1"/>
    <xf numFmtId="0" fontId="0" fillId="0" borderId="11" xfId="0" applyBorder="1"/>
    <xf numFmtId="0" fontId="7" fillId="0" borderId="12" xfId="0" applyFont="1" applyBorder="1"/>
    <xf numFmtId="0" fontId="4" fillId="0" borderId="15" xfId="0" applyFont="1" applyBorder="1"/>
    <xf numFmtId="0" fontId="26" fillId="0" borderId="8" xfId="0" applyFont="1" applyBorder="1"/>
    <xf numFmtId="0" fontId="16" fillId="0" borderId="9" xfId="0" applyFont="1" applyBorder="1"/>
    <xf numFmtId="0" fontId="0" fillId="0" borderId="15" xfId="0" applyBorder="1"/>
    <xf numFmtId="0" fontId="0" fillId="0" borderId="12" xfId="0" applyBorder="1"/>
    <xf numFmtId="0" fontId="27" fillId="0" borderId="0" xfId="0" applyFont="1"/>
    <xf numFmtId="0" fontId="20" fillId="0" borderId="0" xfId="0" applyFont="1"/>
    <xf numFmtId="164" fontId="20" fillId="0" borderId="0" xfId="0" applyNumberFormat="1" applyFont="1"/>
    <xf numFmtId="0" fontId="28" fillId="0" borderId="0" xfId="0" applyFont="1"/>
    <xf numFmtId="8" fontId="13" fillId="0" borderId="0" xfId="0" applyNumberFormat="1" applyFont="1"/>
    <xf numFmtId="0" fontId="1" fillId="0" borderId="0" xfId="0" applyFont="1"/>
    <xf numFmtId="0" fontId="14" fillId="0" borderId="0" xfId="0" applyFont="1" applyBorder="1"/>
    <xf numFmtId="0" fontId="29" fillId="0" borderId="0" xfId="0" applyFon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11906</xdr:colOff>
      <xdr:row>14</xdr:row>
      <xdr:rowOff>107156</xdr:rowOff>
    </xdr:from>
    <xdr:to>
      <xdr:col>14</xdr:col>
      <xdr:colOff>0</xdr:colOff>
      <xdr:row>33</xdr:row>
      <xdr:rowOff>116681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0375" y="2774156"/>
          <a:ext cx="7000875" cy="36290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ansition%20state%20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 population 2017"/>
      <sheetName val="prevalence calculations"/>
      <sheetName val="progression calculations"/>
      <sheetName val="mortality calculations"/>
      <sheetName val="20-24 transition matrix"/>
      <sheetName val="25-29 transition matrix"/>
      <sheetName val="30-34 transition matrix"/>
      <sheetName val="35-39 transition matrix"/>
      <sheetName val="40-44 transition matrix"/>
      <sheetName val="45-49 transition matrix"/>
      <sheetName val="50-54 transition matrix"/>
      <sheetName val="55-59 transition matrix"/>
      <sheetName val="60-64 transition matrix"/>
      <sheetName val="65-69 transition matrix"/>
      <sheetName val="70-74 transition matrix"/>
      <sheetName val="75-79 transition matrix"/>
      <sheetName val="cohort 20-24"/>
      <sheetName val="cohort 25-29"/>
      <sheetName val="cohort 30-34"/>
      <sheetName val="cohort 35-39"/>
      <sheetName val="cohort 40-44"/>
      <sheetName val="cohort 45-49"/>
      <sheetName val="cohort 50 - 54"/>
      <sheetName val="cohort 55 - 59"/>
      <sheetName val="cohort 60-64"/>
      <sheetName val="cohort 65-69"/>
      <sheetName val="cohort 70-74"/>
      <sheetName val="cohort 75-79"/>
      <sheetName val="final calcula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1">
          <cell r="B31">
            <v>51202.187959446273</v>
          </cell>
          <cell r="C31">
            <v>48690.645620312112</v>
          </cell>
          <cell r="D31">
            <v>41334.690229592845</v>
          </cell>
          <cell r="E31">
            <v>35668.701182112112</v>
          </cell>
          <cell r="F31">
            <v>29078.109955935724</v>
          </cell>
          <cell r="G31">
            <v>26788.877365901812</v>
          </cell>
          <cell r="H31">
            <v>23221.466338805782</v>
          </cell>
          <cell r="I31">
            <v>19882.292692999821</v>
          </cell>
          <cell r="J31">
            <v>14514.218461991783</v>
          </cell>
          <cell r="K31">
            <v>9284.5308659556049</v>
          </cell>
          <cell r="L31">
            <v>4851.6520754385911</v>
          </cell>
          <cell r="M31">
            <v>1741.5157112929567</v>
          </cell>
        </row>
        <row r="32">
          <cell r="B32">
            <v>177963699.00168368</v>
          </cell>
          <cell r="C32">
            <v>176671869.82830575</v>
          </cell>
          <cell r="D32">
            <v>152796653.34227234</v>
          </cell>
          <cell r="E32">
            <v>134602776.11673662</v>
          </cell>
          <cell r="F32">
            <v>112331838.19754511</v>
          </cell>
          <cell r="G32">
            <v>109344017.87010171</v>
          </cell>
          <cell r="H32">
            <v>98581966.104106501</v>
          </cell>
          <cell r="I32">
            <v>86520068.940827027</v>
          </cell>
          <cell r="J32">
            <v>65244018.498007417</v>
          </cell>
          <cell r="K32">
            <v>43566237.188367277</v>
          </cell>
          <cell r="L32">
            <v>23640243.867099136</v>
          </cell>
          <cell r="M32">
            <v>9066357.23427305</v>
          </cell>
          <cell r="N32">
            <v>1190329746.1893256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factfinder.census.gov/faces/tableservices/jsf/pages/productview.xhtml?src=bkmk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"/>
  <sheetViews>
    <sheetView zoomScale="80" zoomScaleNormal="80" workbookViewId="0">
      <selection activeCell="M17" sqref="M17"/>
    </sheetView>
  </sheetViews>
  <sheetFormatPr defaultRowHeight="15" x14ac:dyDescent="0.25"/>
  <cols>
    <col min="1" max="1" width="9.140625" customWidth="1"/>
    <col min="2" max="2" width="21.140625" customWidth="1"/>
    <col min="3" max="3" width="19" customWidth="1"/>
    <col min="5" max="5" width="22.42578125" customWidth="1"/>
  </cols>
  <sheetData>
    <row r="1" spans="1:11" ht="15.75" thickBot="1" x14ac:dyDescent="0.3">
      <c r="A1" s="15" t="s">
        <v>7</v>
      </c>
      <c r="B1" s="15" t="s">
        <v>26</v>
      </c>
      <c r="C1" s="15" t="s">
        <v>27</v>
      </c>
      <c r="D1" s="1"/>
    </row>
    <row r="2" spans="1:11" x14ac:dyDescent="0.25">
      <c r="A2" s="1" t="s">
        <v>11</v>
      </c>
      <c r="B2" s="2">
        <v>22118635</v>
      </c>
      <c r="C2" s="3">
        <f t="shared" ref="C2:C13" si="0">B2/$B$14</f>
        <v>9.5695743068658828E-2</v>
      </c>
      <c r="D2" s="1"/>
      <c r="E2" s="7" t="s">
        <v>24</v>
      </c>
      <c r="F2" s="8"/>
      <c r="G2" s="8"/>
      <c r="H2" s="8"/>
      <c r="I2" s="8"/>
      <c r="J2" s="8"/>
      <c r="K2" s="9"/>
    </row>
    <row r="3" spans="1:11" ht="15.75" thickBot="1" x14ac:dyDescent="0.3">
      <c r="A3" s="1" t="s">
        <v>12</v>
      </c>
      <c r="B3" s="2">
        <v>23370460</v>
      </c>
      <c r="C3" s="3">
        <f t="shared" si="0"/>
        <v>0.10111173386406387</v>
      </c>
      <c r="D3" s="1"/>
      <c r="E3" s="14" t="s">
        <v>25</v>
      </c>
      <c r="F3" s="10"/>
      <c r="G3" s="10"/>
      <c r="H3" s="10"/>
      <c r="I3" s="10"/>
      <c r="J3" s="10"/>
      <c r="K3" s="11"/>
    </row>
    <row r="4" spans="1:11" x14ac:dyDescent="0.25">
      <c r="A4" s="1" t="s">
        <v>13</v>
      </c>
      <c r="B4" s="2">
        <v>21972212</v>
      </c>
      <c r="C4" s="3">
        <f t="shared" si="0"/>
        <v>9.5062247476035588E-2</v>
      </c>
      <c r="D4" s="1"/>
      <c r="E4" s="1"/>
    </row>
    <row r="5" spans="1:11" x14ac:dyDescent="0.25">
      <c r="A5" s="1" t="s">
        <v>14</v>
      </c>
      <c r="B5" s="2">
        <v>21231997</v>
      </c>
      <c r="C5" s="3">
        <f t="shared" si="0"/>
        <v>9.1859725057470101E-2</v>
      </c>
      <c r="D5" s="1"/>
      <c r="E5" s="1"/>
    </row>
    <row r="6" spans="1:11" x14ac:dyDescent="0.25">
      <c r="A6" s="1" t="s">
        <v>15</v>
      </c>
      <c r="B6" s="2">
        <v>19643373</v>
      </c>
      <c r="C6" s="3">
        <f t="shared" si="0"/>
        <v>8.4986581478008472E-2</v>
      </c>
      <c r="D6" s="1"/>
      <c r="E6" s="1"/>
    </row>
    <row r="7" spans="1:11" x14ac:dyDescent="0.25">
      <c r="A7" s="1" t="s">
        <v>16</v>
      </c>
      <c r="B7" s="2">
        <v>20973858</v>
      </c>
      <c r="C7" s="3">
        <f t="shared" si="0"/>
        <v>9.0742892874109748E-2</v>
      </c>
      <c r="D7" s="1"/>
      <c r="E7" s="1"/>
    </row>
    <row r="8" spans="1:11" x14ac:dyDescent="0.25">
      <c r="A8" s="1" t="s">
        <v>17</v>
      </c>
      <c r="B8" s="2">
        <v>21401094</v>
      </c>
      <c r="C8" s="3">
        <f t="shared" si="0"/>
        <v>9.2591319166495406E-2</v>
      </c>
      <c r="D8" s="1"/>
      <c r="E8" s="1"/>
    </row>
    <row r="9" spans="1:11" x14ac:dyDescent="0.25">
      <c r="A9" s="1" t="s">
        <v>22</v>
      </c>
      <c r="B9" s="2">
        <v>22007956</v>
      </c>
      <c r="C9" s="3">
        <f t="shared" si="0"/>
        <v>9.5216893033514438E-2</v>
      </c>
      <c r="D9" s="1"/>
      <c r="E9" s="1"/>
    </row>
    <row r="10" spans="1:11" x14ac:dyDescent="0.25">
      <c r="A10" s="1" t="s">
        <v>18</v>
      </c>
      <c r="B10" s="2">
        <v>19987702</v>
      </c>
      <c r="C10" s="3">
        <f t="shared" si="0"/>
        <v>8.6476312626204921E-2</v>
      </c>
      <c r="D10" s="1"/>
      <c r="E10" s="1"/>
    </row>
    <row r="11" spans="1:11" x14ac:dyDescent="0.25">
      <c r="A11" s="1" t="s">
        <v>19</v>
      </c>
      <c r="B11" s="2">
        <v>16839381</v>
      </c>
      <c r="C11" s="3">
        <f t="shared" si="0"/>
        <v>7.2855177437995397E-2</v>
      </c>
      <c r="D11" s="1"/>
      <c r="E11" s="1"/>
    </row>
    <row r="12" spans="1:11" x14ac:dyDescent="0.25">
      <c r="A12" s="1" t="s">
        <v>20</v>
      </c>
      <c r="B12" s="2">
        <v>12847065</v>
      </c>
      <c r="C12" s="3">
        <f t="shared" si="0"/>
        <v>5.5582518153871587E-2</v>
      </c>
      <c r="D12" s="1"/>
      <c r="E12" s="1"/>
    </row>
    <row r="13" spans="1:11" x14ac:dyDescent="0.25">
      <c r="A13" s="1" t="s">
        <v>21</v>
      </c>
      <c r="B13" s="2">
        <v>8741261</v>
      </c>
      <c r="C13" s="3">
        <f t="shared" si="0"/>
        <v>3.7818855763571656E-2</v>
      </c>
      <c r="D13" s="1"/>
      <c r="E13" s="1"/>
    </row>
    <row r="14" spans="1:11" x14ac:dyDescent="0.25">
      <c r="A14" s="1" t="s">
        <v>23</v>
      </c>
      <c r="B14" s="2">
        <f>SUM(B2:B13)</f>
        <v>231134994</v>
      </c>
      <c r="C14" s="1"/>
      <c r="D14" s="1"/>
      <c r="E14" s="1"/>
    </row>
    <row r="15" spans="1:11" x14ac:dyDescent="0.25">
      <c r="E15" s="1"/>
    </row>
    <row r="16" spans="1:11" x14ac:dyDescent="0.25">
      <c r="E16" s="1"/>
    </row>
  </sheetData>
  <hyperlinks>
    <hyperlink ref="E3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3"/>
  <sheetViews>
    <sheetView zoomScale="80" zoomScaleNormal="80" workbookViewId="0">
      <pane xSplit="3" ySplit="16" topLeftCell="J17" activePane="bottomRight" state="frozen"/>
      <selection pane="topRight" activeCell="D1" sqref="D1"/>
      <selection pane="bottomLeft" activeCell="A17" sqref="A17"/>
      <selection pane="bottomRight" activeCell="O3" sqref="O3"/>
    </sheetView>
  </sheetViews>
  <sheetFormatPr defaultRowHeight="15" x14ac:dyDescent="0.25"/>
  <cols>
    <col min="1" max="1" width="10.85546875" customWidth="1"/>
    <col min="2" max="2" width="13.42578125" customWidth="1"/>
    <col min="3" max="3" width="13.7109375" customWidth="1"/>
    <col min="4" max="4" width="12.42578125" customWidth="1"/>
    <col min="5" max="5" width="13" customWidth="1"/>
    <col min="6" max="6" width="10.140625" customWidth="1"/>
    <col min="7" max="7" width="9.85546875" customWidth="1"/>
    <col min="8" max="8" width="8.85546875" customWidth="1"/>
    <col min="9" max="9" width="10" customWidth="1"/>
    <col min="10" max="10" width="9.140625" customWidth="1"/>
    <col min="11" max="11" width="10.7109375" customWidth="1"/>
    <col min="12" max="12" width="9.42578125" customWidth="1"/>
    <col min="13" max="13" width="10.85546875" customWidth="1"/>
    <col min="14" max="14" width="11.140625" customWidth="1"/>
    <col min="15" max="15" width="16.42578125" customWidth="1"/>
    <col min="16" max="16" width="12.140625" customWidth="1"/>
    <col min="17" max="17" width="11.7109375" customWidth="1"/>
    <col min="18" max="18" width="13.5703125" customWidth="1"/>
    <col min="19" max="19" width="10.42578125" customWidth="1"/>
    <col min="20" max="20" width="14.5703125" customWidth="1"/>
    <col min="21" max="21" width="18.140625" customWidth="1"/>
    <col min="22" max="22" width="19.140625" customWidth="1"/>
    <col min="23" max="23" width="11.140625" customWidth="1"/>
  </cols>
  <sheetData>
    <row r="1" spans="1:44" x14ac:dyDescent="0.25">
      <c r="A1" s="15" t="s">
        <v>7</v>
      </c>
      <c r="B1" s="15" t="s">
        <v>27</v>
      </c>
      <c r="C1" s="15" t="s">
        <v>28</v>
      </c>
      <c r="D1" s="15" t="s">
        <v>29</v>
      </c>
      <c r="E1" s="15" t="s">
        <v>30</v>
      </c>
      <c r="F1" s="15" t="s">
        <v>31</v>
      </c>
      <c r="G1" s="15" t="s">
        <v>32</v>
      </c>
      <c r="H1" s="15" t="s">
        <v>33</v>
      </c>
      <c r="I1" s="15" t="s">
        <v>34</v>
      </c>
      <c r="J1" s="15" t="s">
        <v>35</v>
      </c>
      <c r="K1" s="15" t="s">
        <v>36</v>
      </c>
      <c r="L1" s="15" t="s">
        <v>37</v>
      </c>
      <c r="M1" s="15" t="s">
        <v>38</v>
      </c>
      <c r="N1" s="18" t="s">
        <v>166</v>
      </c>
      <c r="O1" s="15" t="s">
        <v>167</v>
      </c>
      <c r="P1" s="18" t="s">
        <v>52</v>
      </c>
      <c r="Q1" s="15" t="s">
        <v>54</v>
      </c>
      <c r="R1" s="15" t="s">
        <v>53</v>
      </c>
      <c r="S1" s="15" t="s">
        <v>56</v>
      </c>
      <c r="T1" s="15" t="s">
        <v>55</v>
      </c>
      <c r="U1" s="34" t="s">
        <v>168</v>
      </c>
      <c r="V1" s="36" t="s">
        <v>87</v>
      </c>
      <c r="W1" s="5" t="s">
        <v>169</v>
      </c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12"/>
      <c r="AM1" s="12"/>
      <c r="AN1" s="12"/>
      <c r="AO1" s="12"/>
      <c r="AP1" s="12"/>
      <c r="AQ1" s="12"/>
      <c r="AR1" s="12"/>
    </row>
    <row r="2" spans="1:44" x14ac:dyDescent="0.25">
      <c r="A2" s="1" t="s">
        <v>11</v>
      </c>
      <c r="B2" s="1">
        <v>9.5695743068658828E-2</v>
      </c>
      <c r="C2" s="1">
        <f t="shared" ref="C2:C13" si="0">B2*$B$14</f>
        <v>956.95743068658828</v>
      </c>
      <c r="D2" s="1">
        <v>9.6000000000000002E-2</v>
      </c>
      <c r="E2" s="1">
        <f>C2*D2</f>
        <v>91.86791334591247</v>
      </c>
      <c r="F2" s="1">
        <v>7.6999999999999999E-2</v>
      </c>
      <c r="G2" s="1">
        <f>E2*F2*B17</f>
        <v>5.0224188226210345</v>
      </c>
      <c r="H2" s="1">
        <v>4.1000000000000002E-2</v>
      </c>
      <c r="I2" s="1">
        <f>E2*H2*B17</f>
        <v>2.6742749574995122</v>
      </c>
      <c r="J2" s="1">
        <v>2.4E-2</v>
      </c>
      <c r="K2" s="1">
        <f>E2*J2*B17</f>
        <v>1.5654292434143484</v>
      </c>
      <c r="L2" s="1">
        <v>1.4999999999999999E-2</v>
      </c>
      <c r="M2" s="1">
        <f>E2*L2*B17</f>
        <v>0.97839327713396773</v>
      </c>
      <c r="N2" s="1">
        <v>1.9E-3</v>
      </c>
      <c r="O2" s="1">
        <f>C2*N2*B17</f>
        <v>1.2909355739962076</v>
      </c>
      <c r="P2" s="1">
        <f>G2 + I2 + K2 + M2</f>
        <v>10.240516300668864</v>
      </c>
      <c r="Q2" s="1">
        <v>5.2900000000000004E-3</v>
      </c>
      <c r="R2" s="1">
        <f>P2*Q2*B17</f>
        <v>3.8462355173682183E-2</v>
      </c>
      <c r="S2" s="1">
        <v>3.5000000000000003E-2</v>
      </c>
      <c r="T2" s="1">
        <f xml:space="preserve"> (O2) * S2 * B17</f>
        <v>3.207974901380576E-2</v>
      </c>
      <c r="U2" s="35">
        <f xml:space="preserve"> O2 - M2</f>
        <v>0.31254229686223989</v>
      </c>
      <c r="V2" s="1">
        <f>E2 - (G2 + I2 + K2 + M2 + O2)</f>
        <v>80.336461471247404</v>
      </c>
      <c r="W2" s="23">
        <f xml:space="preserve"> C2 - (V2 + G2 + I2 + K2 + M2 + O2)</f>
        <v>865.0895173406758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44" x14ac:dyDescent="0.25">
      <c r="A3" s="1" t="s">
        <v>12</v>
      </c>
      <c r="B3" s="1">
        <v>0.10111173386406387</v>
      </c>
      <c r="C3" s="1">
        <f t="shared" si="0"/>
        <v>1011.1173386406388</v>
      </c>
      <c r="D3" s="1">
        <v>0.17730000000000001</v>
      </c>
      <c r="E3" s="1">
        <f t="shared" ref="E3:E13" si="1">C3*D3</f>
        <v>179.27110414098527</v>
      </c>
      <c r="F3" s="1">
        <v>7.6999999999999999E-2</v>
      </c>
      <c r="G3" s="1">
        <f t="shared" ref="G3:G13" si="2">E3*F3*B18</f>
        <v>9.8007512633876637</v>
      </c>
      <c r="H3" s="1">
        <v>4.1000000000000002E-2</v>
      </c>
      <c r="I3" s="1">
        <f t="shared" ref="I3:I13" si="3">E3*H3*B18</f>
        <v>5.2185818415440819</v>
      </c>
      <c r="J3" s="1">
        <v>2.4E-2</v>
      </c>
      <c r="K3" s="1">
        <f t="shared" ref="K3:K13" si="4">E3*J3*B18</f>
        <v>3.0547796145623889</v>
      </c>
      <c r="L3" s="1">
        <v>1.4999999999999999E-2</v>
      </c>
      <c r="M3" s="1">
        <f t="shared" ref="M3:M13" si="5">E3*L3*B18</f>
        <v>1.909237259101493</v>
      </c>
      <c r="N3" s="1">
        <v>1.9E-3</v>
      </c>
      <c r="O3" s="1">
        <f t="shared" ref="O3:O13" si="6">C3*N3*B18</f>
        <v>1.3639972898262216</v>
      </c>
      <c r="P3" s="1">
        <f t="shared" ref="P3:P13" si="7">G3 + I3 + K3 + M3</f>
        <v>19.983349978595626</v>
      </c>
      <c r="Q3" s="1">
        <v>5.2900000000000004E-3</v>
      </c>
      <c r="R3" s="1">
        <f t="shared" ref="R3:R13" si="8">P3*Q3*B18</f>
        <v>7.5055464184607304E-2</v>
      </c>
      <c r="S3" s="1">
        <v>3.5000000000000003E-2</v>
      </c>
      <c r="T3" s="1">
        <f t="shared" ref="T3:T13" si="9" xml:space="preserve"> (O3) * S3 * B18</f>
        <v>3.3895332652181608E-2</v>
      </c>
      <c r="U3" s="35">
        <f xml:space="preserve"> O3 - M3</f>
        <v>-0.54523996927527141</v>
      </c>
      <c r="V3" s="1">
        <f t="shared" ref="V3:V13" si="10">E3 - (G3 + I3 + K3 + M3 + O3)</f>
        <v>157.92375687256342</v>
      </c>
      <c r="W3" s="23">
        <f t="shared" ref="W3:W13" si="11" xml:space="preserve"> C3 - (V3 + G3 + I3 + K3 + M3 + O3)</f>
        <v>831.84623449965352</v>
      </c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44" x14ac:dyDescent="0.25">
      <c r="A4" s="1" t="s">
        <v>13</v>
      </c>
      <c r="B4" s="1">
        <v>9.5062247476035588E-2</v>
      </c>
      <c r="C4" s="1">
        <f t="shared" si="0"/>
        <v>950.62247476035589</v>
      </c>
      <c r="D4" s="1">
        <v>0.17730000000000001</v>
      </c>
      <c r="E4" s="1">
        <f t="shared" si="1"/>
        <v>168.54536477501111</v>
      </c>
      <c r="F4" s="1">
        <v>7.6999999999999999E-2</v>
      </c>
      <c r="G4" s="1">
        <f t="shared" si="2"/>
        <v>9.2143750922498562</v>
      </c>
      <c r="H4" s="1">
        <v>4.1000000000000002E-2</v>
      </c>
      <c r="I4" s="1">
        <f t="shared" si="3"/>
        <v>4.9063555686005733</v>
      </c>
      <c r="J4" s="1">
        <v>2.4E-2</v>
      </c>
      <c r="K4" s="1">
        <f t="shared" si="4"/>
        <v>2.8720130157661892</v>
      </c>
      <c r="L4" s="1">
        <v>1.4999999999999999E-2</v>
      </c>
      <c r="M4" s="1">
        <f t="shared" si="5"/>
        <v>1.795008134853868</v>
      </c>
      <c r="N4" s="1">
        <v>1.9E-3</v>
      </c>
      <c r="O4" s="1">
        <f t="shared" si="6"/>
        <v>1.2823897184517199</v>
      </c>
      <c r="P4" s="1">
        <f t="shared" si="7"/>
        <v>18.787751811470489</v>
      </c>
      <c r="Q4" s="1">
        <v>5.2900000000000004E-3</v>
      </c>
      <c r="R4" s="1">
        <f t="shared" si="8"/>
        <v>7.0564917028702018E-2</v>
      </c>
      <c r="S4" s="1">
        <v>3.5000000000000003E-2</v>
      </c>
      <c r="T4" s="1">
        <f t="shared" si="9"/>
        <v>3.1867384503525241E-2</v>
      </c>
      <c r="U4" s="35">
        <f t="shared" ref="U4:U13" si="12" xml:space="preserve"> O4 - M4</f>
        <v>-0.51261841640214811</v>
      </c>
      <c r="V4" s="1">
        <f t="shared" si="10"/>
        <v>148.4752232450889</v>
      </c>
      <c r="W4" s="23">
        <f t="shared" si="11"/>
        <v>782.0771099853448</v>
      </c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44" x14ac:dyDescent="0.25">
      <c r="A5" s="1" t="s">
        <v>14</v>
      </c>
      <c r="B5" s="1">
        <v>9.1859725057470101E-2</v>
      </c>
      <c r="C5" s="1">
        <f t="shared" si="0"/>
        <v>918.59725057470098</v>
      </c>
      <c r="D5" s="1">
        <v>0.17730000000000001</v>
      </c>
      <c r="E5" s="1">
        <f t="shared" si="1"/>
        <v>162.86729252689449</v>
      </c>
      <c r="F5" s="1">
        <v>7.6999999999999999E-2</v>
      </c>
      <c r="G5" s="1">
        <f t="shared" si="2"/>
        <v>8.903954882445321</v>
      </c>
      <c r="H5" s="1">
        <v>4.1000000000000002E-2</v>
      </c>
      <c r="I5" s="1">
        <f t="shared" si="3"/>
        <v>4.7410668854578981</v>
      </c>
      <c r="J5" s="1">
        <v>2.4E-2</v>
      </c>
      <c r="K5" s="1">
        <f t="shared" si="4"/>
        <v>2.7752586646582817</v>
      </c>
      <c r="L5" s="1">
        <v>1.4999999999999999E-2</v>
      </c>
      <c r="M5" s="1">
        <f t="shared" si="5"/>
        <v>1.7345366654114263</v>
      </c>
      <c r="N5" s="1">
        <v>1.9E-3</v>
      </c>
      <c r="O5" s="1">
        <f t="shared" si="6"/>
        <v>1.2391876910252715</v>
      </c>
      <c r="P5" s="1">
        <f t="shared" si="7"/>
        <v>18.154817097972927</v>
      </c>
      <c r="Q5" s="1">
        <v>5.2900000000000004E-3</v>
      </c>
      <c r="R5" s="1">
        <f t="shared" si="8"/>
        <v>6.8187677538276509E-2</v>
      </c>
      <c r="S5" s="1">
        <v>3.5000000000000003E-2</v>
      </c>
      <c r="T5" s="1">
        <f t="shared" si="9"/>
        <v>3.0793814121978E-2</v>
      </c>
      <c r="U5" s="35">
        <f t="shared" si="12"/>
        <v>-0.49534897438615477</v>
      </c>
      <c r="V5" s="1">
        <f t="shared" si="10"/>
        <v>143.4732877378963</v>
      </c>
      <c r="W5" s="23">
        <f t="shared" si="11"/>
        <v>755.72995804780646</v>
      </c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44" x14ac:dyDescent="0.25">
      <c r="A6" s="1" t="s">
        <v>15</v>
      </c>
      <c r="B6" s="1">
        <v>8.4986581478008472E-2</v>
      </c>
      <c r="C6" s="1">
        <f t="shared" si="0"/>
        <v>849.86581478008475</v>
      </c>
      <c r="D6" s="1">
        <v>0.17730000000000001</v>
      </c>
      <c r="E6" s="1">
        <f t="shared" si="1"/>
        <v>150.68120896050903</v>
      </c>
      <c r="F6" s="1">
        <v>7.6999999999999999E-2</v>
      </c>
      <c r="G6" s="1">
        <f t="shared" si="2"/>
        <v>8.2377416938710279</v>
      </c>
      <c r="H6" s="1">
        <v>4.1000000000000002E-2</v>
      </c>
      <c r="I6" s="1">
        <f t="shared" si="3"/>
        <v>4.3863299928404178</v>
      </c>
      <c r="J6" s="1">
        <v>2.4E-2</v>
      </c>
      <c r="K6" s="1">
        <f t="shared" si="4"/>
        <v>2.5676078006870737</v>
      </c>
      <c r="L6" s="1">
        <v>1.4999999999999999E-2</v>
      </c>
      <c r="M6" s="1">
        <f t="shared" si="5"/>
        <v>1.604754875429421</v>
      </c>
      <c r="N6" s="1">
        <v>1.9E-3</v>
      </c>
      <c r="O6" s="1">
        <f t="shared" si="6"/>
        <v>1.1464689841383342</v>
      </c>
      <c r="P6" s="1">
        <f t="shared" si="7"/>
        <v>16.796434362827942</v>
      </c>
      <c r="Q6" s="1">
        <v>5.2900000000000004E-3</v>
      </c>
      <c r="R6" s="1">
        <f t="shared" si="8"/>
        <v>6.3085727823345469E-2</v>
      </c>
      <c r="S6" s="1">
        <v>3.5000000000000003E-2</v>
      </c>
      <c r="T6" s="1">
        <f t="shared" si="9"/>
        <v>2.8489754255837607E-2</v>
      </c>
      <c r="U6" s="35">
        <f t="shared" si="12"/>
        <v>-0.45828589129108677</v>
      </c>
      <c r="V6" s="1">
        <f t="shared" si="10"/>
        <v>132.73830561354276</v>
      </c>
      <c r="W6" s="23">
        <f t="shared" si="11"/>
        <v>699.18460581957572</v>
      </c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44" x14ac:dyDescent="0.25">
      <c r="A7" s="1" t="s">
        <v>16</v>
      </c>
      <c r="B7" s="1">
        <v>9.0742892874109748E-2</v>
      </c>
      <c r="C7" s="1">
        <f t="shared" si="0"/>
        <v>907.42892874109748</v>
      </c>
      <c r="D7" s="1">
        <v>0.33065</v>
      </c>
      <c r="E7" s="1">
        <f t="shared" si="1"/>
        <v>300.0413752882439</v>
      </c>
      <c r="F7" s="1">
        <v>7.6999999999999999E-2</v>
      </c>
      <c r="G7" s="1">
        <f t="shared" si="2"/>
        <v>16.403261987008293</v>
      </c>
      <c r="H7" s="1">
        <v>4.1000000000000002E-2</v>
      </c>
      <c r="I7" s="1">
        <f t="shared" si="3"/>
        <v>8.7342044346407786</v>
      </c>
      <c r="J7" s="1">
        <v>2.4E-2</v>
      </c>
      <c r="K7" s="1">
        <f t="shared" si="4"/>
        <v>5.1127050349116754</v>
      </c>
      <c r="L7" s="1">
        <v>1.4999999999999999E-2</v>
      </c>
      <c r="M7" s="1">
        <f t="shared" si="5"/>
        <v>3.1954406468197973</v>
      </c>
      <c r="N7" s="1">
        <v>1.9E-3</v>
      </c>
      <c r="O7" s="1">
        <f t="shared" si="6"/>
        <v>1.2241216248717404</v>
      </c>
      <c r="P7" s="1">
        <f t="shared" si="7"/>
        <v>33.445612103380547</v>
      </c>
      <c r="Q7" s="1">
        <v>5.2900000000000004E-3</v>
      </c>
      <c r="R7" s="1">
        <f t="shared" si="8"/>
        <v>0.125618374499087</v>
      </c>
      <c r="S7" s="1">
        <v>3.5000000000000003E-2</v>
      </c>
      <c r="T7" s="1">
        <f t="shared" si="9"/>
        <v>3.0419422378062749E-2</v>
      </c>
      <c r="U7" s="35">
        <f t="shared" si="12"/>
        <v>-1.971319021948057</v>
      </c>
      <c r="V7" s="1">
        <f t="shared" si="10"/>
        <v>265.37164155999159</v>
      </c>
      <c r="W7" s="23">
        <f t="shared" si="11"/>
        <v>607.38755345285358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44" x14ac:dyDescent="0.25">
      <c r="A8" s="1" t="s">
        <v>17</v>
      </c>
      <c r="B8" s="1">
        <v>9.2591319166495406E-2</v>
      </c>
      <c r="C8" s="1">
        <f t="shared" si="0"/>
        <v>925.91319166495407</v>
      </c>
      <c r="D8" s="1">
        <v>0.33065</v>
      </c>
      <c r="E8" s="1">
        <f t="shared" si="1"/>
        <v>306.15319682401707</v>
      </c>
      <c r="F8" s="1">
        <v>7.6999999999999999E-2</v>
      </c>
      <c r="G8" s="1">
        <f t="shared" si="2"/>
        <v>23.33805819389482</v>
      </c>
      <c r="H8" s="1">
        <v>4.1000000000000002E-2</v>
      </c>
      <c r="I8" s="1">
        <f t="shared" si="3"/>
        <v>12.426758259086855</v>
      </c>
      <c r="J8" s="1">
        <v>2.4E-2</v>
      </c>
      <c r="K8" s="1">
        <f t="shared" si="4"/>
        <v>7.2741999565386459</v>
      </c>
      <c r="L8" s="1">
        <v>1.4999999999999999E-2</v>
      </c>
      <c r="M8" s="1">
        <f t="shared" si="5"/>
        <v>4.5463749728366531</v>
      </c>
      <c r="N8" s="1">
        <v>1.9E-3</v>
      </c>
      <c r="O8" s="1">
        <f t="shared" si="6"/>
        <v>1.7416427135217785</v>
      </c>
      <c r="P8" s="1">
        <f t="shared" si="7"/>
        <v>47.585391382356974</v>
      </c>
      <c r="Q8" s="1">
        <v>5.2900000000000004E-3</v>
      </c>
      <c r="R8" s="1">
        <f t="shared" si="8"/>
        <v>0.24920945320854174</v>
      </c>
      <c r="S8" s="1">
        <v>3.5000000000000003E-2</v>
      </c>
      <c r="T8" s="1">
        <f t="shared" si="9"/>
        <v>6.0347920023529629E-2</v>
      </c>
      <c r="U8" s="35">
        <f t="shared" si="12"/>
        <v>-2.8047322593148749</v>
      </c>
      <c r="V8" s="1">
        <f t="shared" si="10"/>
        <v>256.82616272813834</v>
      </c>
      <c r="W8" s="23">
        <f t="shared" si="11"/>
        <v>619.759994840937</v>
      </c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44" x14ac:dyDescent="0.25">
      <c r="A9" s="1" t="s">
        <v>22</v>
      </c>
      <c r="B9" s="1">
        <v>9.5216893033514438E-2</v>
      </c>
      <c r="C9" s="1">
        <f t="shared" si="0"/>
        <v>952.16893033514441</v>
      </c>
      <c r="D9" s="1">
        <v>0.33065</v>
      </c>
      <c r="E9" s="1">
        <f t="shared" si="1"/>
        <v>314.8346568153155</v>
      </c>
      <c r="F9" s="1">
        <v>7.6999999999999999E-2</v>
      </c>
      <c r="G9" s="1">
        <f t="shared" si="2"/>
        <v>23.999845889031498</v>
      </c>
      <c r="H9" s="1">
        <v>4.1000000000000002E-2</v>
      </c>
      <c r="I9" s="1">
        <f t="shared" si="3"/>
        <v>12.779138720133655</v>
      </c>
      <c r="J9" s="1">
        <v>2.4E-2</v>
      </c>
      <c r="K9" s="1">
        <f t="shared" si="4"/>
        <v>7.4804714459318964</v>
      </c>
      <c r="L9" s="1">
        <v>1.4999999999999999E-2</v>
      </c>
      <c r="M9" s="1">
        <f t="shared" si="5"/>
        <v>4.6752946537074349</v>
      </c>
      <c r="N9" s="1">
        <v>1.9E-3</v>
      </c>
      <c r="O9" s="1">
        <f t="shared" si="6"/>
        <v>1.7910297579604066</v>
      </c>
      <c r="P9" s="1">
        <f t="shared" si="7"/>
        <v>48.934750708804479</v>
      </c>
      <c r="Q9" s="1">
        <v>5.2900000000000004E-3</v>
      </c>
      <c r="R9" s="1">
        <f t="shared" si="8"/>
        <v>0.25627618293707993</v>
      </c>
      <c r="S9" s="1">
        <v>3.5000000000000003E-2</v>
      </c>
      <c r="T9" s="1">
        <f t="shared" si="9"/>
        <v>6.2059181113328088E-2</v>
      </c>
      <c r="U9" s="35">
        <f t="shared" si="12"/>
        <v>-2.8842648957470285</v>
      </c>
      <c r="V9" s="1">
        <f t="shared" si="10"/>
        <v>264.10887634855061</v>
      </c>
      <c r="W9" s="23">
        <f t="shared" si="11"/>
        <v>637.33427351982891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44" x14ac:dyDescent="0.25">
      <c r="A10" s="1" t="s">
        <v>18</v>
      </c>
      <c r="B10" s="1">
        <v>8.6476312626204921E-2</v>
      </c>
      <c r="C10" s="1">
        <f t="shared" si="0"/>
        <v>864.76312626204924</v>
      </c>
      <c r="D10" s="1">
        <v>0.33065</v>
      </c>
      <c r="E10" s="1">
        <f t="shared" si="1"/>
        <v>285.9339276985466</v>
      </c>
      <c r="F10" s="1">
        <v>7.6999999999999999E-2</v>
      </c>
      <c r="G10" s="1">
        <f t="shared" si="2"/>
        <v>21.796743308460208</v>
      </c>
      <c r="H10" s="1">
        <v>4.1000000000000002E-2</v>
      </c>
      <c r="I10" s="1">
        <f t="shared" si="3"/>
        <v>11.606058125284006</v>
      </c>
      <c r="J10" s="1">
        <v>2.4E-2</v>
      </c>
      <c r="K10" s="1">
        <f t="shared" si="4"/>
        <v>6.7937901221174677</v>
      </c>
      <c r="L10" s="1">
        <v>1.4999999999999999E-2</v>
      </c>
      <c r="M10" s="1">
        <f t="shared" si="5"/>
        <v>4.2461188263234169</v>
      </c>
      <c r="N10" s="1">
        <v>1.9E-3</v>
      </c>
      <c r="O10" s="1">
        <f t="shared" si="6"/>
        <v>1.6266194404989145</v>
      </c>
      <c r="P10" s="1">
        <f t="shared" si="7"/>
        <v>44.442710382185105</v>
      </c>
      <c r="Q10" s="1">
        <v>5.2900000000000004E-3</v>
      </c>
      <c r="R10" s="1">
        <f t="shared" si="8"/>
        <v>0.23275091854254165</v>
      </c>
      <c r="S10" s="1">
        <v>3.5000000000000003E-2</v>
      </c>
      <c r="T10" s="1">
        <f t="shared" si="9"/>
        <v>5.6362363613287392E-2</v>
      </c>
      <c r="U10" s="35">
        <f t="shared" si="12"/>
        <v>-2.6194993858245024</v>
      </c>
      <c r="V10" s="1">
        <f t="shared" si="10"/>
        <v>239.86459787586259</v>
      </c>
      <c r="W10" s="23">
        <f t="shared" si="11"/>
        <v>578.82919856350259</v>
      </c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44" x14ac:dyDescent="0.25">
      <c r="A11" s="1" t="s">
        <v>19</v>
      </c>
      <c r="B11" s="1">
        <v>7.2855177437995397E-2</v>
      </c>
      <c r="C11" s="1">
        <f t="shared" si="0"/>
        <v>728.55177437995394</v>
      </c>
      <c r="D11" s="1">
        <v>0.33065</v>
      </c>
      <c r="E11" s="1">
        <f t="shared" si="1"/>
        <v>240.89564419873176</v>
      </c>
      <c r="F11" s="1">
        <v>7.6999999999999999E-2</v>
      </c>
      <c r="G11" s="1">
        <f t="shared" si="2"/>
        <v>18.363474957269322</v>
      </c>
      <c r="H11" s="1">
        <v>4.1000000000000002E-2</v>
      </c>
      <c r="I11" s="1">
        <f t="shared" si="3"/>
        <v>9.7779541980265225</v>
      </c>
      <c r="J11" s="1">
        <v>2.4E-2</v>
      </c>
      <c r="K11" s="1">
        <f t="shared" si="4"/>
        <v>5.723680506161867</v>
      </c>
      <c r="L11" s="1">
        <v>1.4999999999999999E-2</v>
      </c>
      <c r="M11" s="1">
        <f t="shared" si="5"/>
        <v>3.5773003163511663</v>
      </c>
      <c r="N11" s="1">
        <v>1.9E-3</v>
      </c>
      <c r="O11" s="1">
        <f t="shared" si="6"/>
        <v>1.3704058876086933</v>
      </c>
      <c r="P11" s="1">
        <f t="shared" si="7"/>
        <v>37.442409977808879</v>
      </c>
      <c r="Q11" s="1">
        <v>5.2900000000000004E-3</v>
      </c>
      <c r="R11" s="1">
        <f t="shared" si="8"/>
        <v>0.1960896452947829</v>
      </c>
      <c r="S11" s="1">
        <v>3.5000000000000003E-2</v>
      </c>
      <c r="T11" s="1">
        <f t="shared" si="9"/>
        <v>4.7484564005641224E-2</v>
      </c>
      <c r="U11" s="35">
        <f t="shared" si="12"/>
        <v>-2.2068944287424728</v>
      </c>
      <c r="V11" s="1">
        <f t="shared" si="10"/>
        <v>202.08282833331418</v>
      </c>
      <c r="W11" s="23">
        <f t="shared" si="11"/>
        <v>487.65613018122224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44" x14ac:dyDescent="0.25">
      <c r="A12" s="1" t="s">
        <v>20</v>
      </c>
      <c r="B12" s="1">
        <v>5.5582518153871587E-2</v>
      </c>
      <c r="C12" s="1">
        <f t="shared" si="0"/>
        <v>555.82518153871581</v>
      </c>
      <c r="D12" s="1">
        <v>0.32540000000000002</v>
      </c>
      <c r="E12" s="1">
        <f t="shared" si="1"/>
        <v>180.86551407269815</v>
      </c>
      <c r="F12" s="1">
        <v>7.6999999999999999E-2</v>
      </c>
      <c r="G12" s="1">
        <f t="shared" si="2"/>
        <v>12.255447233566025</v>
      </c>
      <c r="H12" s="1">
        <v>4.1000000000000002E-2</v>
      </c>
      <c r="I12" s="1">
        <f t="shared" si="3"/>
        <v>6.5256277477429494</v>
      </c>
      <c r="J12" s="1">
        <v>2.4E-2</v>
      </c>
      <c r="K12" s="1">
        <f t="shared" si="4"/>
        <v>3.8198796572153855</v>
      </c>
      <c r="L12" s="1">
        <v>1.4999999999999999E-2</v>
      </c>
      <c r="M12" s="1">
        <f t="shared" si="5"/>
        <v>2.3874247857596154</v>
      </c>
      <c r="N12" s="1">
        <v>1.9E-3</v>
      </c>
      <c r="O12" s="1">
        <f t="shared" si="6"/>
        <v>0.92933970353273287</v>
      </c>
      <c r="P12" s="1">
        <f t="shared" si="7"/>
        <v>24.988379424283977</v>
      </c>
      <c r="Q12" s="1">
        <v>5.2900000000000004E-3</v>
      </c>
      <c r="R12" s="1">
        <f t="shared" si="8"/>
        <v>0.11632590389592679</v>
      </c>
      <c r="S12" s="1">
        <v>3.5000000000000003E-2</v>
      </c>
      <c r="T12" s="1">
        <f t="shared" si="9"/>
        <v>2.8623662868808176E-2</v>
      </c>
      <c r="U12" s="35">
        <f t="shared" si="12"/>
        <v>-1.4580850822268825</v>
      </c>
      <c r="V12" s="1">
        <f t="shared" si="10"/>
        <v>154.94779494488142</v>
      </c>
      <c r="W12" s="23">
        <f t="shared" si="11"/>
        <v>374.95966746601766</v>
      </c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spans="1:44" x14ac:dyDescent="0.25">
      <c r="A13" s="1" t="s">
        <v>21</v>
      </c>
      <c r="B13" s="1">
        <v>3.7818855763571656E-2</v>
      </c>
      <c r="C13" s="1">
        <f t="shared" si="0"/>
        <v>378.18855763571656</v>
      </c>
      <c r="D13" s="1">
        <v>0.32540000000000002</v>
      </c>
      <c r="E13" s="1">
        <f t="shared" si="1"/>
        <v>123.06255665466217</v>
      </c>
      <c r="F13" s="1">
        <v>7.6999999999999999E-2</v>
      </c>
      <c r="G13" s="1">
        <f t="shared" si="2"/>
        <v>8.3387188389199078</v>
      </c>
      <c r="H13" s="1">
        <v>4.1000000000000002E-2</v>
      </c>
      <c r="I13" s="1">
        <f t="shared" si="3"/>
        <v>4.4400970441002121</v>
      </c>
      <c r="J13" s="1">
        <v>2.4E-2</v>
      </c>
      <c r="K13" s="1">
        <f t="shared" si="4"/>
        <v>2.5990811965464653</v>
      </c>
      <c r="L13" s="1">
        <v>1.4999999999999999E-2</v>
      </c>
      <c r="M13" s="1">
        <f t="shared" si="5"/>
        <v>1.6244257478415405</v>
      </c>
      <c r="N13" s="1">
        <v>1.9E-3</v>
      </c>
      <c r="O13" s="1">
        <f t="shared" si="6"/>
        <v>0.63233126836691811</v>
      </c>
      <c r="P13" s="1">
        <f t="shared" si="7"/>
        <v>17.002322827408126</v>
      </c>
      <c r="Q13" s="1">
        <v>5.2900000000000004E-3</v>
      </c>
      <c r="R13" s="1">
        <f t="shared" si="8"/>
        <v>7.9149213226150317E-2</v>
      </c>
      <c r="S13" s="1">
        <v>3.5000000000000003E-2</v>
      </c>
      <c r="T13" s="1">
        <f t="shared" si="9"/>
        <v>1.947580306570108E-2</v>
      </c>
      <c r="U13" s="35">
        <f t="shared" si="12"/>
        <v>-0.99209447947462237</v>
      </c>
      <c r="V13" s="1">
        <f t="shared" si="10"/>
        <v>105.42790255888713</v>
      </c>
      <c r="W13" s="23">
        <f t="shared" si="11"/>
        <v>255.1260009810544</v>
      </c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spans="1:44" x14ac:dyDescent="0.25">
      <c r="A14" s="15" t="s">
        <v>50</v>
      </c>
      <c r="B14" s="2">
        <v>10000</v>
      </c>
      <c r="C14" s="1">
        <f>SUM(C2:C13)</f>
        <v>9999.9999999999982</v>
      </c>
      <c r="D14" s="5" t="s">
        <v>51</v>
      </c>
      <c r="E14" s="1">
        <f>SUM(E2:E13)</f>
        <v>2505.0197553015278</v>
      </c>
      <c r="F14" s="1"/>
      <c r="G14" s="1">
        <f>SUM(G2:G13)</f>
        <v>165.67479216272497</v>
      </c>
      <c r="H14" s="1"/>
      <c r="I14" s="1">
        <f>SUM(I2:I13)</f>
        <v>88.216447774957459</v>
      </c>
      <c r="J14" s="1"/>
      <c r="K14" s="1">
        <f>SUM(K2:K13)</f>
        <v>51.638896258511686</v>
      </c>
      <c r="L14" s="1"/>
      <c r="M14" s="1">
        <f>SUM(M2:M13)</f>
        <v>32.274310161569801</v>
      </c>
      <c r="N14" s="1"/>
      <c r="O14" s="1"/>
      <c r="P14" s="1">
        <f>G14 + I14 + K14 + M14 + O14</f>
        <v>337.80444635776394</v>
      </c>
      <c r="Q14" s="1"/>
      <c r="R14" s="1">
        <f>SUM(R2:R13)</f>
        <v>1.570775833352724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spans="1:44" x14ac:dyDescent="0.25">
      <c r="A15" s="5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44" x14ac:dyDescent="0.25">
      <c r="A16" s="15" t="s">
        <v>91</v>
      </c>
      <c r="B16" s="19" t="s">
        <v>60</v>
      </c>
      <c r="C16" s="16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5">
      <c r="A17" s="1" t="s">
        <v>11</v>
      </c>
      <c r="B17" s="1">
        <v>0.71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5">
      <c r="A18" s="13" t="s">
        <v>12</v>
      </c>
      <c r="B18" s="1">
        <v>0.71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5">
      <c r="A19" s="1" t="s">
        <v>13</v>
      </c>
      <c r="B19" s="1">
        <v>0.71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5">
      <c r="A20" s="1" t="s">
        <v>14</v>
      </c>
      <c r="B20" s="1">
        <v>0.71</v>
      </c>
      <c r="C20" s="1"/>
      <c r="D20" s="1"/>
      <c r="E20" s="1"/>
      <c r="F20" s="1"/>
      <c r="G20" s="1">
        <v>950.62247476035589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5">
      <c r="A21" s="1" t="s">
        <v>15</v>
      </c>
      <c r="B21" s="1">
        <v>0.71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5">
      <c r="A22" s="1" t="s">
        <v>16</v>
      </c>
      <c r="B22" s="1">
        <v>0.71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5">
      <c r="A23" s="1" t="s">
        <v>17</v>
      </c>
      <c r="B23" s="1">
        <v>0.99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5">
      <c r="A24" s="1" t="s">
        <v>22</v>
      </c>
      <c r="B24" s="1">
        <v>0.99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5">
      <c r="A25" s="1" t="s">
        <v>18</v>
      </c>
      <c r="B25" s="1">
        <v>0.99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5">
      <c r="A26" s="1" t="s">
        <v>46</v>
      </c>
      <c r="B26" s="1">
        <v>0.99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5">
      <c r="A27" s="1" t="s">
        <v>20</v>
      </c>
      <c r="B27" s="1">
        <v>0.88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x14ac:dyDescent="0.25">
      <c r="A28" s="1" t="s">
        <v>21</v>
      </c>
      <c r="B28" s="1">
        <v>0.88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3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8"/>
  <sheetViews>
    <sheetView zoomScale="80" zoomScaleNormal="80" workbookViewId="0">
      <selection activeCell="I2" sqref="I2:I14"/>
    </sheetView>
  </sheetViews>
  <sheetFormatPr defaultRowHeight="15" x14ac:dyDescent="0.25"/>
  <cols>
    <col min="1" max="1" width="19" customWidth="1"/>
    <col min="2" max="3" width="13.140625" customWidth="1"/>
    <col min="4" max="4" width="13" customWidth="1"/>
    <col min="5" max="5" width="15.28515625" customWidth="1"/>
    <col min="6" max="6" width="12.28515625" customWidth="1"/>
    <col min="7" max="7" width="14.5703125" customWidth="1"/>
    <col min="8" max="8" width="16" customWidth="1"/>
    <col min="9" max="9" width="13.28515625" customWidth="1"/>
    <col min="10" max="10" width="13.7109375" customWidth="1"/>
    <col min="11" max="11" width="11.5703125" customWidth="1"/>
    <col min="12" max="13" width="11.85546875" customWidth="1"/>
    <col min="14" max="14" width="13.5703125" customWidth="1"/>
  </cols>
  <sheetData>
    <row r="1" spans="1:29" x14ac:dyDescent="0.25">
      <c r="A1" s="15" t="s">
        <v>7</v>
      </c>
      <c r="B1" s="15" t="s">
        <v>47</v>
      </c>
      <c r="C1" s="15" t="s">
        <v>59</v>
      </c>
      <c r="D1" s="15" t="s">
        <v>1</v>
      </c>
      <c r="E1" s="15" t="s">
        <v>2</v>
      </c>
      <c r="F1" s="15" t="s">
        <v>3</v>
      </c>
      <c r="G1" s="15" t="s">
        <v>4</v>
      </c>
      <c r="H1" s="18" t="s">
        <v>48</v>
      </c>
      <c r="I1" s="18" t="s">
        <v>5</v>
      </c>
      <c r="J1" s="18" t="s">
        <v>62</v>
      </c>
      <c r="K1" s="18" t="s">
        <v>63</v>
      </c>
      <c r="L1" s="15"/>
      <c r="M1" s="15"/>
      <c r="N1" s="16"/>
      <c r="O1" s="16"/>
      <c r="P1" s="16"/>
      <c r="Q1" s="16"/>
      <c r="R1" s="16"/>
      <c r="S1" s="16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x14ac:dyDescent="0.25">
      <c r="A2" s="4" t="s">
        <v>73</v>
      </c>
      <c r="B2" s="1"/>
      <c r="C2" s="1">
        <v>1.05</v>
      </c>
      <c r="D2" s="1">
        <v>1.1240000000000001</v>
      </c>
      <c r="E2" s="1">
        <v>1.802</v>
      </c>
      <c r="F2" s="1">
        <v>2.3450000000000002</v>
      </c>
      <c r="G2" s="1">
        <v>2.9689999999999999</v>
      </c>
      <c r="H2" s="1">
        <v>0.16</v>
      </c>
      <c r="I2" s="62">
        <v>0.62239999999999995</v>
      </c>
      <c r="J2" s="1">
        <v>0.14000000000000001</v>
      </c>
      <c r="K2" s="1">
        <v>7.0000000000000007E-2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x14ac:dyDescent="0.25">
      <c r="A3" s="1" t="s">
        <v>11</v>
      </c>
      <c r="B3" s="1">
        <v>8.3000000000000001E-4</v>
      </c>
      <c r="C3" s="1">
        <f>$C$2*B3*B16</f>
        <v>1.1068050000000002E-3</v>
      </c>
      <c r="D3" s="1">
        <f>$D$2*B16*B3</f>
        <v>1.1848084E-3</v>
      </c>
      <c r="E3" s="1">
        <f>$E$2*B16*B3</f>
        <v>1.8994882000000002E-3</v>
      </c>
      <c r="F3" s="1">
        <f>$F$2*B16*B3</f>
        <v>2.4718645000000004E-3</v>
      </c>
      <c r="G3" s="1">
        <f>$G$2*B16*B3</f>
        <v>3.1296228999999997E-3</v>
      </c>
      <c r="H3" s="1">
        <v>0.16</v>
      </c>
      <c r="I3" s="62">
        <v>0.62239999999999995</v>
      </c>
      <c r="J3" s="1">
        <v>0.14000000000000001</v>
      </c>
      <c r="K3" s="1">
        <v>7.0000000000000007E-2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x14ac:dyDescent="0.25">
      <c r="A4" s="1" t="s">
        <v>12</v>
      </c>
      <c r="B4" s="1">
        <v>9.7000000000000005E-4</v>
      </c>
      <c r="C4" s="1">
        <f t="shared" ref="C4:C14" si="0">$C$2*B4*B17</f>
        <v>1.2934950000000002E-3</v>
      </c>
      <c r="D4" s="1">
        <f t="shared" ref="D4:D14" si="1">$D$2*B17*B4</f>
        <v>1.3846556000000002E-3</v>
      </c>
      <c r="E4" s="1">
        <f t="shared" ref="E4:E14" si="2">$E$2*B17*B4</f>
        <v>2.2198838000000005E-3</v>
      </c>
      <c r="F4" s="1">
        <f t="shared" ref="F4:F14" si="3">$F$2*B17*B4</f>
        <v>2.8888055000000005E-3</v>
      </c>
      <c r="G4" s="1">
        <f t="shared" ref="G4:G14" si="4">$G$2*B17*B4</f>
        <v>3.6575111E-3</v>
      </c>
      <c r="H4" s="1">
        <v>0.16</v>
      </c>
      <c r="I4" s="62">
        <v>0.62239999999999995</v>
      </c>
      <c r="J4" s="1">
        <v>0.14000000000000001</v>
      </c>
      <c r="K4" s="1">
        <v>7.0000000000000007E-2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x14ac:dyDescent="0.25">
      <c r="A5" s="1" t="s">
        <v>13</v>
      </c>
      <c r="B5" s="1">
        <v>1.15E-3</v>
      </c>
      <c r="C5" s="1">
        <f t="shared" si="0"/>
        <v>1.533525E-3</v>
      </c>
      <c r="D5" s="1">
        <f t="shared" si="1"/>
        <v>1.641602E-3</v>
      </c>
      <c r="E5" s="1">
        <f t="shared" si="2"/>
        <v>2.6318210000000003E-3</v>
      </c>
      <c r="F5" s="1">
        <f t="shared" si="3"/>
        <v>3.4248725000000004E-3</v>
      </c>
      <c r="G5" s="1">
        <f t="shared" si="4"/>
        <v>4.3362244999999994E-3</v>
      </c>
      <c r="H5" s="1">
        <v>0.16</v>
      </c>
      <c r="I5" s="62">
        <v>0.62239999999999995</v>
      </c>
      <c r="J5" s="1">
        <v>0.14000000000000001</v>
      </c>
      <c r="K5" s="1">
        <v>7.0000000000000007E-2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x14ac:dyDescent="0.25">
      <c r="A6" s="1" t="s">
        <v>14</v>
      </c>
      <c r="B6" s="1">
        <v>1.42E-3</v>
      </c>
      <c r="C6" s="1">
        <f t="shared" si="0"/>
        <v>1.8935700000000002E-3</v>
      </c>
      <c r="D6" s="1">
        <f t="shared" si="1"/>
        <v>2.0270216000000001E-3</v>
      </c>
      <c r="E6" s="1">
        <f t="shared" si="2"/>
        <v>3.2497268000000004E-3</v>
      </c>
      <c r="F6" s="1">
        <f>$F$2*B19*B6</f>
        <v>4.2289730000000005E-3</v>
      </c>
      <c r="G6" s="1">
        <f t="shared" si="4"/>
        <v>5.3542946000000001E-3</v>
      </c>
      <c r="H6" s="1">
        <v>0.16</v>
      </c>
      <c r="I6" s="62">
        <v>0.62239999999999995</v>
      </c>
      <c r="J6" s="1">
        <v>0.14000000000000001</v>
      </c>
      <c r="K6" s="1">
        <v>7.0000000000000007E-2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x14ac:dyDescent="0.25">
      <c r="A7" s="1" t="s">
        <v>15</v>
      </c>
      <c r="B7" s="1">
        <v>2.0100000000000001E-3</v>
      </c>
      <c r="C7" s="1">
        <f t="shared" si="0"/>
        <v>2.6803349999999998E-3</v>
      </c>
      <c r="D7" s="1">
        <f t="shared" si="1"/>
        <v>2.8692348000000003E-3</v>
      </c>
      <c r="E7" s="1">
        <f t="shared" si="2"/>
        <v>4.5999654000000003E-3</v>
      </c>
      <c r="F7" s="1">
        <f t="shared" si="3"/>
        <v>5.9860815000000005E-3</v>
      </c>
      <c r="G7" s="1">
        <f t="shared" si="4"/>
        <v>7.5789663E-3</v>
      </c>
      <c r="H7" s="1">
        <v>0.16</v>
      </c>
      <c r="I7" s="62">
        <v>0.62239999999999995</v>
      </c>
      <c r="J7" s="1">
        <v>0.14000000000000001</v>
      </c>
      <c r="K7" s="1">
        <v>7.0000000000000007E-2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x14ac:dyDescent="0.25">
      <c r="A8" s="1" t="s">
        <v>16</v>
      </c>
      <c r="B8" s="1">
        <v>3.14E-3</v>
      </c>
      <c r="C8" s="1">
        <f t="shared" si="0"/>
        <v>3.6267000000000005E-3</v>
      </c>
      <c r="D8" s="1">
        <f t="shared" si="1"/>
        <v>3.8822960000000004E-3</v>
      </c>
      <c r="E8" s="1">
        <f t="shared" si="2"/>
        <v>6.2241080000000008E-3</v>
      </c>
      <c r="F8" s="1">
        <f t="shared" si="3"/>
        <v>8.0996300000000018E-3</v>
      </c>
      <c r="G8" s="1">
        <f t="shared" si="4"/>
        <v>1.0254926000000001E-2</v>
      </c>
      <c r="H8" s="1">
        <v>0.16</v>
      </c>
      <c r="I8" s="62">
        <v>0.62239999999999995</v>
      </c>
      <c r="J8" s="1">
        <v>0.14000000000000001</v>
      </c>
      <c r="K8" s="1">
        <v>7.0000000000000007E-2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x14ac:dyDescent="0.25">
      <c r="A9" s="1" t="s">
        <v>17</v>
      </c>
      <c r="B9" s="1">
        <v>4.9399999999999999E-3</v>
      </c>
      <c r="C9" s="1">
        <f t="shared" si="0"/>
        <v>5.7057000000000002E-3</v>
      </c>
      <c r="D9" s="1">
        <f t="shared" si="1"/>
        <v>6.1078160000000012E-3</v>
      </c>
      <c r="E9" s="1">
        <f t="shared" si="2"/>
        <v>9.792068000000001E-3</v>
      </c>
      <c r="F9" s="1">
        <f t="shared" si="3"/>
        <v>1.2742730000000001E-2</v>
      </c>
      <c r="G9" s="1">
        <f t="shared" si="4"/>
        <v>1.6133546000000002E-2</v>
      </c>
      <c r="H9" s="1">
        <v>0.16</v>
      </c>
      <c r="I9" s="62">
        <v>0.62239999999999995</v>
      </c>
      <c r="J9" s="1">
        <v>0.14000000000000001</v>
      </c>
      <c r="K9" s="1">
        <v>7.0000000000000007E-2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 spans="1:29" x14ac:dyDescent="0.25">
      <c r="A10" s="1" t="s">
        <v>22</v>
      </c>
      <c r="B10" s="1">
        <v>7.3099999999999997E-3</v>
      </c>
      <c r="C10" s="1">
        <f t="shared" si="0"/>
        <v>8.4430500000000006E-3</v>
      </c>
      <c r="D10" s="1">
        <f t="shared" si="1"/>
        <v>9.038084E-3</v>
      </c>
      <c r="E10" s="1">
        <f t="shared" si="2"/>
        <v>1.4489882000000001E-2</v>
      </c>
      <c r="F10" s="1">
        <f t="shared" si="3"/>
        <v>1.8856145000000001E-2</v>
      </c>
      <c r="G10" s="1">
        <f t="shared" si="4"/>
        <v>2.3873729E-2</v>
      </c>
      <c r="H10" s="1">
        <v>0.16</v>
      </c>
      <c r="I10" s="62">
        <v>0.62239999999999995</v>
      </c>
      <c r="J10" s="1">
        <v>0.14000000000000001</v>
      </c>
      <c r="K10" s="1">
        <v>7.0000000000000007E-2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 spans="1:29" x14ac:dyDescent="0.25">
      <c r="A11" s="1" t="s">
        <v>18</v>
      </c>
      <c r="B11" s="1">
        <v>1.034E-2</v>
      </c>
      <c r="C11" s="1">
        <f t="shared" si="0"/>
        <v>1.1942700000000001E-2</v>
      </c>
      <c r="D11" s="1">
        <f t="shared" si="1"/>
        <v>1.2784376000000002E-2</v>
      </c>
      <c r="E11" s="1">
        <f t="shared" si="2"/>
        <v>2.0495948000000003E-2</v>
      </c>
      <c r="F11" s="1">
        <f t="shared" si="3"/>
        <v>2.6672030000000003E-2</v>
      </c>
      <c r="G11" s="1">
        <f t="shared" si="4"/>
        <v>3.3769406000000002E-2</v>
      </c>
      <c r="H11" s="1">
        <v>0.16</v>
      </c>
      <c r="I11" s="62">
        <v>0.62239999999999995</v>
      </c>
      <c r="J11" s="1">
        <v>0.14000000000000001</v>
      </c>
      <c r="K11" s="1">
        <v>7.0000000000000007E-2</v>
      </c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</row>
    <row r="12" spans="1:29" x14ac:dyDescent="0.25">
      <c r="A12" s="1" t="s">
        <v>19</v>
      </c>
      <c r="B12" s="1">
        <v>1.499E-2</v>
      </c>
      <c r="C12" s="1">
        <f t="shared" si="0"/>
        <v>1.57395E-2</v>
      </c>
      <c r="D12" s="1">
        <f t="shared" si="1"/>
        <v>1.6848760000000001E-2</v>
      </c>
      <c r="E12" s="1">
        <f t="shared" si="2"/>
        <v>2.7011980000000001E-2</v>
      </c>
      <c r="F12" s="1">
        <f t="shared" si="3"/>
        <v>3.5151550000000004E-2</v>
      </c>
      <c r="G12" s="1">
        <f t="shared" si="4"/>
        <v>4.4505309999999999E-2</v>
      </c>
      <c r="H12" s="1">
        <v>0.16</v>
      </c>
      <c r="I12" s="62">
        <v>0.62239999999999995</v>
      </c>
      <c r="J12" s="1">
        <v>0.14000000000000001</v>
      </c>
      <c r="K12" s="1">
        <v>7.0000000000000007E-2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 spans="1:29" x14ac:dyDescent="0.25">
      <c r="A13" s="1" t="s">
        <v>20</v>
      </c>
      <c r="B13" s="1">
        <v>2.325E-2</v>
      </c>
      <c r="C13" s="1">
        <f t="shared" si="0"/>
        <v>2.44125E-2</v>
      </c>
      <c r="D13" s="1">
        <f t="shared" si="1"/>
        <v>2.6133000000000003E-2</v>
      </c>
      <c r="E13" s="1">
        <f t="shared" si="2"/>
        <v>4.1896500000000003E-2</v>
      </c>
      <c r="F13" s="1">
        <f t="shared" si="3"/>
        <v>5.4521250000000007E-2</v>
      </c>
      <c r="G13" s="1">
        <f t="shared" si="4"/>
        <v>6.902925E-2</v>
      </c>
      <c r="H13" s="1">
        <v>0.16</v>
      </c>
      <c r="I13" s="62">
        <v>0.62239999999999995</v>
      </c>
      <c r="J13" s="1">
        <v>0.14000000000000001</v>
      </c>
      <c r="K13" s="1">
        <v>7.0000000000000007E-2</v>
      </c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" t="s">
        <v>21</v>
      </c>
      <c r="B14" s="1">
        <v>3.6999999999999998E-2</v>
      </c>
      <c r="C14" s="1">
        <f t="shared" si="0"/>
        <v>3.8850000000000003E-2</v>
      </c>
      <c r="D14" s="1">
        <f t="shared" si="1"/>
        <v>4.1588E-2</v>
      </c>
      <c r="E14" s="1">
        <f t="shared" si="2"/>
        <v>6.6673999999999997E-2</v>
      </c>
      <c r="F14" s="1">
        <f t="shared" si="3"/>
        <v>8.6765000000000009E-2</v>
      </c>
      <c r="G14" s="1">
        <f t="shared" si="4"/>
        <v>0.10985299999999999</v>
      </c>
      <c r="H14" s="1">
        <v>0.16</v>
      </c>
      <c r="I14" s="62">
        <v>0.62239999999999995</v>
      </c>
      <c r="J14" s="1">
        <v>0.14000000000000001</v>
      </c>
      <c r="K14" s="1">
        <v>7.0000000000000007E-2</v>
      </c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 spans="1:29" x14ac:dyDescent="0.25">
      <c r="A15" s="1" t="s">
        <v>45</v>
      </c>
      <c r="B15" s="1" t="s">
        <v>61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 spans="1:29" x14ac:dyDescent="0.25">
      <c r="A16" s="1" t="s">
        <v>11</v>
      </c>
      <c r="B16" s="1">
        <v>1.27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 spans="1:29" x14ac:dyDescent="0.25">
      <c r="A17" s="13" t="s">
        <v>12</v>
      </c>
      <c r="B17" s="1">
        <v>1.27</v>
      </c>
      <c r="C17" s="1"/>
      <c r="D17" s="1"/>
      <c r="E17" s="1"/>
      <c r="F17" s="1"/>
      <c r="G17" s="1"/>
      <c r="H17" s="62" t="s">
        <v>267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 spans="1:29" x14ac:dyDescent="0.25">
      <c r="A18" s="1" t="s">
        <v>13</v>
      </c>
      <c r="B18" s="1">
        <v>1.27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 spans="1:29" x14ac:dyDescent="0.25">
      <c r="A19" s="1" t="s">
        <v>14</v>
      </c>
      <c r="B19" s="1">
        <v>1.27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 spans="1:29" x14ac:dyDescent="0.25">
      <c r="A20" s="1" t="s">
        <v>15</v>
      </c>
      <c r="B20" s="1">
        <v>1.27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9" x14ac:dyDescent="0.25">
      <c r="A21" s="1" t="s">
        <v>16</v>
      </c>
      <c r="B21" s="1">
        <v>1.1000000000000001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9" x14ac:dyDescent="0.25">
      <c r="A22" s="1" t="s">
        <v>17</v>
      </c>
      <c r="B22" s="1">
        <v>1.1000000000000001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9" x14ac:dyDescent="0.25">
      <c r="A23" s="1" t="s">
        <v>22</v>
      </c>
      <c r="B23" s="1">
        <v>1.1000000000000001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9" x14ac:dyDescent="0.25">
      <c r="A24" s="1" t="s">
        <v>18</v>
      </c>
      <c r="B24" s="1">
        <v>1.1000000000000001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9" x14ac:dyDescent="0.25">
      <c r="A25" s="1" t="s">
        <v>46</v>
      </c>
      <c r="B25" s="1">
        <v>1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9" x14ac:dyDescent="0.25">
      <c r="A26" s="1" t="s">
        <v>20</v>
      </c>
      <c r="B26" s="1">
        <v>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9" x14ac:dyDescent="0.25">
      <c r="A27" s="1" t="s">
        <v>21</v>
      </c>
      <c r="B27" s="1">
        <v>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9" x14ac:dyDescent="0.25">
      <c r="A28" s="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9"/>
  <sheetViews>
    <sheetView zoomScale="80" zoomScaleNormal="80" workbookViewId="0">
      <pane xSplit="1" topLeftCell="O1" activePane="topRight" state="frozen"/>
      <selection pane="topRight" activeCell="X3" sqref="X3"/>
    </sheetView>
  </sheetViews>
  <sheetFormatPr defaultRowHeight="15" x14ac:dyDescent="0.25"/>
  <cols>
    <col min="1" max="1" width="19.42578125" customWidth="1"/>
    <col min="2" max="2" width="20.140625" customWidth="1"/>
    <col min="3" max="3" width="16.28515625" customWidth="1"/>
    <col min="4" max="4" width="17.5703125" customWidth="1"/>
    <col min="5" max="5" width="13.5703125" customWidth="1"/>
    <col min="6" max="6" width="15" customWidth="1"/>
    <col min="7" max="7" width="12.7109375" customWidth="1"/>
    <col min="8" max="8" width="14.5703125" customWidth="1"/>
    <col min="9" max="9" width="14.7109375" customWidth="1"/>
    <col min="10" max="10" width="13.28515625" customWidth="1"/>
    <col min="11" max="11" width="15.140625" customWidth="1"/>
    <col min="12" max="12" width="12" customWidth="1"/>
    <col min="13" max="13" width="11.5703125" customWidth="1"/>
    <col min="14" max="14" width="11.28515625" customWidth="1"/>
    <col min="16" max="16" width="23.5703125" customWidth="1"/>
    <col min="17" max="17" width="15.28515625" customWidth="1"/>
    <col min="18" max="18" width="13.42578125" customWidth="1"/>
    <col min="19" max="19" width="14.28515625" customWidth="1"/>
    <col min="20" max="20" width="12.42578125" customWidth="1"/>
    <col min="21" max="21" width="13.7109375" customWidth="1"/>
    <col min="22" max="23" width="13.140625" customWidth="1"/>
    <col min="24" max="24" width="12.7109375" customWidth="1"/>
  </cols>
  <sheetData>
    <row r="1" spans="1:31" ht="25.5" x14ac:dyDescent="0.25">
      <c r="A1" s="64" t="s">
        <v>0</v>
      </c>
      <c r="B1" s="65" t="s">
        <v>39</v>
      </c>
      <c r="C1" s="65" t="s">
        <v>8</v>
      </c>
      <c r="D1" s="65" t="s">
        <v>9</v>
      </c>
      <c r="E1" s="65" t="s">
        <v>71</v>
      </c>
      <c r="F1" s="65" t="s">
        <v>40</v>
      </c>
      <c r="G1" s="65" t="s">
        <v>10</v>
      </c>
      <c r="H1" s="66" t="s">
        <v>41</v>
      </c>
      <c r="I1" s="66" t="s">
        <v>42</v>
      </c>
      <c r="J1" s="66" t="s">
        <v>43</v>
      </c>
      <c r="K1" s="66" t="s">
        <v>44</v>
      </c>
      <c r="L1" s="67" t="s">
        <v>67</v>
      </c>
      <c r="M1" s="67" t="s">
        <v>68</v>
      </c>
      <c r="N1" s="67" t="s">
        <v>69</v>
      </c>
      <c r="O1" s="67" t="s">
        <v>70</v>
      </c>
      <c r="P1" s="67" t="s">
        <v>92</v>
      </c>
      <c r="Q1" s="66" t="s">
        <v>230</v>
      </c>
      <c r="R1" s="66" t="s">
        <v>231</v>
      </c>
      <c r="S1" s="66" t="s">
        <v>232</v>
      </c>
      <c r="T1" s="63" t="s">
        <v>268</v>
      </c>
      <c r="U1" s="63" t="s">
        <v>269</v>
      </c>
      <c r="V1" s="63" t="s">
        <v>270</v>
      </c>
      <c r="W1" s="63" t="s">
        <v>271</v>
      </c>
      <c r="X1" s="63" t="s">
        <v>272</v>
      </c>
      <c r="Y1" s="17"/>
      <c r="Z1" s="17"/>
      <c r="AA1" s="17"/>
      <c r="AB1" s="17"/>
      <c r="AC1" s="17"/>
      <c r="AD1" s="17"/>
      <c r="AE1" s="17"/>
    </row>
    <row r="2" spans="1:31" x14ac:dyDescent="0.25">
      <c r="A2" s="4" t="s">
        <v>57</v>
      </c>
      <c r="B2" s="1" t="s">
        <v>58</v>
      </c>
      <c r="C2" s="1">
        <v>2.1600000000000001E-2</v>
      </c>
      <c r="D2" s="1">
        <v>0.11</v>
      </c>
      <c r="E2" s="1">
        <v>0.11</v>
      </c>
      <c r="F2" s="1">
        <v>7.1999999999999995E-2</v>
      </c>
      <c r="G2" s="1">
        <v>0.11</v>
      </c>
      <c r="H2" s="1">
        <v>2.5999999999999999E-2</v>
      </c>
      <c r="I2" s="1">
        <v>2.5999999999999999E-2</v>
      </c>
      <c r="J2" s="1">
        <v>2.8000000000000001E-2</v>
      </c>
      <c r="K2" s="1">
        <v>3.0599999999999999E-2</v>
      </c>
      <c r="L2" s="1">
        <v>0.06</v>
      </c>
      <c r="M2" s="1">
        <v>0.06</v>
      </c>
      <c r="N2" s="1">
        <v>0.06</v>
      </c>
      <c r="O2" s="1">
        <v>0.06</v>
      </c>
      <c r="P2" s="1">
        <v>0.17299999999999999</v>
      </c>
      <c r="Q2" s="56">
        <v>9.3000000000000007E-6</v>
      </c>
      <c r="R2" s="56">
        <v>1.9000000000000001E-4</v>
      </c>
      <c r="S2" s="56">
        <v>3.8000000000000002E-4</v>
      </c>
      <c r="T2" s="62">
        <v>0.12</v>
      </c>
      <c r="U2" s="62">
        <v>0.18</v>
      </c>
      <c r="V2" s="62">
        <v>0.21</v>
      </c>
      <c r="W2" s="62">
        <v>0.24</v>
      </c>
      <c r="X2" s="62">
        <v>0.246</v>
      </c>
    </row>
    <row r="3" spans="1:31" x14ac:dyDescent="0.25">
      <c r="A3" s="1" t="s">
        <v>11</v>
      </c>
      <c r="B3" s="1">
        <v>3.9600000000000003E-2</v>
      </c>
      <c r="C3" s="1">
        <f>$C$2*B17</f>
        <v>1.5768000000000001E-2</v>
      </c>
      <c r="D3" s="1">
        <f>$D$2*B17</f>
        <v>8.0299999999999996E-2</v>
      </c>
      <c r="E3" s="1">
        <f>$E$2*B17</f>
        <v>8.0299999999999996E-2</v>
      </c>
      <c r="F3" s="1">
        <f t="shared" ref="F3:F14" si="0">$F$2*B17</f>
        <v>5.2559999999999996E-2</v>
      </c>
      <c r="G3" s="1">
        <f t="shared" ref="G3:G14" si="1">$G$2*B17</f>
        <v>8.0299999999999996E-2</v>
      </c>
      <c r="H3" s="1">
        <f>$H$2*B17</f>
        <v>1.898E-2</v>
      </c>
      <c r="I3" s="1">
        <f t="shared" ref="I3:I14" si="2">$I$2*B17</f>
        <v>1.898E-2</v>
      </c>
      <c r="J3" s="1">
        <f t="shared" ref="J3:J14" si="3">$J$2*B17</f>
        <v>2.044E-2</v>
      </c>
      <c r="K3" s="1">
        <f>$K$2*C17</f>
        <v>3.0599999999999999E-2</v>
      </c>
      <c r="L3" s="1">
        <f>$L$2*D17</f>
        <v>8.2200000000000009E-2</v>
      </c>
      <c r="M3" s="1">
        <f>$M$2*D17</f>
        <v>8.2200000000000009E-2</v>
      </c>
      <c r="N3" s="1">
        <f>$N$2*D17</f>
        <v>8.2200000000000009E-2</v>
      </c>
      <c r="O3" s="1">
        <f>$O$2*D17</f>
        <v>8.2200000000000009E-2</v>
      </c>
      <c r="P3" s="1">
        <f>$P$2*E17</f>
        <v>0.23701</v>
      </c>
      <c r="Q3" s="56">
        <f>$Q$2*B17</f>
        <v>6.7890000000000006E-6</v>
      </c>
      <c r="R3" s="56">
        <f>$R$2*B17</f>
        <v>1.3870000000000001E-4</v>
      </c>
      <c r="S3" s="56">
        <f>$S$2*B17</f>
        <v>2.7740000000000002E-4</v>
      </c>
      <c r="T3">
        <f>$T$2*D17</f>
        <v>0.16440000000000002</v>
      </c>
      <c r="U3">
        <f>$U$2*D17</f>
        <v>0.24660000000000001</v>
      </c>
      <c r="V3">
        <f>$V$2*D17</f>
        <v>0.28770000000000001</v>
      </c>
      <c r="W3">
        <f>$W$2*D17</f>
        <v>0.32880000000000004</v>
      </c>
      <c r="X3">
        <f>$X$2*D17</f>
        <v>0.33702000000000004</v>
      </c>
    </row>
    <row r="4" spans="1:31" x14ac:dyDescent="0.25">
      <c r="A4" s="13" t="s">
        <v>12</v>
      </c>
      <c r="B4" s="1">
        <v>4.7500000000000001E-2</v>
      </c>
      <c r="C4" s="1">
        <f t="shared" ref="C4:C14" si="4">$C$2*B18</f>
        <v>1.5768000000000001E-2</v>
      </c>
      <c r="D4" s="1">
        <f t="shared" ref="D4:D14" si="5">$D$2*B18</f>
        <v>8.0299999999999996E-2</v>
      </c>
      <c r="E4" s="1">
        <f t="shared" ref="E4:E14" si="6">$E$2*B18</f>
        <v>8.0299999999999996E-2</v>
      </c>
      <c r="F4" s="1">
        <f t="shared" si="0"/>
        <v>5.2559999999999996E-2</v>
      </c>
      <c r="G4" s="1">
        <f t="shared" si="1"/>
        <v>8.0299999999999996E-2</v>
      </c>
      <c r="H4" s="1">
        <f t="shared" ref="H4:H14" si="7">$H$2*B18</f>
        <v>1.898E-2</v>
      </c>
      <c r="I4" s="1">
        <f t="shared" si="2"/>
        <v>1.898E-2</v>
      </c>
      <c r="J4" s="1">
        <f t="shared" si="3"/>
        <v>2.044E-2</v>
      </c>
      <c r="K4" s="1">
        <f t="shared" ref="K4:K14" si="8">$K$2*C18</f>
        <v>3.0599999999999999E-2</v>
      </c>
      <c r="L4" s="1">
        <f t="shared" ref="L4:L14" si="9">$L$2*D18</f>
        <v>8.2200000000000009E-2</v>
      </c>
      <c r="M4" s="1">
        <f t="shared" ref="M4:M14" si="10">$M$2*D18</f>
        <v>8.2200000000000009E-2</v>
      </c>
      <c r="N4" s="1">
        <f t="shared" ref="N4:N14" si="11">$N$2*D18</f>
        <v>8.2200000000000009E-2</v>
      </c>
      <c r="O4" s="1">
        <f t="shared" ref="O4:O14" si="12">$O$2*D18</f>
        <v>8.2200000000000009E-2</v>
      </c>
      <c r="P4" s="1">
        <f t="shared" ref="P4:P14" si="13">$P$2*E18</f>
        <v>0.23701</v>
      </c>
      <c r="Q4" s="56">
        <f t="shared" ref="Q4:Q14" si="14">$Q$2*B18</f>
        <v>6.7890000000000006E-6</v>
      </c>
      <c r="R4" s="56">
        <f t="shared" ref="R4:R14" si="15">$R$2*B18</f>
        <v>1.3870000000000001E-4</v>
      </c>
      <c r="S4" s="56">
        <f t="shared" ref="S4:S14" si="16">$S$2*B18</f>
        <v>2.7740000000000002E-4</v>
      </c>
      <c r="T4">
        <f t="shared" ref="T4:T14" si="17">$T$2*D18</f>
        <v>0.16440000000000002</v>
      </c>
      <c r="U4">
        <f t="shared" ref="U4:U14" si="18">$U$2*D18</f>
        <v>0.24660000000000001</v>
      </c>
      <c r="V4">
        <f t="shared" ref="V4:V14" si="19">$V$2*D18</f>
        <v>0.28770000000000001</v>
      </c>
      <c r="W4">
        <f t="shared" ref="W4:W14" si="20">$W$2*D18</f>
        <v>0.32880000000000004</v>
      </c>
      <c r="X4">
        <f t="shared" ref="X4:X14" si="21">$X$2*D18</f>
        <v>0.33702000000000004</v>
      </c>
    </row>
    <row r="5" spans="1:31" x14ac:dyDescent="0.25">
      <c r="A5" s="1" t="s">
        <v>13</v>
      </c>
      <c r="B5" s="1">
        <v>5.5500000000000001E-2</v>
      </c>
      <c r="C5" s="1">
        <f t="shared" si="4"/>
        <v>1.5768000000000001E-2</v>
      </c>
      <c r="D5" s="1">
        <f t="shared" si="5"/>
        <v>8.0299999999999996E-2</v>
      </c>
      <c r="E5" s="1">
        <f t="shared" si="6"/>
        <v>8.0299999999999996E-2</v>
      </c>
      <c r="F5" s="1">
        <f t="shared" si="0"/>
        <v>5.2559999999999996E-2</v>
      </c>
      <c r="G5" s="1">
        <f t="shared" si="1"/>
        <v>8.0299999999999996E-2</v>
      </c>
      <c r="H5" s="1">
        <f t="shared" si="7"/>
        <v>1.898E-2</v>
      </c>
      <c r="I5" s="1">
        <f t="shared" si="2"/>
        <v>1.898E-2</v>
      </c>
      <c r="J5" s="1">
        <f t="shared" si="3"/>
        <v>2.044E-2</v>
      </c>
      <c r="K5" s="1">
        <f t="shared" si="8"/>
        <v>3.0599999999999999E-2</v>
      </c>
      <c r="L5" s="1">
        <f t="shared" si="9"/>
        <v>8.2200000000000009E-2</v>
      </c>
      <c r="M5" s="1">
        <f t="shared" si="10"/>
        <v>8.2200000000000009E-2</v>
      </c>
      <c r="N5" s="1">
        <f t="shared" si="11"/>
        <v>8.2200000000000009E-2</v>
      </c>
      <c r="O5" s="1">
        <f t="shared" si="12"/>
        <v>8.2200000000000009E-2</v>
      </c>
      <c r="P5" s="1">
        <f t="shared" si="13"/>
        <v>0.23701</v>
      </c>
      <c r="Q5" s="56">
        <f t="shared" si="14"/>
        <v>6.7890000000000006E-6</v>
      </c>
      <c r="R5" s="56">
        <f t="shared" si="15"/>
        <v>1.3870000000000001E-4</v>
      </c>
      <c r="S5" s="56">
        <f t="shared" si="16"/>
        <v>2.7740000000000002E-4</v>
      </c>
      <c r="T5">
        <f t="shared" si="17"/>
        <v>0.16440000000000002</v>
      </c>
      <c r="U5">
        <f t="shared" si="18"/>
        <v>0.24660000000000001</v>
      </c>
      <c r="V5">
        <f t="shared" si="19"/>
        <v>0.28770000000000001</v>
      </c>
      <c r="W5">
        <f t="shared" si="20"/>
        <v>0.32880000000000004</v>
      </c>
      <c r="X5">
        <f t="shared" si="21"/>
        <v>0.33702000000000004</v>
      </c>
    </row>
    <row r="6" spans="1:31" x14ac:dyDescent="0.25">
      <c r="A6" s="1" t="s">
        <v>14</v>
      </c>
      <c r="B6" s="1">
        <v>6.3100000000000003E-2</v>
      </c>
      <c r="C6" s="1">
        <f t="shared" si="4"/>
        <v>1.5768000000000001E-2</v>
      </c>
      <c r="D6" s="1">
        <f t="shared" si="5"/>
        <v>8.0299999999999996E-2</v>
      </c>
      <c r="E6" s="1">
        <f t="shared" si="6"/>
        <v>8.0299999999999996E-2</v>
      </c>
      <c r="F6" s="1">
        <f t="shared" si="0"/>
        <v>5.2559999999999996E-2</v>
      </c>
      <c r="G6" s="1">
        <f t="shared" si="1"/>
        <v>8.0299999999999996E-2</v>
      </c>
      <c r="H6" s="1">
        <f t="shared" si="7"/>
        <v>1.898E-2</v>
      </c>
      <c r="I6" s="1">
        <f t="shared" si="2"/>
        <v>1.898E-2</v>
      </c>
      <c r="J6" s="1">
        <f t="shared" si="3"/>
        <v>2.044E-2</v>
      </c>
      <c r="K6" s="1">
        <f t="shared" si="8"/>
        <v>3.0599999999999999E-2</v>
      </c>
      <c r="L6" s="1">
        <f t="shared" si="9"/>
        <v>8.2200000000000009E-2</v>
      </c>
      <c r="M6" s="1">
        <f t="shared" si="10"/>
        <v>8.2200000000000009E-2</v>
      </c>
      <c r="N6" s="1">
        <f t="shared" si="11"/>
        <v>8.2200000000000009E-2</v>
      </c>
      <c r="O6" s="1">
        <f t="shared" si="12"/>
        <v>8.2200000000000009E-2</v>
      </c>
      <c r="P6" s="1">
        <f t="shared" si="13"/>
        <v>0.23701</v>
      </c>
      <c r="Q6" s="56">
        <f t="shared" si="14"/>
        <v>6.7890000000000006E-6</v>
      </c>
      <c r="R6" s="56">
        <f t="shared" si="15"/>
        <v>1.3870000000000001E-4</v>
      </c>
      <c r="S6" s="56">
        <f t="shared" si="16"/>
        <v>2.7740000000000002E-4</v>
      </c>
      <c r="T6">
        <f t="shared" si="17"/>
        <v>0.16440000000000002</v>
      </c>
      <c r="U6">
        <f t="shared" si="18"/>
        <v>0.24660000000000001</v>
      </c>
      <c r="V6">
        <f t="shared" si="19"/>
        <v>0.28770000000000001</v>
      </c>
      <c r="W6">
        <f t="shared" si="20"/>
        <v>0.32880000000000004</v>
      </c>
      <c r="X6">
        <f t="shared" si="21"/>
        <v>0.33702000000000004</v>
      </c>
    </row>
    <row r="7" spans="1:31" x14ac:dyDescent="0.25">
      <c r="A7" s="1" t="s">
        <v>15</v>
      </c>
      <c r="B7" s="1">
        <v>7.0199999999999999E-2</v>
      </c>
      <c r="C7" s="1">
        <f t="shared" si="4"/>
        <v>1.5768000000000001E-2</v>
      </c>
      <c r="D7" s="1">
        <f t="shared" si="5"/>
        <v>8.0299999999999996E-2</v>
      </c>
      <c r="E7" s="1">
        <f t="shared" si="6"/>
        <v>8.0299999999999996E-2</v>
      </c>
      <c r="F7" s="1">
        <f t="shared" si="0"/>
        <v>5.2559999999999996E-2</v>
      </c>
      <c r="G7" s="1">
        <f t="shared" si="1"/>
        <v>8.0299999999999996E-2</v>
      </c>
      <c r="H7" s="1">
        <f t="shared" si="7"/>
        <v>1.898E-2</v>
      </c>
      <c r="I7" s="1">
        <f t="shared" si="2"/>
        <v>1.898E-2</v>
      </c>
      <c r="J7" s="1">
        <f t="shared" si="3"/>
        <v>2.044E-2</v>
      </c>
      <c r="K7" s="1">
        <f t="shared" si="8"/>
        <v>3.0599999999999999E-2</v>
      </c>
      <c r="L7" s="1">
        <f t="shared" si="9"/>
        <v>8.2200000000000009E-2</v>
      </c>
      <c r="M7" s="1">
        <f t="shared" si="10"/>
        <v>8.2200000000000009E-2</v>
      </c>
      <c r="N7" s="1">
        <f t="shared" si="11"/>
        <v>8.2200000000000009E-2</v>
      </c>
      <c r="O7" s="1">
        <f t="shared" si="12"/>
        <v>8.2200000000000009E-2</v>
      </c>
      <c r="P7" s="1">
        <f t="shared" si="13"/>
        <v>0.23701</v>
      </c>
      <c r="Q7" s="56">
        <f t="shared" si="14"/>
        <v>6.7890000000000006E-6</v>
      </c>
      <c r="R7" s="56">
        <f t="shared" si="15"/>
        <v>1.3870000000000001E-4</v>
      </c>
      <c r="S7" s="56">
        <f t="shared" si="16"/>
        <v>2.7740000000000002E-4</v>
      </c>
      <c r="T7">
        <f t="shared" si="17"/>
        <v>0.16440000000000002</v>
      </c>
      <c r="U7">
        <f t="shared" si="18"/>
        <v>0.24660000000000001</v>
      </c>
      <c r="V7">
        <f t="shared" si="19"/>
        <v>0.28770000000000001</v>
      </c>
      <c r="W7">
        <f t="shared" si="20"/>
        <v>0.32880000000000004</v>
      </c>
      <c r="X7">
        <f t="shared" si="21"/>
        <v>0.33702000000000004</v>
      </c>
    </row>
    <row r="8" spans="1:31" x14ac:dyDescent="0.25">
      <c r="A8" s="1" t="s">
        <v>16</v>
      </c>
      <c r="B8" s="1">
        <v>7.6100000000000001E-2</v>
      </c>
      <c r="C8" s="1">
        <f t="shared" si="4"/>
        <v>2.0952000000000002E-2</v>
      </c>
      <c r="D8" s="1">
        <f t="shared" si="5"/>
        <v>0.1067</v>
      </c>
      <c r="E8" s="1">
        <f t="shared" si="6"/>
        <v>0.1067</v>
      </c>
      <c r="F8" s="1">
        <f t="shared" si="0"/>
        <v>6.9839999999999999E-2</v>
      </c>
      <c r="G8" s="1">
        <f t="shared" si="1"/>
        <v>0.1067</v>
      </c>
      <c r="H8" s="1">
        <f t="shared" si="7"/>
        <v>2.5219999999999999E-2</v>
      </c>
      <c r="I8" s="1">
        <f t="shared" si="2"/>
        <v>2.5219999999999999E-2</v>
      </c>
      <c r="J8" s="1">
        <f t="shared" si="3"/>
        <v>2.716E-2</v>
      </c>
      <c r="K8" s="1">
        <f t="shared" si="8"/>
        <v>3.9780000000000003E-2</v>
      </c>
      <c r="L8" s="1">
        <f t="shared" si="9"/>
        <v>6.1800000000000001E-2</v>
      </c>
      <c r="M8" s="1">
        <f t="shared" si="10"/>
        <v>6.1800000000000001E-2</v>
      </c>
      <c r="N8" s="1">
        <f t="shared" si="11"/>
        <v>6.1800000000000001E-2</v>
      </c>
      <c r="O8" s="1">
        <f t="shared" si="12"/>
        <v>6.1800000000000001E-2</v>
      </c>
      <c r="P8" s="1">
        <f t="shared" si="13"/>
        <v>0.17818999999999999</v>
      </c>
      <c r="Q8" s="56">
        <f t="shared" si="14"/>
        <v>9.0210000000000005E-6</v>
      </c>
      <c r="R8" s="56">
        <f t="shared" si="15"/>
        <v>1.8430000000000001E-4</v>
      </c>
      <c r="S8" s="56">
        <f t="shared" si="16"/>
        <v>3.6860000000000001E-4</v>
      </c>
      <c r="T8">
        <f t="shared" si="17"/>
        <v>0.1236</v>
      </c>
      <c r="U8">
        <f t="shared" si="18"/>
        <v>0.18540000000000001</v>
      </c>
      <c r="V8">
        <f t="shared" si="19"/>
        <v>0.21629999999999999</v>
      </c>
      <c r="W8">
        <f t="shared" si="20"/>
        <v>0.2472</v>
      </c>
      <c r="X8">
        <f t="shared" si="21"/>
        <v>0.25337999999999999</v>
      </c>
    </row>
    <row r="9" spans="1:31" x14ac:dyDescent="0.25">
      <c r="A9" s="1" t="s">
        <v>17</v>
      </c>
      <c r="B9" s="1">
        <v>8.1799999999999998E-2</v>
      </c>
      <c r="C9" s="1">
        <f t="shared" si="4"/>
        <v>2.0952000000000002E-2</v>
      </c>
      <c r="D9" s="1">
        <f t="shared" si="5"/>
        <v>0.1067</v>
      </c>
      <c r="E9" s="1">
        <f t="shared" si="6"/>
        <v>0.1067</v>
      </c>
      <c r="F9" s="1">
        <f t="shared" si="0"/>
        <v>6.9839999999999999E-2</v>
      </c>
      <c r="G9" s="1">
        <f t="shared" si="1"/>
        <v>0.1067</v>
      </c>
      <c r="H9" s="1">
        <f t="shared" si="7"/>
        <v>2.5219999999999999E-2</v>
      </c>
      <c r="I9" s="1">
        <f t="shared" si="2"/>
        <v>2.5219999999999999E-2</v>
      </c>
      <c r="J9" s="1">
        <f t="shared" si="3"/>
        <v>2.716E-2</v>
      </c>
      <c r="K9" s="1">
        <f t="shared" si="8"/>
        <v>3.9780000000000003E-2</v>
      </c>
      <c r="L9" s="1">
        <f t="shared" si="9"/>
        <v>6.1800000000000001E-2</v>
      </c>
      <c r="M9" s="1">
        <f t="shared" si="10"/>
        <v>6.1800000000000001E-2</v>
      </c>
      <c r="N9" s="1">
        <f t="shared" si="11"/>
        <v>6.1800000000000001E-2</v>
      </c>
      <c r="O9" s="1">
        <f t="shared" si="12"/>
        <v>6.1800000000000001E-2</v>
      </c>
      <c r="P9" s="1">
        <f t="shared" si="13"/>
        <v>0.17818999999999999</v>
      </c>
      <c r="Q9" s="56">
        <f t="shared" si="14"/>
        <v>9.0210000000000005E-6</v>
      </c>
      <c r="R9" s="56">
        <f t="shared" si="15"/>
        <v>1.8430000000000001E-4</v>
      </c>
      <c r="S9" s="56">
        <f t="shared" si="16"/>
        <v>3.6860000000000001E-4</v>
      </c>
      <c r="T9">
        <f t="shared" si="17"/>
        <v>0.1236</v>
      </c>
      <c r="U9">
        <f t="shared" si="18"/>
        <v>0.18540000000000001</v>
      </c>
      <c r="V9">
        <f t="shared" si="19"/>
        <v>0.21629999999999999</v>
      </c>
      <c r="W9">
        <f t="shared" si="20"/>
        <v>0.2472</v>
      </c>
      <c r="X9">
        <f t="shared" si="21"/>
        <v>0.25337999999999999</v>
      </c>
    </row>
    <row r="10" spans="1:31" x14ac:dyDescent="0.25">
      <c r="A10" s="1" t="s">
        <v>22</v>
      </c>
      <c r="B10" s="1">
        <v>8.5599999999999996E-2</v>
      </c>
      <c r="C10" s="1">
        <f t="shared" si="4"/>
        <v>2.0952000000000002E-2</v>
      </c>
      <c r="D10" s="1">
        <f t="shared" si="5"/>
        <v>0.1067</v>
      </c>
      <c r="E10" s="1">
        <f t="shared" si="6"/>
        <v>0.1067</v>
      </c>
      <c r="F10" s="1">
        <f t="shared" si="0"/>
        <v>6.9839999999999999E-2</v>
      </c>
      <c r="G10" s="1">
        <f t="shared" si="1"/>
        <v>0.1067</v>
      </c>
      <c r="H10" s="1">
        <f t="shared" si="7"/>
        <v>2.5219999999999999E-2</v>
      </c>
      <c r="I10" s="1">
        <f t="shared" si="2"/>
        <v>2.5219999999999999E-2</v>
      </c>
      <c r="J10" s="1">
        <f t="shared" si="3"/>
        <v>2.716E-2</v>
      </c>
      <c r="K10" s="1">
        <f t="shared" si="8"/>
        <v>3.9780000000000003E-2</v>
      </c>
      <c r="L10" s="1">
        <f t="shared" si="9"/>
        <v>6.1800000000000001E-2</v>
      </c>
      <c r="M10" s="1">
        <f t="shared" si="10"/>
        <v>6.1800000000000001E-2</v>
      </c>
      <c r="N10" s="1">
        <f t="shared" si="11"/>
        <v>6.1800000000000001E-2</v>
      </c>
      <c r="O10" s="1">
        <f t="shared" si="12"/>
        <v>6.1800000000000001E-2</v>
      </c>
      <c r="P10" s="1">
        <f t="shared" si="13"/>
        <v>0.17818999999999999</v>
      </c>
      <c r="Q10" s="56">
        <f t="shared" si="14"/>
        <v>9.0210000000000005E-6</v>
      </c>
      <c r="R10" s="56">
        <f t="shared" si="15"/>
        <v>1.8430000000000001E-4</v>
      </c>
      <c r="S10" s="56">
        <f t="shared" si="16"/>
        <v>3.6860000000000001E-4</v>
      </c>
      <c r="T10">
        <f t="shared" si="17"/>
        <v>0.1236</v>
      </c>
      <c r="U10">
        <f t="shared" si="18"/>
        <v>0.18540000000000001</v>
      </c>
      <c r="V10">
        <f t="shared" si="19"/>
        <v>0.21629999999999999</v>
      </c>
      <c r="W10">
        <f t="shared" si="20"/>
        <v>0.2472</v>
      </c>
      <c r="X10">
        <f t="shared" si="21"/>
        <v>0.25337999999999999</v>
      </c>
    </row>
    <row r="11" spans="1:31" x14ac:dyDescent="0.25">
      <c r="A11" s="1" t="s">
        <v>18</v>
      </c>
      <c r="B11" s="1">
        <v>8.8099999999999998E-2</v>
      </c>
      <c r="C11" s="1">
        <f t="shared" si="4"/>
        <v>2.0952000000000002E-2</v>
      </c>
      <c r="D11" s="1">
        <f t="shared" si="5"/>
        <v>0.1067</v>
      </c>
      <c r="E11" s="1">
        <f t="shared" si="6"/>
        <v>0.1067</v>
      </c>
      <c r="F11" s="1">
        <f t="shared" si="0"/>
        <v>6.9839999999999999E-2</v>
      </c>
      <c r="G11" s="1">
        <f t="shared" si="1"/>
        <v>0.1067</v>
      </c>
      <c r="H11" s="1">
        <f t="shared" si="7"/>
        <v>2.5219999999999999E-2</v>
      </c>
      <c r="I11" s="1">
        <f t="shared" si="2"/>
        <v>2.5219999999999999E-2</v>
      </c>
      <c r="J11" s="1">
        <f t="shared" si="3"/>
        <v>2.716E-2</v>
      </c>
      <c r="K11" s="1">
        <f t="shared" si="8"/>
        <v>3.9780000000000003E-2</v>
      </c>
      <c r="L11" s="1">
        <f t="shared" si="9"/>
        <v>6.1800000000000001E-2</v>
      </c>
      <c r="M11" s="1">
        <f t="shared" si="10"/>
        <v>6.1800000000000001E-2</v>
      </c>
      <c r="N11" s="1">
        <f t="shared" si="11"/>
        <v>6.1800000000000001E-2</v>
      </c>
      <c r="O11" s="1">
        <f t="shared" si="12"/>
        <v>6.1800000000000001E-2</v>
      </c>
      <c r="P11" s="1">
        <f t="shared" si="13"/>
        <v>0.17818999999999999</v>
      </c>
      <c r="Q11" s="56">
        <f t="shared" si="14"/>
        <v>9.0210000000000005E-6</v>
      </c>
      <c r="R11" s="56">
        <f t="shared" si="15"/>
        <v>1.8430000000000001E-4</v>
      </c>
      <c r="S11" s="56">
        <f t="shared" si="16"/>
        <v>3.6860000000000001E-4</v>
      </c>
      <c r="T11">
        <f t="shared" si="17"/>
        <v>0.1236</v>
      </c>
      <c r="U11">
        <f t="shared" si="18"/>
        <v>0.18540000000000001</v>
      </c>
      <c r="V11">
        <f t="shared" si="19"/>
        <v>0.21629999999999999</v>
      </c>
      <c r="W11">
        <f t="shared" si="20"/>
        <v>0.2472</v>
      </c>
      <c r="X11">
        <f t="shared" si="21"/>
        <v>0.25337999999999999</v>
      </c>
    </row>
    <row r="12" spans="1:31" x14ac:dyDescent="0.25">
      <c r="A12" s="1" t="s">
        <v>46</v>
      </c>
      <c r="B12" s="1">
        <v>8.9399999999999993E-2</v>
      </c>
      <c r="C12" s="1">
        <f t="shared" si="4"/>
        <v>2.6136E-2</v>
      </c>
      <c r="D12" s="1">
        <f t="shared" si="5"/>
        <v>0.1331</v>
      </c>
      <c r="E12" s="1">
        <f t="shared" si="6"/>
        <v>0.1331</v>
      </c>
      <c r="F12" s="1">
        <f t="shared" si="0"/>
        <v>8.7119999999999989E-2</v>
      </c>
      <c r="G12" s="1">
        <f t="shared" si="1"/>
        <v>0.1331</v>
      </c>
      <c r="H12" s="1">
        <f t="shared" si="7"/>
        <v>3.1459999999999995E-2</v>
      </c>
      <c r="I12" s="1">
        <f t="shared" si="2"/>
        <v>3.1459999999999995E-2</v>
      </c>
      <c r="J12" s="1">
        <f t="shared" si="3"/>
        <v>3.388E-2</v>
      </c>
      <c r="K12" s="1">
        <f t="shared" si="8"/>
        <v>7.038E-3</v>
      </c>
      <c r="L12" s="1">
        <f t="shared" si="9"/>
        <v>4.9799999999999997E-2</v>
      </c>
      <c r="M12" s="1">
        <f t="shared" si="10"/>
        <v>4.9799999999999997E-2</v>
      </c>
      <c r="N12" s="1">
        <f t="shared" si="11"/>
        <v>4.9799999999999997E-2</v>
      </c>
      <c r="O12" s="1">
        <f t="shared" si="12"/>
        <v>4.9799999999999997E-2</v>
      </c>
      <c r="P12" s="1">
        <f t="shared" si="13"/>
        <v>0.14359</v>
      </c>
      <c r="Q12" s="56">
        <f t="shared" si="14"/>
        <v>1.1253000000000001E-5</v>
      </c>
      <c r="R12" s="56">
        <f t="shared" si="15"/>
        <v>2.299E-4</v>
      </c>
      <c r="S12" s="56">
        <f t="shared" si="16"/>
        <v>4.5980000000000001E-4</v>
      </c>
      <c r="T12">
        <f t="shared" si="17"/>
        <v>9.9599999999999994E-2</v>
      </c>
      <c r="U12">
        <f t="shared" si="18"/>
        <v>0.14939999999999998</v>
      </c>
      <c r="V12">
        <f t="shared" si="19"/>
        <v>0.17429999999999998</v>
      </c>
      <c r="W12">
        <f t="shared" si="20"/>
        <v>0.19919999999999999</v>
      </c>
      <c r="X12">
        <f t="shared" si="21"/>
        <v>0.20418</v>
      </c>
    </row>
    <row r="13" spans="1:31" x14ac:dyDescent="0.25">
      <c r="A13" s="1" t="s">
        <v>20</v>
      </c>
      <c r="B13" s="1">
        <v>9.0399999999999994E-2</v>
      </c>
      <c r="C13" s="1">
        <f t="shared" si="4"/>
        <v>2.6136E-2</v>
      </c>
      <c r="D13" s="1">
        <f t="shared" si="5"/>
        <v>0.1331</v>
      </c>
      <c r="E13" s="1">
        <f t="shared" si="6"/>
        <v>0.1331</v>
      </c>
      <c r="F13" s="1">
        <f t="shared" si="0"/>
        <v>8.7119999999999989E-2</v>
      </c>
      <c r="G13" s="1">
        <f t="shared" si="1"/>
        <v>0.1331</v>
      </c>
      <c r="H13" s="1">
        <f t="shared" si="7"/>
        <v>3.1459999999999995E-2</v>
      </c>
      <c r="I13" s="1">
        <f t="shared" si="2"/>
        <v>3.1459999999999995E-2</v>
      </c>
      <c r="J13" s="1">
        <f t="shared" si="3"/>
        <v>3.388E-2</v>
      </c>
      <c r="K13" s="1">
        <f t="shared" si="8"/>
        <v>7.038E-3</v>
      </c>
      <c r="L13" s="1">
        <f t="shared" si="9"/>
        <v>4.9799999999999997E-2</v>
      </c>
      <c r="M13" s="1">
        <f t="shared" si="10"/>
        <v>4.9799999999999997E-2</v>
      </c>
      <c r="N13" s="1">
        <f t="shared" si="11"/>
        <v>4.9799999999999997E-2</v>
      </c>
      <c r="O13" s="1">
        <f t="shared" si="12"/>
        <v>4.9799999999999997E-2</v>
      </c>
      <c r="P13" s="1">
        <f t="shared" si="13"/>
        <v>0.14359</v>
      </c>
      <c r="Q13" s="56">
        <f t="shared" si="14"/>
        <v>1.1253000000000001E-5</v>
      </c>
      <c r="R13" s="56">
        <f t="shared" si="15"/>
        <v>2.299E-4</v>
      </c>
      <c r="S13" s="56">
        <f t="shared" si="16"/>
        <v>4.5980000000000001E-4</v>
      </c>
      <c r="T13">
        <f t="shared" si="17"/>
        <v>9.9599999999999994E-2</v>
      </c>
      <c r="U13">
        <f t="shared" si="18"/>
        <v>0.14939999999999998</v>
      </c>
      <c r="V13">
        <f t="shared" si="19"/>
        <v>0.17429999999999998</v>
      </c>
      <c r="W13">
        <f t="shared" si="20"/>
        <v>0.19919999999999999</v>
      </c>
      <c r="X13">
        <f t="shared" si="21"/>
        <v>0.20418</v>
      </c>
    </row>
    <row r="14" spans="1:31" x14ac:dyDescent="0.25">
      <c r="A14" s="1" t="s">
        <v>21</v>
      </c>
      <c r="B14" s="1">
        <v>9.0700000000000003E-2</v>
      </c>
      <c r="C14" s="1">
        <f t="shared" si="4"/>
        <v>2.6136E-2</v>
      </c>
      <c r="D14" s="1">
        <f t="shared" si="5"/>
        <v>0.1331</v>
      </c>
      <c r="E14" s="1">
        <f t="shared" si="6"/>
        <v>0.1331</v>
      </c>
      <c r="F14" s="1">
        <f t="shared" si="0"/>
        <v>8.7119999999999989E-2</v>
      </c>
      <c r="G14" s="1">
        <f t="shared" si="1"/>
        <v>0.1331</v>
      </c>
      <c r="H14" s="1">
        <f t="shared" si="7"/>
        <v>3.1459999999999995E-2</v>
      </c>
      <c r="I14" s="1">
        <f t="shared" si="2"/>
        <v>3.1459999999999995E-2</v>
      </c>
      <c r="J14" s="1">
        <f t="shared" si="3"/>
        <v>3.388E-2</v>
      </c>
      <c r="K14" s="1">
        <f t="shared" si="8"/>
        <v>7.038E-3</v>
      </c>
      <c r="L14" s="1">
        <f t="shared" si="9"/>
        <v>4.9799999999999997E-2</v>
      </c>
      <c r="M14" s="1">
        <f t="shared" si="10"/>
        <v>4.9799999999999997E-2</v>
      </c>
      <c r="N14" s="1">
        <f t="shared" si="11"/>
        <v>4.9799999999999997E-2</v>
      </c>
      <c r="O14" s="1">
        <f t="shared" si="12"/>
        <v>4.9799999999999997E-2</v>
      </c>
      <c r="P14" s="1">
        <f t="shared" si="13"/>
        <v>0.14359</v>
      </c>
      <c r="Q14" s="56">
        <f t="shared" si="14"/>
        <v>1.1253000000000001E-5</v>
      </c>
      <c r="R14" s="56">
        <f t="shared" si="15"/>
        <v>2.299E-4</v>
      </c>
      <c r="S14" s="56">
        <f t="shared" si="16"/>
        <v>4.5980000000000001E-4</v>
      </c>
      <c r="T14">
        <f t="shared" si="17"/>
        <v>9.9599999999999994E-2</v>
      </c>
      <c r="U14">
        <f t="shared" si="18"/>
        <v>0.14939999999999998</v>
      </c>
      <c r="V14">
        <f t="shared" si="19"/>
        <v>0.17429999999999998</v>
      </c>
      <c r="W14">
        <f t="shared" si="20"/>
        <v>0.19919999999999999</v>
      </c>
      <c r="X14">
        <f t="shared" si="21"/>
        <v>0.20418</v>
      </c>
    </row>
    <row r="15" spans="1:3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Q15" s="56"/>
      <c r="R15" s="56"/>
      <c r="S15" s="56"/>
      <c r="T15" s="56"/>
    </row>
    <row r="16" spans="1:31" x14ac:dyDescent="0.25">
      <c r="A16" s="15" t="s">
        <v>49</v>
      </c>
      <c r="B16" s="4" t="s">
        <v>74</v>
      </c>
      <c r="C16" s="4" t="s">
        <v>75</v>
      </c>
      <c r="D16" s="4" t="s">
        <v>76</v>
      </c>
      <c r="E16" s="4" t="s">
        <v>103</v>
      </c>
      <c r="F16" s="1"/>
      <c r="G16" s="1"/>
      <c r="H16" s="1"/>
      <c r="I16" s="1"/>
      <c r="J16" s="1"/>
      <c r="K16" s="1"/>
      <c r="L16" s="1"/>
      <c r="M16" s="1"/>
      <c r="N16" s="1"/>
      <c r="O16" s="1"/>
      <c r="Q16" s="56"/>
      <c r="R16" s="56"/>
      <c r="S16" s="56"/>
      <c r="T16" s="56"/>
    </row>
    <row r="17" spans="1:15" x14ac:dyDescent="0.25">
      <c r="A17" s="1" t="s">
        <v>11</v>
      </c>
      <c r="B17" s="1">
        <v>0.73</v>
      </c>
      <c r="C17" s="1">
        <v>1</v>
      </c>
      <c r="D17" s="1">
        <v>1.37</v>
      </c>
      <c r="E17" s="1">
        <v>1.37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x14ac:dyDescent="0.25">
      <c r="A18" s="13" t="s">
        <v>12</v>
      </c>
      <c r="B18" s="1">
        <v>0.73</v>
      </c>
      <c r="C18" s="1">
        <v>1</v>
      </c>
      <c r="D18" s="1">
        <v>1.37</v>
      </c>
      <c r="E18" s="1">
        <v>1.37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x14ac:dyDescent="0.25">
      <c r="A19" s="1" t="s">
        <v>13</v>
      </c>
      <c r="B19" s="1">
        <v>0.73</v>
      </c>
      <c r="C19" s="1">
        <v>1</v>
      </c>
      <c r="D19" s="1">
        <v>1.37</v>
      </c>
      <c r="E19" s="1">
        <v>1.37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25">
      <c r="A20" s="1" t="s">
        <v>14</v>
      </c>
      <c r="B20" s="1">
        <v>0.73</v>
      </c>
      <c r="C20" s="1">
        <v>1</v>
      </c>
      <c r="D20" s="1">
        <v>1.37</v>
      </c>
      <c r="E20" s="1">
        <v>1.37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25">
      <c r="A21" s="1" t="s">
        <v>15</v>
      </c>
      <c r="B21" s="1">
        <v>0.73</v>
      </c>
      <c r="C21" s="1">
        <v>1</v>
      </c>
      <c r="D21" s="1">
        <v>1.37</v>
      </c>
      <c r="E21" s="1">
        <v>1.37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25">
      <c r="A22" s="1" t="s">
        <v>16</v>
      </c>
      <c r="B22" s="1">
        <v>0.97</v>
      </c>
      <c r="C22" s="1">
        <v>1.3</v>
      </c>
      <c r="D22" s="1">
        <v>1.03</v>
      </c>
      <c r="E22" s="1">
        <v>1.03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25">
      <c r="A23" s="1" t="s">
        <v>17</v>
      </c>
      <c r="B23" s="1">
        <v>0.97</v>
      </c>
      <c r="C23" s="1">
        <v>1.3</v>
      </c>
      <c r="D23" s="1">
        <v>1.03</v>
      </c>
      <c r="E23" s="1">
        <v>1.03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25">
      <c r="A24" s="1" t="s">
        <v>22</v>
      </c>
      <c r="B24" s="1">
        <v>0.97</v>
      </c>
      <c r="C24" s="1">
        <v>1.3</v>
      </c>
      <c r="D24" s="1">
        <v>1.03</v>
      </c>
      <c r="E24" s="1">
        <v>1.03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25">
      <c r="A25" s="1" t="s">
        <v>18</v>
      </c>
      <c r="B25" s="1">
        <v>0.97</v>
      </c>
      <c r="C25" s="1">
        <v>1.3</v>
      </c>
      <c r="D25" s="1">
        <v>1.03</v>
      </c>
      <c r="E25" s="1">
        <v>1.03</v>
      </c>
      <c r="F25" s="1"/>
      <c r="G25" s="1"/>
      <c r="H25" s="1"/>
      <c r="I25" s="1"/>
      <c r="J25" s="1"/>
      <c r="K25" s="1"/>
      <c r="L25" s="1"/>
      <c r="M25" s="1"/>
    </row>
    <row r="26" spans="1:15" x14ac:dyDescent="0.25">
      <c r="A26" s="1" t="s">
        <v>46</v>
      </c>
      <c r="B26" s="1">
        <v>1.21</v>
      </c>
      <c r="C26" s="1">
        <v>0.23</v>
      </c>
      <c r="D26" s="1">
        <v>0.83</v>
      </c>
      <c r="E26" s="1">
        <v>0.83</v>
      </c>
      <c r="F26" s="1"/>
      <c r="G26" s="1"/>
      <c r="H26" s="1"/>
      <c r="I26" s="1"/>
      <c r="J26" s="1"/>
      <c r="K26" s="1"/>
      <c r="L26" s="1"/>
      <c r="M26" s="1"/>
    </row>
    <row r="27" spans="1:15" x14ac:dyDescent="0.25">
      <c r="A27" s="1" t="s">
        <v>20</v>
      </c>
      <c r="B27" s="1">
        <v>1.21</v>
      </c>
      <c r="C27" s="1">
        <v>0.23</v>
      </c>
      <c r="D27" s="1">
        <v>0.83</v>
      </c>
      <c r="E27" s="1">
        <v>0.83</v>
      </c>
      <c r="F27" s="1"/>
      <c r="G27" s="1"/>
      <c r="H27" s="1"/>
      <c r="I27" s="1"/>
      <c r="J27" s="1"/>
      <c r="K27" s="1"/>
      <c r="L27" s="1"/>
      <c r="M27" s="1"/>
    </row>
    <row r="28" spans="1:15" x14ac:dyDescent="0.25">
      <c r="A28" s="1" t="s">
        <v>21</v>
      </c>
      <c r="B28" s="1">
        <v>1.21</v>
      </c>
      <c r="C28" s="1">
        <v>0.23</v>
      </c>
      <c r="D28" s="1">
        <v>0.83</v>
      </c>
      <c r="E28" s="1">
        <v>0.83</v>
      </c>
      <c r="F28" s="1"/>
      <c r="G28" s="1"/>
      <c r="H28" s="1"/>
      <c r="I28" s="1"/>
      <c r="J28" s="1"/>
      <c r="K28" s="1"/>
      <c r="L28" s="1"/>
      <c r="M28" s="1"/>
    </row>
    <row r="29" spans="1:15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"/>
  <sheetViews>
    <sheetView zoomScale="80" zoomScaleNormal="80" workbookViewId="0">
      <selection activeCell="K11" sqref="A1:K11"/>
    </sheetView>
  </sheetViews>
  <sheetFormatPr defaultRowHeight="15" x14ac:dyDescent="0.25"/>
  <cols>
    <col min="1" max="1" width="11.140625" customWidth="1"/>
    <col min="2" max="2" width="7" customWidth="1"/>
    <col min="3" max="3" width="9.7109375" customWidth="1"/>
    <col min="4" max="4" width="9.85546875" customWidth="1"/>
    <col min="5" max="6" width="10.42578125" customWidth="1"/>
    <col min="7" max="7" width="11" customWidth="1"/>
    <col min="8" max="8" width="10.42578125" customWidth="1"/>
    <col min="9" max="9" width="11.5703125" customWidth="1"/>
    <col min="10" max="10" width="10.85546875" customWidth="1"/>
    <col min="11" max="11" width="14.28515625" customWidth="1"/>
  </cols>
  <sheetData>
    <row r="1" spans="1:18" x14ac:dyDescent="0.25">
      <c r="A1" s="4" t="s">
        <v>11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  <c r="L1" s="1"/>
      <c r="M1" s="1"/>
      <c r="N1" s="1"/>
      <c r="O1" s="1"/>
      <c r="P1" s="1"/>
      <c r="Q1" s="1"/>
      <c r="R1" s="1"/>
    </row>
    <row r="2" spans="1:18" x14ac:dyDescent="0.25">
      <c r="A2" s="4" t="s">
        <v>66</v>
      </c>
      <c r="B2" s="1">
        <f xml:space="preserve"> 1-C2-D2-E2-F2-G2-H2-I2-J2-K2</f>
        <v>0.95957000000000003</v>
      </c>
      <c r="C2" s="1">
        <f>'progression calculations'!$B$3</f>
        <v>3.9600000000000003E-2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calculations'!$B$3</f>
        <v>8.3000000000000001E-4</v>
      </c>
      <c r="L2" s="1"/>
      <c r="M2" s="1"/>
      <c r="N2" s="1"/>
      <c r="O2" s="1"/>
      <c r="P2" s="1"/>
      <c r="Q2" s="1"/>
      <c r="R2" s="1"/>
    </row>
    <row r="3" spans="1:18" x14ac:dyDescent="0.25">
      <c r="A3" s="4" t="s">
        <v>59</v>
      </c>
      <c r="B3" s="1">
        <f>'progression calculations'!$P$3</f>
        <v>0.23701</v>
      </c>
      <c r="C3" s="1">
        <f xml:space="preserve"> 1-B3-D3-E3-F3-G3-H3-I3-J3-K3</f>
        <v>0.74611519500000001</v>
      </c>
      <c r="D3" s="1">
        <f>'progression calculations'!$C$3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calculations'!$C$3</f>
        <v>1.1068050000000002E-3</v>
      </c>
      <c r="L3" s="1"/>
      <c r="M3" s="1"/>
      <c r="N3" s="1"/>
      <c r="O3" s="1"/>
      <c r="P3" s="1"/>
      <c r="Q3" s="1"/>
      <c r="R3" s="1"/>
    </row>
    <row r="4" spans="1:18" x14ac:dyDescent="0.25">
      <c r="A4" s="4" t="s">
        <v>1</v>
      </c>
      <c r="B4" s="1">
        <v>0</v>
      </c>
      <c r="C4" s="1">
        <f>'progression calculations'!$L$3</f>
        <v>8.2200000000000009E-2</v>
      </c>
      <c r="D4" s="1">
        <f xml:space="preserve"> 1-B4-C4-E4-F4-G4-H4-I4-J4-K4</f>
        <v>0.83630840259999994</v>
      </c>
      <c r="E4" s="1">
        <f>'progression calculations'!$D$3</f>
        <v>8.0299999999999996E-2</v>
      </c>
      <c r="F4" s="1">
        <v>0</v>
      </c>
      <c r="G4" s="1">
        <v>0</v>
      </c>
      <c r="H4" s="1">
        <v>0</v>
      </c>
      <c r="I4" s="1">
        <f>'progression calculations'!$Q$3</f>
        <v>6.7890000000000006E-6</v>
      </c>
      <c r="J4" s="1">
        <v>0</v>
      </c>
      <c r="K4" s="1">
        <f>'mortality calculations'!$D$3</f>
        <v>1.1848084E-3</v>
      </c>
      <c r="L4" s="1"/>
      <c r="M4" s="1"/>
      <c r="N4" s="1"/>
      <c r="O4" s="1"/>
      <c r="P4" s="1"/>
      <c r="Q4" s="1"/>
      <c r="R4" s="1"/>
    </row>
    <row r="5" spans="1:18" x14ac:dyDescent="0.25">
      <c r="A5" s="4" t="s">
        <v>2</v>
      </c>
      <c r="B5" s="1">
        <v>0</v>
      </c>
      <c r="C5" s="1">
        <v>0</v>
      </c>
      <c r="D5" s="1">
        <f>'progression calculations'!$M$3</f>
        <v>8.2200000000000009E-2</v>
      </c>
      <c r="E5" s="1">
        <f xml:space="preserve"> 1-B5-C5-D5-F5-G5-H5-I5-J5-K5</f>
        <v>0.8354618117999999</v>
      </c>
      <c r="F5" s="1">
        <f>'progression calculations'!$E$3</f>
        <v>8.0299999999999996E-2</v>
      </c>
      <c r="G5" s="1">
        <v>0</v>
      </c>
      <c r="H5" s="1">
        <v>0</v>
      </c>
      <c r="I5" s="1">
        <f>'progression calculations'!$R$3</f>
        <v>1.3870000000000001E-4</v>
      </c>
      <c r="J5" s="1">
        <v>0</v>
      </c>
      <c r="K5" s="1">
        <f>'mortality calculations'!$E$3</f>
        <v>1.8994882000000002E-3</v>
      </c>
      <c r="L5" s="1"/>
      <c r="M5" s="1"/>
      <c r="N5" s="1"/>
      <c r="O5" s="1"/>
      <c r="P5" s="1"/>
      <c r="Q5" s="1"/>
      <c r="R5" s="1"/>
    </row>
    <row r="6" spans="1:18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calculations'!$N$3</f>
        <v>8.2200000000000009E-2</v>
      </c>
      <c r="F6" s="1">
        <f xml:space="preserve"> 1-B6-C6-D6-E6-G6-H6-I6-J6-K6</f>
        <v>0.86249073549999999</v>
      </c>
      <c r="G6" s="1">
        <f>'progression calculations'!$F$3</f>
        <v>5.2559999999999996E-2</v>
      </c>
      <c r="H6" s="1">
        <v>0</v>
      </c>
      <c r="I6" s="1">
        <f>'progression calculations'!$S$3</f>
        <v>2.7740000000000002E-4</v>
      </c>
      <c r="J6" s="1">
        <v>0</v>
      </c>
      <c r="K6" s="1">
        <f>'mortality calculations'!$F$3</f>
        <v>2.4718645000000004E-3</v>
      </c>
      <c r="L6" s="1"/>
      <c r="M6" s="1"/>
      <c r="N6" s="1"/>
      <c r="O6" s="1"/>
      <c r="P6" s="1"/>
      <c r="Q6" s="1"/>
      <c r="R6" s="1"/>
    </row>
    <row r="7" spans="1:18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calculations'!$O$3</f>
        <v>8.2200000000000009E-2</v>
      </c>
      <c r="G7" s="1">
        <f xml:space="preserve"> 1-B7-C7-D7-E7-F7-H7-I7-J7-K7</f>
        <v>0.81539037709999995</v>
      </c>
      <c r="H7" s="1">
        <f>'progression calculations'!$G$3</f>
        <v>8.0299999999999996E-2</v>
      </c>
      <c r="I7" s="1">
        <f>'progression calculations'!$H$3</f>
        <v>1.898E-2</v>
      </c>
      <c r="J7" s="1">
        <v>0</v>
      </c>
      <c r="K7" s="1">
        <f>'mortality calculations'!$G$3</f>
        <v>3.1296228999999997E-3</v>
      </c>
      <c r="L7" s="1"/>
      <c r="M7" s="1"/>
      <c r="N7" s="1"/>
      <c r="O7" s="1"/>
      <c r="P7" s="1"/>
      <c r="Q7" s="1"/>
      <c r="R7" s="1"/>
    </row>
    <row r="8" spans="1:18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calculations'!$I$3</f>
        <v>1.898E-2</v>
      </c>
      <c r="J8" s="1">
        <f>'progression calculations'!$J$3</f>
        <v>2.044E-2</v>
      </c>
      <c r="K8" s="1">
        <f>'mortality calculations'!$H$3</f>
        <v>0.16</v>
      </c>
      <c r="L8" s="1"/>
      <c r="M8" s="1"/>
      <c r="N8" s="1"/>
      <c r="O8" s="1"/>
      <c r="P8" s="1"/>
      <c r="Q8" s="1"/>
      <c r="R8" s="1"/>
    </row>
    <row r="9" spans="1:18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calculations'!$K$3</f>
        <v>3.0599999999999999E-2</v>
      </c>
      <c r="K9" s="1">
        <f>'mortality calculations'!$I$3</f>
        <v>0.62239999999999995</v>
      </c>
      <c r="L9" s="1"/>
      <c r="M9" s="1"/>
      <c r="N9" s="1"/>
      <c r="O9" s="1"/>
      <c r="P9" s="1"/>
      <c r="Q9" s="1"/>
      <c r="R9" s="1"/>
    </row>
    <row r="10" spans="1:18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calculations'!$K$3</f>
        <v>7.0000000000000007E-2</v>
      </c>
      <c r="L10" s="1"/>
      <c r="M10" s="1"/>
      <c r="N10" s="1"/>
      <c r="O10" s="1"/>
      <c r="P10" s="1"/>
      <c r="Q10" s="1"/>
      <c r="R10" s="1"/>
    </row>
    <row r="11" spans="1:18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  <c r="L11" s="1"/>
      <c r="M11" s="1"/>
      <c r="N11" s="1"/>
      <c r="O11" s="1"/>
      <c r="P11" s="1"/>
      <c r="Q11" s="1"/>
      <c r="R11" s="1"/>
    </row>
    <row r="12" spans="1:18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</row>
    <row r="14" spans="1:18" x14ac:dyDescent="0.25">
      <c r="A14" s="15"/>
      <c r="B14" s="20"/>
      <c r="C14" s="20"/>
      <c r="D14" s="20"/>
      <c r="E14" s="20"/>
      <c r="F14" s="20"/>
      <c r="G14" s="20"/>
      <c r="H14" s="20"/>
      <c r="I14" s="20"/>
      <c r="J14" s="20"/>
      <c r="K14" s="21"/>
      <c r="L14" s="21"/>
      <c r="M14" s="21"/>
      <c r="N14" s="21"/>
      <c r="O14" s="1"/>
      <c r="P14" s="1"/>
      <c r="Q14" s="1"/>
      <c r="R14" s="1"/>
    </row>
    <row r="15" spans="1:18" x14ac:dyDescent="0.25">
      <c r="A15" s="15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1"/>
      <c r="M15" s="21"/>
      <c r="N15" s="21"/>
      <c r="O15" s="21"/>
      <c r="P15" s="1"/>
      <c r="Q15" s="1"/>
      <c r="R15" s="1"/>
    </row>
    <row r="16" spans="1:18" x14ac:dyDescent="0.25">
      <c r="A16" s="4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r="17" spans="1:18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r="18" spans="1:18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r="19" spans="1:18" x14ac:dyDescent="0.25">
      <c r="A19" s="15"/>
      <c r="B19" s="15"/>
      <c r="C19" s="15"/>
      <c r="D19" s="15"/>
      <c r="E19" s="15"/>
      <c r="F19" s="15"/>
      <c r="G19" s="15"/>
      <c r="H19" s="18"/>
      <c r="I19" s="18"/>
      <c r="J19" s="18"/>
      <c r="K19" s="18"/>
    </row>
    <row r="20" spans="1:18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8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2" max="2" width="9.5703125" customWidth="1"/>
    <col min="3" max="4" width="9.7109375" customWidth="1"/>
    <col min="5" max="7" width="9.42578125" customWidth="1"/>
    <col min="8" max="8" width="10.85546875" customWidth="1"/>
    <col min="9" max="9" width="10.140625" customWidth="1"/>
    <col min="10" max="11" width="9.7109375" customWidth="1"/>
  </cols>
  <sheetData>
    <row r="1" spans="1:11" x14ac:dyDescent="0.25">
      <c r="A1" s="4" t="s">
        <v>12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0.95152999999999999</v>
      </c>
      <c r="C2" s="1">
        <f>'progression calculations'!$B$4</f>
        <v>4.7500000000000001E-2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calculations'!$B$4</f>
        <v>9.7000000000000005E-4</v>
      </c>
    </row>
    <row r="3" spans="1:11" x14ac:dyDescent="0.25">
      <c r="A3" s="4" t="s">
        <v>59</v>
      </c>
      <c r="B3" s="1">
        <f>'progression calculations'!$P$4</f>
        <v>0.23701</v>
      </c>
      <c r="C3" s="1">
        <f xml:space="preserve"> 1-B3-D3-E3-F3-G3-H3-I3-J3-K3</f>
        <v>0.74592850500000007</v>
      </c>
      <c r="D3" s="1">
        <f>'progression calculations'!$C$4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calculations'!$C$4</f>
        <v>1.2934950000000002E-3</v>
      </c>
    </row>
    <row r="4" spans="1:11" x14ac:dyDescent="0.25">
      <c r="A4" s="4" t="s">
        <v>1</v>
      </c>
      <c r="B4" s="1">
        <v>0</v>
      </c>
      <c r="C4" s="1">
        <f>'progression calculations'!$L$4</f>
        <v>8.2200000000000009E-2</v>
      </c>
      <c r="D4" s="1">
        <f xml:space="preserve"> 1-B4-C4-E4-F4-G4-H4-I4-J4-K4</f>
        <v>0.83610855539999995</v>
      </c>
      <c r="E4" s="1">
        <f>'progression calculations'!$D$4</f>
        <v>8.0299999999999996E-2</v>
      </c>
      <c r="F4" s="1">
        <v>0</v>
      </c>
      <c r="G4" s="1">
        <v>0</v>
      </c>
      <c r="H4" s="1">
        <v>0</v>
      </c>
      <c r="I4" s="1">
        <f>'progression calculations'!$Q$4</f>
        <v>6.7890000000000006E-6</v>
      </c>
      <c r="J4" s="1">
        <v>0</v>
      </c>
      <c r="K4" s="1">
        <f>'mortality calculations'!$D$4</f>
        <v>1.3846556000000002E-3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calculations'!$M$4</f>
        <v>8.2200000000000009E-2</v>
      </c>
      <c r="E5" s="1">
        <f xml:space="preserve"> 1-B5-C5-D5-F5-G5-H5-I5-J5-K5</f>
        <v>0.83514141619999982</v>
      </c>
      <c r="F5" s="1">
        <f>'progression calculations'!$E$4</f>
        <v>8.0299999999999996E-2</v>
      </c>
      <c r="G5" s="1">
        <v>0</v>
      </c>
      <c r="H5" s="1">
        <v>0</v>
      </c>
      <c r="I5" s="1">
        <f>'progression calculations'!$R$4</f>
        <v>1.3870000000000001E-4</v>
      </c>
      <c r="J5" s="1">
        <v>0</v>
      </c>
      <c r="K5" s="1">
        <f>'mortality calculations'!$E$4</f>
        <v>2.2198838000000005E-3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calculations'!$N$4</f>
        <v>8.2200000000000009E-2</v>
      </c>
      <c r="F6" s="1">
        <f xml:space="preserve"> 1-B6-C6-D6-E6-G6-H6-I6-J6-K6</f>
        <v>0.86207379449999999</v>
      </c>
      <c r="G6" s="1">
        <f>'progression calculations'!$F$4</f>
        <v>5.2559999999999996E-2</v>
      </c>
      <c r="H6" s="1">
        <v>0</v>
      </c>
      <c r="I6" s="1">
        <f>'progression calculations'!$S$4</f>
        <v>2.7740000000000002E-4</v>
      </c>
      <c r="J6" s="1">
        <v>0</v>
      </c>
      <c r="K6" s="1">
        <f>'mortality calculations'!$F$4</f>
        <v>2.8888055000000005E-3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calculations'!$O$4</f>
        <v>8.2200000000000009E-2</v>
      </c>
      <c r="G7" s="1">
        <f xml:space="preserve"> 1-B7-C7-D7-E7-F7-H7-I7-J7-K7</f>
        <v>0.8148624888999999</v>
      </c>
      <c r="H7" s="1">
        <f>'progression calculations'!$G$4</f>
        <v>8.0299999999999996E-2</v>
      </c>
      <c r="I7" s="1">
        <f>'progression calculations'!$H$4</f>
        <v>1.898E-2</v>
      </c>
      <c r="J7" s="1">
        <v>0</v>
      </c>
      <c r="K7" s="1">
        <f>'mortality calculations'!$G$4</f>
        <v>3.6575111E-3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calculations'!$I$4</f>
        <v>1.898E-2</v>
      </c>
      <c r="J8" s="1">
        <f>'progression calculations'!$J$4</f>
        <v>2.044E-2</v>
      </c>
      <c r="K8" s="1">
        <f>'mortality calculations'!$H$4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calculations'!$K$4</f>
        <v>3.0599999999999999E-2</v>
      </c>
      <c r="K9" s="1">
        <f>'mortality calculations'!$I$4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calculations'!$K$4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13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0.94335000000000002</v>
      </c>
      <c r="C2" s="1">
        <f>'progression calculations'!$B$5</f>
        <v>5.5500000000000001E-2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calculations'!$B$5</f>
        <v>1.15E-3</v>
      </c>
    </row>
    <row r="3" spans="1:11" x14ac:dyDescent="0.25">
      <c r="A3" s="4" t="s">
        <v>59</v>
      </c>
      <c r="B3" s="1">
        <f>'progression calculations'!$P$5</f>
        <v>0.23701</v>
      </c>
      <c r="C3" s="1">
        <f xml:space="preserve"> 1-B3-D3-E3-F3-G3-H3-I3-J3-K3</f>
        <v>0.74568847500000002</v>
      </c>
      <c r="D3" s="1">
        <f>'progression calculations'!$C$5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calculations'!$C$5</f>
        <v>1.533525E-3</v>
      </c>
    </row>
    <row r="4" spans="1:11" x14ac:dyDescent="0.25">
      <c r="A4" s="4" t="s">
        <v>1</v>
      </c>
      <c r="B4" s="1">
        <v>0</v>
      </c>
      <c r="C4" s="1">
        <f>'progression calculations'!$L$5</f>
        <v>8.2200000000000009E-2</v>
      </c>
      <c r="D4" s="1">
        <f xml:space="preserve"> 1-B4-C4-E4-F4-G4-H4-I4-J4-K4</f>
        <v>0.835851609</v>
      </c>
      <c r="E4" s="1">
        <f>'progression calculations'!$D$5</f>
        <v>8.0299999999999996E-2</v>
      </c>
      <c r="F4" s="1">
        <v>0</v>
      </c>
      <c r="G4" s="1">
        <v>0</v>
      </c>
      <c r="H4" s="1">
        <v>0</v>
      </c>
      <c r="I4" s="1">
        <f>'progression calculations'!$Q$5</f>
        <v>6.7890000000000006E-6</v>
      </c>
      <c r="J4" s="1">
        <v>0</v>
      </c>
      <c r="K4" s="1">
        <f>'mortality calculations'!$D$5</f>
        <v>1.641602E-3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calculations'!$M$5</f>
        <v>8.2200000000000009E-2</v>
      </c>
      <c r="E5" s="1">
        <f xml:space="preserve"> 1-B5-C5-D5-F5-G5-H5-I5-J5-K5</f>
        <v>0.83472947899999983</v>
      </c>
      <c r="F5" s="1">
        <f>'progression calculations'!$E$5</f>
        <v>8.0299999999999996E-2</v>
      </c>
      <c r="G5" s="1">
        <v>0</v>
      </c>
      <c r="H5" s="1">
        <v>0</v>
      </c>
      <c r="I5" s="1">
        <f>'progression calculations'!$R$5</f>
        <v>1.3870000000000001E-4</v>
      </c>
      <c r="J5" s="1">
        <v>0</v>
      </c>
      <c r="K5" s="1">
        <f>'mortality calculations'!$E$5</f>
        <v>2.6318210000000003E-3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calculations'!$N$5</f>
        <v>8.2200000000000009E-2</v>
      </c>
      <c r="F6" s="1">
        <f xml:space="preserve"> 1-B6-C6-D6-E6-G6-H6-I6-J6-K6</f>
        <v>0.86153772750000002</v>
      </c>
      <c r="G6" s="1">
        <f>'progression calculations'!$F$5</f>
        <v>5.2559999999999996E-2</v>
      </c>
      <c r="H6" s="1">
        <v>0</v>
      </c>
      <c r="I6" s="1">
        <f>'progression calculations'!$S$5</f>
        <v>2.7740000000000002E-4</v>
      </c>
      <c r="J6" s="1">
        <v>0</v>
      </c>
      <c r="K6" s="1">
        <f>'mortality calculations'!$F$5</f>
        <v>3.4248725000000004E-3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calculations'!$O$5</f>
        <v>8.2200000000000009E-2</v>
      </c>
      <c r="G7" s="1">
        <f xml:space="preserve"> 1-B7-C7-D7-E7-F7-H7-I7-J7-K7</f>
        <v>0.81418377549999987</v>
      </c>
      <c r="H7" s="1">
        <f>'progression calculations'!$G$5</f>
        <v>8.0299999999999996E-2</v>
      </c>
      <c r="I7" s="1">
        <f>'progression calculations'!$H$5</f>
        <v>1.898E-2</v>
      </c>
      <c r="J7" s="1">
        <v>0</v>
      </c>
      <c r="K7" s="1">
        <f>'mortality calculations'!$G$5</f>
        <v>4.3362244999999994E-3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calculations'!$I$5</f>
        <v>1.898E-2</v>
      </c>
      <c r="J8" s="1">
        <f>'progression calculations'!$J$5</f>
        <v>2.044E-2</v>
      </c>
      <c r="K8" s="1">
        <f>'mortality calculations'!$H$5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calculations'!$K$5</f>
        <v>3.0599999999999999E-2</v>
      </c>
      <c r="K9" s="1">
        <f>'mortality calculations'!$I$5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calculations'!$K$5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14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0.93547999999999998</v>
      </c>
      <c r="C2" s="1">
        <f>'progression calculations'!$B$6</f>
        <v>6.3100000000000003E-2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calculations'!$B$6</f>
        <v>1.42E-3</v>
      </c>
    </row>
    <row r="3" spans="1:11" x14ac:dyDescent="0.25">
      <c r="A3" s="4" t="s">
        <v>59</v>
      </c>
      <c r="B3" s="1">
        <f>'progression calculations'!$P$6</f>
        <v>0.23701</v>
      </c>
      <c r="C3" s="1">
        <f xml:space="preserve"> 1-B3-D3-E3-F3-G3-H3-I3-J3-K3</f>
        <v>0.74532843000000004</v>
      </c>
      <c r="D3" s="1">
        <f>'progression calculations'!$C$6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calculations'!$C$6</f>
        <v>1.8935700000000002E-3</v>
      </c>
    </row>
    <row r="4" spans="1:11" x14ac:dyDescent="0.25">
      <c r="A4" s="4" t="s">
        <v>1</v>
      </c>
      <c r="B4" s="1">
        <v>0</v>
      </c>
      <c r="C4" s="1">
        <f>'progression calculations'!$L$6</f>
        <v>8.2200000000000009E-2</v>
      </c>
      <c r="D4" s="1">
        <f xml:space="preserve"> 1-B4-C4-E4-F4-G4-H4-I4-J4-K4</f>
        <v>0.83546618939999995</v>
      </c>
      <c r="E4" s="1">
        <f>'progression calculations'!$D$6</f>
        <v>8.0299999999999996E-2</v>
      </c>
      <c r="F4" s="1">
        <v>0</v>
      </c>
      <c r="G4" s="1">
        <v>0</v>
      </c>
      <c r="H4" s="1">
        <v>0</v>
      </c>
      <c r="I4" s="1">
        <f>'progression calculations'!$Q$6</f>
        <v>6.7890000000000006E-6</v>
      </c>
      <c r="J4" s="1">
        <v>0</v>
      </c>
      <c r="K4" s="1">
        <f>'mortality calculations'!$D$6</f>
        <v>2.0270216000000001E-3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calculations'!$M$6</f>
        <v>8.2200000000000009E-2</v>
      </c>
      <c r="E5" s="1">
        <f xml:space="preserve"> 1-B5-C5-D5-F5-G5-H5-I5-J5-K5</f>
        <v>0.83411157319999985</v>
      </c>
      <c r="F5" s="1">
        <f>'progression calculations'!$E$6</f>
        <v>8.0299999999999996E-2</v>
      </c>
      <c r="G5" s="1">
        <v>0</v>
      </c>
      <c r="H5" s="1">
        <v>0</v>
      </c>
      <c r="I5" s="1">
        <f>'progression calculations'!$R$6</f>
        <v>1.3870000000000001E-4</v>
      </c>
      <c r="J5" s="1">
        <v>0</v>
      </c>
      <c r="K5" s="1">
        <f>'mortality calculations'!$E$6</f>
        <v>3.2497268000000004E-3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calculations'!$N$6</f>
        <v>8.2200000000000009E-2</v>
      </c>
      <c r="F6" s="1">
        <f xml:space="preserve"> 1-B6-C6-D6-E6-G6-H6-I6-J6-K6</f>
        <v>0.860733627</v>
      </c>
      <c r="G6" s="1">
        <f>'progression calculations'!$F$6</f>
        <v>5.2559999999999996E-2</v>
      </c>
      <c r="H6" s="1">
        <v>0</v>
      </c>
      <c r="I6" s="1">
        <f>'progression calculations'!$S$6</f>
        <v>2.7740000000000002E-4</v>
      </c>
      <c r="J6" s="1">
        <v>0</v>
      </c>
      <c r="K6" s="1">
        <f>'mortality calculations'!$F$6</f>
        <v>4.2289730000000005E-3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calculations'!$O$6</f>
        <v>8.2200000000000009E-2</v>
      </c>
      <c r="G7" s="1">
        <f xml:space="preserve"> 1-B7-C7-D7-E7-F7-H7-I7-J7-K7</f>
        <v>0.81316570539999988</v>
      </c>
      <c r="H7" s="1">
        <f>'progression calculations'!$G$6</f>
        <v>8.0299999999999996E-2</v>
      </c>
      <c r="I7" s="1">
        <f>'progression calculations'!$H$6</f>
        <v>1.898E-2</v>
      </c>
      <c r="J7" s="1">
        <v>0</v>
      </c>
      <c r="K7" s="1">
        <f>'mortality calculations'!$G$6</f>
        <v>5.3542946000000001E-3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calculations'!$I$6</f>
        <v>1.898E-2</v>
      </c>
      <c r="J8" s="1">
        <f>'progression calculations'!$J$6</f>
        <v>2.044E-2</v>
      </c>
      <c r="K8" s="1">
        <f>'mortality calculations'!$H$6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calculations'!$K$6</f>
        <v>3.0599999999999999E-2</v>
      </c>
      <c r="K9" s="1">
        <f>'mortality calculations'!$I$6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calculations'!$K$6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15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0.92779</v>
      </c>
      <c r="C2" s="1">
        <f>'progression calculations'!$B$7</f>
        <v>7.0199999999999999E-2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calculations'!$B$7</f>
        <v>2.0100000000000001E-3</v>
      </c>
    </row>
    <row r="3" spans="1:11" x14ac:dyDescent="0.25">
      <c r="A3" s="4" t="s">
        <v>59</v>
      </c>
      <c r="B3" s="1">
        <f>'progression calculations'!$P$7</f>
        <v>0.23701</v>
      </c>
      <c r="C3" s="1">
        <f xml:space="preserve"> 1-B3-D3-E3-F3-G3-H3-I3-J3-K3</f>
        <v>0.74454166500000007</v>
      </c>
      <c r="D3" s="1">
        <f>'progression calculations'!$C$7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calculations'!$C$7</f>
        <v>2.6803349999999998E-3</v>
      </c>
    </row>
    <row r="4" spans="1:11" x14ac:dyDescent="0.25">
      <c r="A4" s="4" t="s">
        <v>1</v>
      </c>
      <c r="B4" s="1">
        <v>0</v>
      </c>
      <c r="C4" s="1">
        <f>'progression calculations'!$L$7</f>
        <v>8.2200000000000009E-2</v>
      </c>
      <c r="D4" s="1">
        <f xml:space="preserve"> 1-B4-C4-E4-F4-G4-H4-I4-J4-K4</f>
        <v>0.83462397619999995</v>
      </c>
      <c r="E4" s="1">
        <f>'progression calculations'!$D$7</f>
        <v>8.0299999999999996E-2</v>
      </c>
      <c r="F4" s="1">
        <v>0</v>
      </c>
      <c r="G4" s="1">
        <v>0</v>
      </c>
      <c r="H4" s="1">
        <v>0</v>
      </c>
      <c r="I4" s="1">
        <f>'progression calculations'!$Q$7</f>
        <v>6.7890000000000006E-6</v>
      </c>
      <c r="J4" s="1">
        <v>0</v>
      </c>
      <c r="K4" s="1">
        <f>'mortality calculations'!$D$7</f>
        <v>2.8692348000000003E-3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calculations'!$M$7</f>
        <v>8.2200000000000009E-2</v>
      </c>
      <c r="E5" s="1">
        <f xml:space="preserve"> 1-B5-C5-D5-F5-G5-H5-I5-J5-K5</f>
        <v>0.8327613345999999</v>
      </c>
      <c r="F5" s="1">
        <f>'progression calculations'!$E$7</f>
        <v>8.0299999999999996E-2</v>
      </c>
      <c r="G5" s="1">
        <v>0</v>
      </c>
      <c r="H5" s="1">
        <v>0</v>
      </c>
      <c r="I5" s="1">
        <f>'progression calculations'!$R$7</f>
        <v>1.3870000000000001E-4</v>
      </c>
      <c r="J5" s="1">
        <v>0</v>
      </c>
      <c r="K5" s="1">
        <f>'mortality calculations'!$E$7</f>
        <v>4.5999654000000003E-3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calculations'!$N$7</f>
        <v>8.2200000000000009E-2</v>
      </c>
      <c r="F6" s="1">
        <f xml:space="preserve"> 1-B6-C6-D6-E6-G6-H6-I6-J6-K6</f>
        <v>0.85897651850000001</v>
      </c>
      <c r="G6" s="1">
        <f>'progression calculations'!$F$7</f>
        <v>5.2559999999999996E-2</v>
      </c>
      <c r="H6" s="1">
        <v>0</v>
      </c>
      <c r="I6" s="1">
        <f>'progression calculations'!$S$7</f>
        <v>2.7740000000000002E-4</v>
      </c>
      <c r="J6" s="1">
        <v>0</v>
      </c>
      <c r="K6" s="1">
        <f>'mortality calculations'!$F$7</f>
        <v>5.9860815000000005E-3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calculations'!$O$7</f>
        <v>8.2200000000000009E-2</v>
      </c>
      <c r="G7" s="1">
        <f xml:space="preserve"> 1-B7-C7-D7-E7-F7-H7-I7-J7-K7</f>
        <v>0.81094103369999992</v>
      </c>
      <c r="H7" s="1">
        <f>'progression calculations'!$G$7</f>
        <v>8.0299999999999996E-2</v>
      </c>
      <c r="I7" s="1">
        <f>'progression calculations'!$H$7</f>
        <v>1.898E-2</v>
      </c>
      <c r="J7" s="1">
        <v>0</v>
      </c>
      <c r="K7" s="1">
        <f>'mortality calculations'!$G$7</f>
        <v>7.5789663E-3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calculations'!$I$7</f>
        <v>1.898E-2</v>
      </c>
      <c r="J8" s="1">
        <f>'progression calculations'!$J$7</f>
        <v>2.044E-2</v>
      </c>
      <c r="K8" s="1">
        <f>'mortality calculations'!$H$7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calculations'!$K$7</f>
        <v>3.0599999999999999E-2</v>
      </c>
      <c r="K9" s="1">
        <f>'mortality calculations'!$I$7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calculations'!$K$7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16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0.92075999999999991</v>
      </c>
      <c r="C2" s="1">
        <f>'progression calculations'!$B$8</f>
        <v>7.6100000000000001E-2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calculations'!$B$8</f>
        <v>3.14E-3</v>
      </c>
    </row>
    <row r="3" spans="1:11" x14ac:dyDescent="0.25">
      <c r="A3" s="4" t="s">
        <v>59</v>
      </c>
      <c r="B3" s="1">
        <f>'progression calculations'!$P$8</f>
        <v>0.17818999999999999</v>
      </c>
      <c r="C3" s="1">
        <f xml:space="preserve"> 1-B3-D3-E3-F3-G3-H3-I3-J3-K3</f>
        <v>0.79723130000000009</v>
      </c>
      <c r="D3" s="1">
        <f>'progression calculations'!$C$8</f>
        <v>2.0952000000000002E-2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calculations'!$C$8</f>
        <v>3.6267000000000005E-3</v>
      </c>
    </row>
    <row r="4" spans="1:11" x14ac:dyDescent="0.25">
      <c r="A4" s="4" t="s">
        <v>1</v>
      </c>
      <c r="B4" s="1">
        <v>0</v>
      </c>
      <c r="C4" s="1">
        <f>'progression calculations'!$L$8</f>
        <v>6.1800000000000001E-2</v>
      </c>
      <c r="D4" s="1">
        <f xml:space="preserve"> 1-B4-C4-E4-F4-G4-H4-I4-J4-K4</f>
        <v>0.82760868300000001</v>
      </c>
      <c r="E4" s="1">
        <f>'progression calculations'!$D$8</f>
        <v>0.1067</v>
      </c>
      <c r="F4" s="1">
        <v>0</v>
      </c>
      <c r="G4" s="1">
        <v>0</v>
      </c>
      <c r="H4" s="1">
        <v>0</v>
      </c>
      <c r="I4" s="1">
        <f>'progression calculations'!$Q$8</f>
        <v>9.0210000000000005E-6</v>
      </c>
      <c r="J4" s="1">
        <v>0</v>
      </c>
      <c r="K4" s="1">
        <f>'mortality calculations'!$D$8</f>
        <v>3.8822960000000004E-3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calculations'!$M$8</f>
        <v>6.1800000000000001E-2</v>
      </c>
      <c r="E5" s="1">
        <f xml:space="preserve"> 1-B5-C5-D5-F5-G5-H5-I5-J5-K5</f>
        <v>0.82509159200000004</v>
      </c>
      <c r="F5" s="1">
        <f>'progression calculations'!$E$8</f>
        <v>0.1067</v>
      </c>
      <c r="G5" s="1">
        <v>0</v>
      </c>
      <c r="H5" s="1">
        <v>0</v>
      </c>
      <c r="I5" s="1">
        <f>'progression calculations'!$R$8</f>
        <v>1.8430000000000001E-4</v>
      </c>
      <c r="J5" s="1">
        <v>0</v>
      </c>
      <c r="K5" s="1">
        <f>'mortality calculations'!$E$8</f>
        <v>6.2241080000000008E-3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calculations'!$N$8</f>
        <v>6.1800000000000001E-2</v>
      </c>
      <c r="F6" s="1">
        <f xml:space="preserve"> 1-B6-C6-D6-E6-G6-H6-I6-J6-K6</f>
        <v>0.85989176999999994</v>
      </c>
      <c r="G6" s="1">
        <f>'progression calculations'!$F$8</f>
        <v>6.9839999999999999E-2</v>
      </c>
      <c r="H6" s="1">
        <v>0</v>
      </c>
      <c r="I6" s="1">
        <f>'progression calculations'!$S$8</f>
        <v>3.6860000000000001E-4</v>
      </c>
      <c r="J6" s="1">
        <v>0</v>
      </c>
      <c r="K6" s="1">
        <f>'mortality calculations'!$F$8</f>
        <v>8.0996300000000018E-3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calculations'!$O$8</f>
        <v>6.1800000000000001E-2</v>
      </c>
      <c r="G7" s="1">
        <f xml:space="preserve"> 1-B7-C7-D7-E7-F7-H7-I7-J7-K7</f>
        <v>0.796025074</v>
      </c>
      <c r="H7" s="1">
        <f>'progression calculations'!$G$8</f>
        <v>0.1067</v>
      </c>
      <c r="I7" s="1">
        <f>'progression calculations'!$H$8</f>
        <v>2.5219999999999999E-2</v>
      </c>
      <c r="J7" s="1">
        <v>0</v>
      </c>
      <c r="K7" s="1">
        <f>'mortality calculations'!$G$8</f>
        <v>1.0254926000000001E-2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0.78761999999999999</v>
      </c>
      <c r="I8" s="1">
        <f>'progression calculations'!$I$8</f>
        <v>2.5219999999999999E-2</v>
      </c>
      <c r="J8" s="1">
        <f>'progression calculations'!$J$8</f>
        <v>2.716E-2</v>
      </c>
      <c r="K8" s="1">
        <f>'mortality calculations'!$H$8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calculations'!$K$7</f>
        <v>3.0599999999999999E-2</v>
      </c>
      <c r="K9" s="1">
        <f>'mortality calculations'!$I$8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calculations'!$K$8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17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0.91325999999999996</v>
      </c>
      <c r="C2" s="1">
        <f>'progression calculations'!$B$9</f>
        <v>8.1799999999999998E-2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calculations'!$B$9</f>
        <v>4.9399999999999999E-3</v>
      </c>
    </row>
    <row r="3" spans="1:11" x14ac:dyDescent="0.25">
      <c r="A3" s="4" t="s">
        <v>59</v>
      </c>
      <c r="B3" s="1">
        <f>'progression calculations'!$P$9</f>
        <v>0.17818999999999999</v>
      </c>
      <c r="C3" s="1">
        <f xml:space="preserve"> 1-B3-D3-E3-F3-G3-H3-I3-J3-K3</f>
        <v>0.79515230000000003</v>
      </c>
      <c r="D3" s="1">
        <f>'progression calculations'!$C$9</f>
        <v>2.0952000000000002E-2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calculations'!$C$9</f>
        <v>5.7057000000000002E-3</v>
      </c>
    </row>
    <row r="4" spans="1:11" x14ac:dyDescent="0.25">
      <c r="A4" s="4" t="s">
        <v>1</v>
      </c>
      <c r="B4" s="1">
        <v>0</v>
      </c>
      <c r="C4" s="1">
        <f>'progression calculations'!$L$9</f>
        <v>6.1800000000000001E-2</v>
      </c>
      <c r="D4" s="1">
        <f xml:space="preserve"> 1-B4-C4-E4-F4-G4-H4-I4-J4-K4</f>
        <v>0.82538316300000003</v>
      </c>
      <c r="E4" s="1">
        <f>'progression calculations'!$D$9</f>
        <v>0.1067</v>
      </c>
      <c r="F4" s="1">
        <v>0</v>
      </c>
      <c r="G4" s="1">
        <v>0</v>
      </c>
      <c r="H4" s="1">
        <v>0</v>
      </c>
      <c r="I4" s="1">
        <f>'progression calculations'!$Q$9</f>
        <v>9.0210000000000005E-6</v>
      </c>
      <c r="J4" s="1">
        <v>0</v>
      </c>
      <c r="K4" s="1">
        <f>'mortality calculations'!$D$9</f>
        <v>6.1078160000000012E-3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calculations'!$M$9</f>
        <v>6.1800000000000001E-2</v>
      </c>
      <c r="E5" s="1">
        <f xml:space="preserve"> 1-B5-C5-D5-F5-G5-H5-I5-J5-K5</f>
        <v>0.821523632</v>
      </c>
      <c r="F5" s="1">
        <f>'progression calculations'!$E$9</f>
        <v>0.1067</v>
      </c>
      <c r="G5" s="1">
        <v>0</v>
      </c>
      <c r="H5" s="1">
        <v>0</v>
      </c>
      <c r="I5" s="1">
        <f>'progression calculations'!$R$9</f>
        <v>1.8430000000000001E-4</v>
      </c>
      <c r="J5" s="1">
        <v>0</v>
      </c>
      <c r="K5" s="1">
        <f>'mortality calculations'!$E$9</f>
        <v>9.792068000000001E-3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calculations'!$N$9</f>
        <v>6.1800000000000001E-2</v>
      </c>
      <c r="F6" s="1">
        <f xml:space="preserve"> 1-B6-C6-D6-E6-G6-H6-I6-J6-K6</f>
        <v>0.85524866999999993</v>
      </c>
      <c r="G6" s="1">
        <f>'progression calculations'!$F$9</f>
        <v>6.9839999999999999E-2</v>
      </c>
      <c r="H6" s="1">
        <v>0</v>
      </c>
      <c r="I6" s="1">
        <f>'progression calculations'!$S$9</f>
        <v>3.6860000000000001E-4</v>
      </c>
      <c r="J6" s="1">
        <v>0</v>
      </c>
      <c r="K6" s="1">
        <f>'mortality calculations'!$F$9</f>
        <v>1.2742730000000001E-2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calculations'!$O$9</f>
        <v>6.1800000000000001E-2</v>
      </c>
      <c r="G7" s="1">
        <f xml:space="preserve"> 1-B7-C7-D7-E7-F7-H7-I7-J7-K7</f>
        <v>0.79014645399999994</v>
      </c>
      <c r="H7" s="1">
        <f>'progression calculations'!$G$9</f>
        <v>0.1067</v>
      </c>
      <c r="I7" s="1">
        <f>'progression calculations'!$H$9</f>
        <v>2.5219999999999999E-2</v>
      </c>
      <c r="J7" s="1">
        <v>0</v>
      </c>
      <c r="K7" s="1">
        <f>'mortality calculations'!$G$9</f>
        <v>1.6133546000000002E-2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0.78761999999999999</v>
      </c>
      <c r="I8" s="1">
        <f>'progression calculations'!$I$9</f>
        <v>2.5219999999999999E-2</v>
      </c>
      <c r="J8" s="1">
        <f>'progression calculations'!$J$9</f>
        <v>2.716E-2</v>
      </c>
      <c r="K8" s="1">
        <f>'mortality calculations'!$H$9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0.33782000000000001</v>
      </c>
      <c r="J9" s="1">
        <f>'progression calculations'!$K$9</f>
        <v>3.9780000000000003E-2</v>
      </c>
      <c r="K9" s="1">
        <f>'mortality calculations'!$I$9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calculations'!$K$9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22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0.90708999999999995</v>
      </c>
      <c r="C2" s="1">
        <f>'progression calculations'!$B$10</f>
        <v>8.5599999999999996E-2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calculations'!$B$10</f>
        <v>7.3099999999999997E-3</v>
      </c>
    </row>
    <row r="3" spans="1:11" x14ac:dyDescent="0.25">
      <c r="A3" s="4" t="s">
        <v>59</v>
      </c>
      <c r="B3" s="1">
        <f>'progression calculations'!$P$10</f>
        <v>0.17818999999999999</v>
      </c>
      <c r="C3" s="1">
        <f xml:space="preserve"> 1-B3-D3-E3-F3-G3-H3-I3-J3-K3</f>
        <v>0.79241495000000006</v>
      </c>
      <c r="D3" s="1">
        <f>'progression calculations'!$C$10</f>
        <v>2.0952000000000002E-2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calculations'!$C$10</f>
        <v>8.4430500000000006E-3</v>
      </c>
    </row>
    <row r="4" spans="1:11" x14ac:dyDescent="0.25">
      <c r="A4" s="4" t="s">
        <v>1</v>
      </c>
      <c r="B4" s="1">
        <v>0</v>
      </c>
      <c r="C4" s="1">
        <f>'progression calculations'!$L$10</f>
        <v>6.1800000000000001E-2</v>
      </c>
      <c r="D4" s="1">
        <f xml:space="preserve"> 1-B4-C4-E4-F4-G4-H4-I4-J4-K4</f>
        <v>0.82245289500000007</v>
      </c>
      <c r="E4" s="1">
        <f>'progression calculations'!$D$10</f>
        <v>0.1067</v>
      </c>
      <c r="F4" s="1">
        <v>0</v>
      </c>
      <c r="G4" s="1">
        <v>0</v>
      </c>
      <c r="H4" s="1">
        <v>0</v>
      </c>
      <c r="I4" s="1">
        <f>'progression calculations'!$Q$10</f>
        <v>9.0210000000000005E-6</v>
      </c>
      <c r="J4" s="1">
        <v>0</v>
      </c>
      <c r="K4" s="1">
        <f>'mortality calculations'!$D$10</f>
        <v>9.038084E-3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calculations'!$M$10</f>
        <v>6.1800000000000001E-2</v>
      </c>
      <c r="E5" s="1">
        <f xml:space="preserve"> 1-B5-C5-D5-F5-G5-H5-I5-J5-K5</f>
        <v>0.81682581799999998</v>
      </c>
      <c r="F5" s="1">
        <f>'progression calculations'!$E$10</f>
        <v>0.1067</v>
      </c>
      <c r="G5" s="1">
        <v>0</v>
      </c>
      <c r="H5" s="1">
        <v>0</v>
      </c>
      <c r="I5" s="1">
        <f>'progression calculations'!$R$10</f>
        <v>1.8430000000000001E-4</v>
      </c>
      <c r="J5" s="1">
        <v>0</v>
      </c>
      <c r="K5" s="1">
        <f>'mortality calculations'!$E$10</f>
        <v>1.4489882000000001E-2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calculations'!$N$10</f>
        <v>6.1800000000000001E-2</v>
      </c>
      <c r="F6" s="1">
        <f xml:space="preserve"> 1-B6-C6-D6-E6-G6-H6-I6-J6-K6</f>
        <v>0.84913525499999998</v>
      </c>
      <c r="G6" s="1">
        <f>'progression calculations'!$F$10</f>
        <v>6.9839999999999999E-2</v>
      </c>
      <c r="H6" s="1">
        <v>0</v>
      </c>
      <c r="I6" s="1">
        <f>'progression calculations'!$S$10</f>
        <v>3.6860000000000001E-4</v>
      </c>
      <c r="J6" s="1">
        <v>0</v>
      </c>
      <c r="K6" s="1">
        <f>'mortality calculations'!$F$10</f>
        <v>1.8856145000000001E-2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calculations'!$O$10</f>
        <v>6.1800000000000001E-2</v>
      </c>
      <c r="G7" s="1">
        <f xml:space="preserve"> 1-B7-C7-D7-E7-F7-H7-I7-J7-K7</f>
        <v>0.78240627100000004</v>
      </c>
      <c r="H7" s="1">
        <f>'progression calculations'!$G$10</f>
        <v>0.1067</v>
      </c>
      <c r="I7" s="1">
        <f>'progression calculations'!$H$10</f>
        <v>2.5219999999999999E-2</v>
      </c>
      <c r="J7" s="1">
        <v>0</v>
      </c>
      <c r="K7" s="1">
        <f>'mortality calculations'!$G$10</f>
        <v>2.3873729E-2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0.78761999999999999</v>
      </c>
      <c r="I8" s="1">
        <f>'progression calculations'!$I$10</f>
        <v>2.5219999999999999E-2</v>
      </c>
      <c r="J8" s="1">
        <f>'progression calculations'!$J$10</f>
        <v>2.716E-2</v>
      </c>
      <c r="K8" s="1">
        <f>'mortality calculations'!$H$10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0.33782000000000001</v>
      </c>
      <c r="J9" s="1">
        <f>'progression calculations'!$K$10</f>
        <v>3.9780000000000003E-2</v>
      </c>
      <c r="K9" s="1">
        <f>'mortality calculations'!$I$10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calculations'!$K$10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18</v>
      </c>
      <c r="B1" s="4" t="s">
        <v>66</v>
      </c>
      <c r="C1" s="4" t="s">
        <v>59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0.90156000000000003</v>
      </c>
      <c r="C2" s="1">
        <f>'progression calculations'!$B$11</f>
        <v>8.8099999999999998E-2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calculations'!$B$11</f>
        <v>1.034E-2</v>
      </c>
    </row>
    <row r="3" spans="1:11" x14ac:dyDescent="0.25">
      <c r="A3" s="4" t="s">
        <v>59</v>
      </c>
      <c r="B3" s="1">
        <f>'progression calculations'!$P$11</f>
        <v>0.17818999999999999</v>
      </c>
      <c r="C3" s="1">
        <f xml:space="preserve"> 1-B3-D3-E3-F3-G3-H3-I3-J3-K3</f>
        <v>0.7889153000000001</v>
      </c>
      <c r="D3" s="1">
        <f>'progression calculations'!$C$11</f>
        <v>2.0952000000000002E-2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calculations'!$C$11</f>
        <v>1.1942700000000001E-2</v>
      </c>
    </row>
    <row r="4" spans="1:11" x14ac:dyDescent="0.25">
      <c r="A4" s="4" t="s">
        <v>1</v>
      </c>
      <c r="B4" s="1">
        <v>0</v>
      </c>
      <c r="C4" s="1">
        <f>'progression calculations'!$L$11</f>
        <v>6.1800000000000001E-2</v>
      </c>
      <c r="D4" s="1">
        <f xml:space="preserve"> 1-B4-C4-E4-F4-G4-H4-I4-J4-K4</f>
        <v>0.81870660299999998</v>
      </c>
      <c r="E4" s="1">
        <f>'progression calculations'!$D$11</f>
        <v>0.1067</v>
      </c>
      <c r="F4" s="1">
        <v>0</v>
      </c>
      <c r="G4" s="1">
        <v>0</v>
      </c>
      <c r="H4" s="1">
        <v>0</v>
      </c>
      <c r="I4" s="1">
        <f>'progression calculations'!$Q$11</f>
        <v>9.0210000000000005E-6</v>
      </c>
      <c r="J4" s="1">
        <v>0</v>
      </c>
      <c r="K4" s="1">
        <f>'mortality calculations'!$D$11</f>
        <v>1.2784376000000002E-2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calculations'!$M$11</f>
        <v>6.1800000000000001E-2</v>
      </c>
      <c r="E5" s="1">
        <f xml:space="preserve"> 1-B5-C5-D5-F5-G5-H5-I5-J5-K5</f>
        <v>0.810819752</v>
      </c>
      <c r="F5" s="1">
        <f>'progression calculations'!$E$11</f>
        <v>0.1067</v>
      </c>
      <c r="G5" s="1">
        <v>0</v>
      </c>
      <c r="H5" s="1">
        <v>0</v>
      </c>
      <c r="I5" s="1">
        <f>'progression calculations'!$R$11</f>
        <v>1.8430000000000001E-4</v>
      </c>
      <c r="J5" s="1">
        <v>0</v>
      </c>
      <c r="K5" s="1">
        <f>'mortality calculations'!$E$11</f>
        <v>2.0495948000000003E-2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calculations'!$N$11</f>
        <v>6.1800000000000001E-2</v>
      </c>
      <c r="F6" s="1">
        <f xml:space="preserve"> 1-B6-C6-D6-E6-G6-H6-I6-J6-K6</f>
        <v>0.84131937000000001</v>
      </c>
      <c r="G6" s="1">
        <f>'progression calculations'!$F$11</f>
        <v>6.9839999999999999E-2</v>
      </c>
      <c r="H6" s="1">
        <v>0</v>
      </c>
      <c r="I6" s="1">
        <f>'progression calculations'!$S$11</f>
        <v>3.6860000000000001E-4</v>
      </c>
      <c r="J6" s="1">
        <v>0</v>
      </c>
      <c r="K6" s="1">
        <f>'mortality calculations'!$F$11</f>
        <v>2.6672030000000003E-2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calculations'!$O$11</f>
        <v>6.1800000000000001E-2</v>
      </c>
      <c r="G7" s="1">
        <f xml:space="preserve"> 1-B7-C7-D7-E7-F7-H7-I7-J7-K7</f>
        <v>0.77251059399999999</v>
      </c>
      <c r="H7" s="1">
        <f>'progression calculations'!$G$11</f>
        <v>0.1067</v>
      </c>
      <c r="I7" s="1">
        <f>'progression calculations'!$H$11</f>
        <v>2.5219999999999999E-2</v>
      </c>
      <c r="J7" s="1">
        <v>0</v>
      </c>
      <c r="K7" s="1">
        <f>'mortality calculations'!$G$11</f>
        <v>3.3769406000000002E-2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0.78761999999999999</v>
      </c>
      <c r="I8" s="1">
        <f>'progression calculations'!$I$11</f>
        <v>2.5219999999999999E-2</v>
      </c>
      <c r="J8" s="1">
        <f>'progression calculations'!$J$11</f>
        <v>2.716E-2</v>
      </c>
      <c r="K8" s="1">
        <f>'mortality calculations'!$H$11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0.33782000000000001</v>
      </c>
      <c r="J9" s="1">
        <f>'progression calculations'!$K$11</f>
        <v>3.9780000000000003E-2</v>
      </c>
      <c r="K9" s="1">
        <f>'mortality calculations'!$I$11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calculations'!$K$11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19</v>
      </c>
      <c r="B1" s="4" t="s">
        <v>66</v>
      </c>
      <c r="C1" s="4" t="s">
        <v>59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0.89561000000000002</v>
      </c>
      <c r="C2" s="1">
        <f>'progression calculations'!$B$12</f>
        <v>8.9399999999999993E-2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calculations'!$B$12</f>
        <v>1.499E-2</v>
      </c>
    </row>
    <row r="3" spans="1:11" x14ac:dyDescent="0.25">
      <c r="A3" s="4" t="s">
        <v>59</v>
      </c>
      <c r="B3" s="1">
        <f>'progression calculations'!$P$12</f>
        <v>0.14359</v>
      </c>
      <c r="C3" s="1">
        <f xml:space="preserve"> 1-B3-D3-E3-F3-G3-H3-I3-J3-K3</f>
        <v>0.81453449999999994</v>
      </c>
      <c r="D3" s="1">
        <f>'progression calculations'!$C$12</f>
        <v>2.6136E-2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calculations'!$C$12</f>
        <v>1.57395E-2</v>
      </c>
    </row>
    <row r="4" spans="1:11" x14ac:dyDescent="0.25">
      <c r="A4" s="4" t="s">
        <v>1</v>
      </c>
      <c r="B4" s="1">
        <v>0</v>
      </c>
      <c r="C4" s="1">
        <f>'progression calculations'!$L$12</f>
        <v>4.9799999999999997E-2</v>
      </c>
      <c r="D4" s="1">
        <f xml:space="preserve"> 1-B4-C4-E4-F4-G4-H4-I4-J4-K4</f>
        <v>0.80023998699999999</v>
      </c>
      <c r="E4" s="1">
        <f>'progression calculations'!$D$12</f>
        <v>0.1331</v>
      </c>
      <c r="F4" s="1">
        <v>0</v>
      </c>
      <c r="G4" s="1">
        <v>0</v>
      </c>
      <c r="H4" s="1">
        <v>0</v>
      </c>
      <c r="I4" s="1">
        <f>'progression calculations'!$Q$12</f>
        <v>1.1253000000000001E-5</v>
      </c>
      <c r="J4" s="1">
        <v>0</v>
      </c>
      <c r="K4" s="1">
        <f>'mortality calculations'!$D$12</f>
        <v>1.6848760000000001E-2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calculations'!$M$12</f>
        <v>4.9799999999999997E-2</v>
      </c>
      <c r="E5" s="1">
        <f xml:space="preserve"> 1-B5-C5-D5-F5-G5-H5-I5-J5-K5</f>
        <v>0.78985812</v>
      </c>
      <c r="F5" s="1">
        <f>'progression calculations'!$E$12</f>
        <v>0.1331</v>
      </c>
      <c r="G5" s="1">
        <v>0</v>
      </c>
      <c r="H5" s="1">
        <v>0</v>
      </c>
      <c r="I5" s="1">
        <f>'progression calculations'!$R$12</f>
        <v>2.299E-4</v>
      </c>
      <c r="J5" s="1">
        <v>0</v>
      </c>
      <c r="K5" s="1">
        <f>'mortality calculations'!$E$12</f>
        <v>2.7011980000000001E-2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calculations'!$N$12</f>
        <v>4.9799999999999997E-2</v>
      </c>
      <c r="F6" s="1">
        <f xml:space="preserve"> 1-B6-C6-D6-E6-G6-H6-I6-J6-K6</f>
        <v>0.82746865000000003</v>
      </c>
      <c r="G6" s="1">
        <f>'progression calculations'!$F$12</f>
        <v>8.7119999999999989E-2</v>
      </c>
      <c r="H6" s="1">
        <v>0</v>
      </c>
      <c r="I6" s="1">
        <f>'progression calculations'!$S$12</f>
        <v>4.5980000000000001E-4</v>
      </c>
      <c r="J6" s="1">
        <v>0</v>
      </c>
      <c r="K6" s="1">
        <f>'mortality calculations'!$F$12</f>
        <v>3.5151550000000004E-2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calculations'!$O$12</f>
        <v>4.9799999999999997E-2</v>
      </c>
      <c r="G7" s="1">
        <f xml:space="preserve"> 1-B7-C7-D7-E7-F7-H7-I7-J7-K7</f>
        <v>0.74113468999999998</v>
      </c>
      <c r="H7" s="1">
        <f>'progression calculations'!$G$12</f>
        <v>0.1331</v>
      </c>
      <c r="I7" s="1">
        <f>'progression calculations'!$H$12</f>
        <v>3.1459999999999995E-2</v>
      </c>
      <c r="J7" s="1">
        <v>0</v>
      </c>
      <c r="K7" s="1">
        <f>'mortality calculations'!$G$12</f>
        <v>4.4505309999999999E-2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0.7746599999999999</v>
      </c>
      <c r="I8" s="1">
        <f>'progression calculations'!$I$12</f>
        <v>3.1459999999999995E-2</v>
      </c>
      <c r="J8" s="1">
        <f>'progression calculations'!$J$12</f>
        <v>3.388E-2</v>
      </c>
      <c r="K8" s="1">
        <f>'mortality calculations'!$H$12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0.37056200000000006</v>
      </c>
      <c r="J9" s="1">
        <f>'progression calculations'!$K$12</f>
        <v>7.038E-3</v>
      </c>
      <c r="K9" s="1">
        <f>'mortality calculations'!$I$12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calculations'!$K$12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20</v>
      </c>
      <c r="B1" s="4" t="s">
        <v>66</v>
      </c>
      <c r="C1" s="4" t="s">
        <v>59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0.88634999999999997</v>
      </c>
      <c r="C2" s="1">
        <f>'progression calculations'!$B$13</f>
        <v>9.0399999999999994E-2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calculations'!$B$13</f>
        <v>2.325E-2</v>
      </c>
    </row>
    <row r="3" spans="1:11" x14ac:dyDescent="0.25">
      <c r="A3" s="4" t="s">
        <v>59</v>
      </c>
      <c r="B3" s="1">
        <f>'progression calculations'!$P$13</f>
        <v>0.14359</v>
      </c>
      <c r="C3" s="1">
        <f xml:space="preserve"> 1-B3-D3-E3-F3-G3-H3-I3-J3-K3</f>
        <v>0.80586150000000001</v>
      </c>
      <c r="D3" s="1">
        <f>'progression calculations'!$C$13</f>
        <v>2.6136E-2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calculations'!$C$13</f>
        <v>2.44125E-2</v>
      </c>
    </row>
    <row r="4" spans="1:11" x14ac:dyDescent="0.25">
      <c r="A4" s="4" t="s">
        <v>1</v>
      </c>
      <c r="B4" s="1">
        <v>0</v>
      </c>
      <c r="C4" s="1">
        <f>'progression calculations'!$L$13</f>
        <v>4.9799999999999997E-2</v>
      </c>
      <c r="D4" s="1">
        <f xml:space="preserve"> 1-B4-C4-E4-F4-G4-H4-I4-J4-K4</f>
        <v>0.79095574700000004</v>
      </c>
      <c r="E4" s="1">
        <f>'progression calculations'!$D$13</f>
        <v>0.1331</v>
      </c>
      <c r="F4" s="1">
        <v>0</v>
      </c>
      <c r="G4" s="1">
        <v>0</v>
      </c>
      <c r="H4" s="1">
        <v>0</v>
      </c>
      <c r="I4" s="1">
        <f>'progression calculations'!$Q$13</f>
        <v>1.1253000000000001E-5</v>
      </c>
      <c r="J4" s="1">
        <v>0</v>
      </c>
      <c r="K4" s="1">
        <f>'mortality calculations'!$D$13</f>
        <v>2.6133000000000003E-2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calculations'!$M$13</f>
        <v>4.9799999999999997E-2</v>
      </c>
      <c r="E5" s="1">
        <f xml:space="preserve"> 1-B5-C5-D5-F5-G5-H5-I5-J5-K5</f>
        <v>0.77497360000000004</v>
      </c>
      <c r="F5" s="1">
        <f>'progression calculations'!$E$13</f>
        <v>0.1331</v>
      </c>
      <c r="G5" s="1">
        <v>0</v>
      </c>
      <c r="H5" s="1">
        <v>0</v>
      </c>
      <c r="I5" s="1">
        <f>'progression calculations'!$R$13</f>
        <v>2.299E-4</v>
      </c>
      <c r="J5" s="1">
        <v>0</v>
      </c>
      <c r="K5" s="1">
        <f>'mortality calculations'!$E$13</f>
        <v>4.1896500000000003E-2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calculations'!$N$13</f>
        <v>4.9799999999999997E-2</v>
      </c>
      <c r="F6" s="1">
        <f xml:space="preserve"> 1-B6-C6-D6-E6-G6-H6-I6-J6-K6</f>
        <v>0.80809895000000009</v>
      </c>
      <c r="G6" s="1">
        <f>'progression calculations'!$F$13</f>
        <v>8.7119999999999989E-2</v>
      </c>
      <c r="H6" s="1">
        <v>0</v>
      </c>
      <c r="I6" s="1">
        <f>'progression calculations'!$S$13</f>
        <v>4.5980000000000001E-4</v>
      </c>
      <c r="J6" s="1">
        <v>0</v>
      </c>
      <c r="K6" s="1">
        <f>'mortality calculations'!$F$13</f>
        <v>5.4521250000000007E-2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calculations'!$O$13</f>
        <v>4.9799999999999997E-2</v>
      </c>
      <c r="G7" s="1">
        <f xml:space="preserve"> 1-B7-C7-D7-E7-F7-H7-I7-J7-K7</f>
        <v>0.71661074999999996</v>
      </c>
      <c r="H7" s="1">
        <f>'progression calculations'!$G$13</f>
        <v>0.1331</v>
      </c>
      <c r="I7" s="1">
        <f>'progression calculations'!$H$13</f>
        <v>3.1459999999999995E-2</v>
      </c>
      <c r="J7" s="1">
        <v>0</v>
      </c>
      <c r="K7" s="1">
        <f>'mortality calculations'!$G$13</f>
        <v>6.902925E-2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0.7746599999999999</v>
      </c>
      <c r="I8" s="1">
        <f>'progression calculations'!$I$13</f>
        <v>3.1459999999999995E-2</v>
      </c>
      <c r="J8" s="1">
        <f>'progression calculations'!$J$13</f>
        <v>3.388E-2</v>
      </c>
      <c r="K8" s="1">
        <f>'mortality calculations'!$H$13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0.37056200000000006</v>
      </c>
      <c r="J9" s="1">
        <f>'progression calculations'!$K$13</f>
        <v>7.038E-3</v>
      </c>
      <c r="K9" s="1">
        <f>'mortality calculations'!$I$13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calculations'!$K$13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zoomScale="80" zoomScaleNormal="80" workbookViewId="0">
      <selection activeCell="K11" sqref="A1:K11"/>
    </sheetView>
  </sheetViews>
  <sheetFormatPr defaultRowHeight="15" x14ac:dyDescent="0.25"/>
  <cols>
    <col min="9" max="9" width="13" bestFit="1" customWidth="1"/>
  </cols>
  <sheetData>
    <row r="1" spans="1:11" x14ac:dyDescent="0.25">
      <c r="A1" s="4" t="s">
        <v>21</v>
      </c>
      <c r="B1" s="4" t="s">
        <v>66</v>
      </c>
      <c r="C1" s="4" t="s">
        <v>59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0.87229999999999996</v>
      </c>
      <c r="C2" s="1">
        <f>'progression calculations'!$B$14</f>
        <v>9.0700000000000003E-2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calculations'!$B$14</f>
        <v>3.6999999999999998E-2</v>
      </c>
    </row>
    <row r="3" spans="1:11" x14ac:dyDescent="0.25">
      <c r="A3" s="4" t="s">
        <v>59</v>
      </c>
      <c r="B3" s="1">
        <f>'progression calculations'!$P$14</f>
        <v>0.14359</v>
      </c>
      <c r="C3" s="1">
        <f xml:space="preserve"> 1-B3-D3-E3-F3-G3-H3-I3-J3-K3</f>
        <v>0.79142399999999991</v>
      </c>
      <c r="D3" s="1">
        <f>'progression calculations'!$C$14</f>
        <v>2.6136E-2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calculations'!$C$14</f>
        <v>3.8850000000000003E-2</v>
      </c>
    </row>
    <row r="4" spans="1:11" x14ac:dyDescent="0.25">
      <c r="A4" s="4" t="s">
        <v>1</v>
      </c>
      <c r="B4" s="1">
        <v>0</v>
      </c>
      <c r="C4" s="1">
        <f>'progression calculations'!$L$14</f>
        <v>4.9799999999999997E-2</v>
      </c>
      <c r="D4" s="1">
        <f xml:space="preserve"> 1-B4-C4-E4-F4-G4-H4-I4-J4-K4</f>
        <v>0.77550074700000005</v>
      </c>
      <c r="E4" s="1">
        <f>'progression calculations'!$D$14</f>
        <v>0.1331</v>
      </c>
      <c r="F4" s="1">
        <v>0</v>
      </c>
      <c r="G4" s="1">
        <v>0</v>
      </c>
      <c r="H4" s="1">
        <v>0</v>
      </c>
      <c r="I4" s="1">
        <f>'progression calculations'!$Q$14</f>
        <v>1.1253000000000001E-5</v>
      </c>
      <c r="J4" s="1">
        <v>0</v>
      </c>
      <c r="K4" s="1">
        <f>'mortality calculations'!$D$14</f>
        <v>4.1588E-2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calculations'!$M$14</f>
        <v>4.9799999999999997E-2</v>
      </c>
      <c r="E5" s="1">
        <f xml:space="preserve"> 1-B5-C5-D5-F5-G5-H5-I5-J5-K5</f>
        <v>0.75019610000000003</v>
      </c>
      <c r="F5" s="1">
        <f>'progression calculations'!$E$14</f>
        <v>0.1331</v>
      </c>
      <c r="G5" s="1">
        <v>0</v>
      </c>
      <c r="H5" s="1">
        <v>0</v>
      </c>
      <c r="I5" s="1">
        <f>'progression calculations'!$R$14</f>
        <v>2.299E-4</v>
      </c>
      <c r="J5" s="1">
        <v>0</v>
      </c>
      <c r="K5" s="1">
        <f>'mortality calculations'!$E$14</f>
        <v>6.6673999999999997E-2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calculations'!$N$14</f>
        <v>4.9799999999999997E-2</v>
      </c>
      <c r="F6" s="1">
        <f xml:space="preserve"> 1-B6-C6-D6-E6-G6-H6-I6-J6-K6</f>
        <v>0.77585520000000008</v>
      </c>
      <c r="G6" s="1">
        <f>'progression calculations'!$F$14</f>
        <v>8.7119999999999989E-2</v>
      </c>
      <c r="H6" s="1">
        <v>0</v>
      </c>
      <c r="I6" s="1">
        <f>'progression calculations'!$S$14</f>
        <v>4.5980000000000001E-4</v>
      </c>
      <c r="J6" s="1">
        <v>0</v>
      </c>
      <c r="K6" s="1">
        <f>'mortality calculations'!$F$14</f>
        <v>8.6765000000000009E-2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calculations'!$O$14</f>
        <v>4.9799999999999997E-2</v>
      </c>
      <c r="G7" s="1">
        <f xml:space="preserve"> 1-B7-C7-D7-E7-F7-H7-I7-J7-K7</f>
        <v>0.67578700000000003</v>
      </c>
      <c r="H7" s="1">
        <f>'progression calculations'!$G$14</f>
        <v>0.1331</v>
      </c>
      <c r="I7" s="1">
        <f>'progression calculations'!$H$14</f>
        <v>3.1459999999999995E-2</v>
      </c>
      <c r="J7" s="1">
        <v>0</v>
      </c>
      <c r="K7" s="1">
        <f>'mortality calculations'!$G$14</f>
        <v>0.10985299999999999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0.7746599999999999</v>
      </c>
      <c r="I8" s="1">
        <f>'progression calculations'!$I$14</f>
        <v>3.1459999999999995E-2</v>
      </c>
      <c r="J8" s="1">
        <f>'progression calculations'!$J$14</f>
        <v>3.388E-2</v>
      </c>
      <c r="K8" s="1">
        <f>'mortality calculations'!$H$14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0.37056200000000006</v>
      </c>
      <c r="J9" s="1">
        <f>'progression calculations'!$K$14</f>
        <v>7.038E-3</v>
      </c>
      <c r="K9" s="1">
        <f>'mortality calculations'!$I$14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calculations'!$K$14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3"/>
  <sheetViews>
    <sheetView topLeftCell="A127" zoomScale="80" zoomScaleNormal="80" workbookViewId="0">
      <selection activeCell="A133" sqref="A133:K143"/>
    </sheetView>
  </sheetViews>
  <sheetFormatPr defaultRowHeight="15" x14ac:dyDescent="0.25"/>
  <sheetData>
    <row r="1" spans="1:11" x14ac:dyDescent="0.25">
      <c r="A1" s="4" t="s">
        <v>273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0.95957000000000003</v>
      </c>
      <c r="C2" s="1">
        <f>'progression calculations'!$B$3</f>
        <v>3.9600000000000003E-2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calculations'!$B$3</f>
        <v>8.3000000000000001E-4</v>
      </c>
    </row>
    <row r="3" spans="1:11" x14ac:dyDescent="0.25">
      <c r="A3" s="4" t="s">
        <v>59</v>
      </c>
      <c r="B3" s="1">
        <f>'progression calculations'!$P$3</f>
        <v>0.23701</v>
      </c>
      <c r="C3" s="1">
        <f xml:space="preserve"> 1-B3-D3-E3-F3-G3-H3-I3-J3-K3</f>
        <v>0.74611519500000001</v>
      </c>
      <c r="D3" s="1">
        <f>'progression calculations'!$C$3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calculations'!$C$3</f>
        <v>1.1068050000000002E-3</v>
      </c>
    </row>
    <row r="4" spans="1:11" x14ac:dyDescent="0.25">
      <c r="A4" s="4" t="s">
        <v>1</v>
      </c>
      <c r="B4" s="1">
        <v>0</v>
      </c>
      <c r="C4" s="1">
        <f>'progression calculations'!$L$3</f>
        <v>8.2200000000000009E-2</v>
      </c>
      <c r="D4" s="1">
        <f xml:space="preserve"> 1-B4-C4-E4-F4-G4-H4-I4-J4-K4</f>
        <v>0.83630840259999994</v>
      </c>
      <c r="E4" s="1">
        <f>'progression calculations'!$D$3</f>
        <v>8.0299999999999996E-2</v>
      </c>
      <c r="F4" s="1">
        <v>0</v>
      </c>
      <c r="G4" s="1">
        <v>0</v>
      </c>
      <c r="H4" s="1">
        <v>0</v>
      </c>
      <c r="I4" s="1">
        <f>'progression calculations'!$Q$3</f>
        <v>6.7890000000000006E-6</v>
      </c>
      <c r="J4" s="1">
        <v>0</v>
      </c>
      <c r="K4" s="1">
        <f>'mortality calculations'!$D$3</f>
        <v>1.1848084E-3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calculations'!$T$3</f>
        <v>0.16440000000000002</v>
      </c>
      <c r="E5" s="1">
        <f xml:space="preserve"> 1-B5-C5-D5-F5-G5-H5-I5-J5-K5</f>
        <v>0.75326181179999996</v>
      </c>
      <c r="F5" s="1">
        <f>'progression calculations'!$E$3</f>
        <v>8.0299999999999996E-2</v>
      </c>
      <c r="G5" s="1">
        <v>0</v>
      </c>
      <c r="H5" s="1">
        <v>0</v>
      </c>
      <c r="I5" s="1">
        <f>'progression calculations'!$R$3</f>
        <v>1.3870000000000001E-4</v>
      </c>
      <c r="J5" s="1">
        <v>0</v>
      </c>
      <c r="K5" s="1">
        <f>'mortality calculations'!$E$3</f>
        <v>1.8994882000000002E-3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calculations'!$T$3</f>
        <v>0.16440000000000002</v>
      </c>
      <c r="F6" s="1">
        <f xml:space="preserve"> 1-B6-C6-D6-E6-G6-H6-I6-J6-K6</f>
        <v>0.78029073549999994</v>
      </c>
      <c r="G6" s="1">
        <f>'progression calculations'!$F$3</f>
        <v>5.2559999999999996E-2</v>
      </c>
      <c r="H6" s="1">
        <v>0</v>
      </c>
      <c r="I6" s="1">
        <f>'progression calculations'!$S$3</f>
        <v>2.7740000000000002E-4</v>
      </c>
      <c r="J6" s="1">
        <v>0</v>
      </c>
      <c r="K6" s="1">
        <f>'mortality calculations'!$F$3</f>
        <v>2.4718645000000004E-3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calculations'!$O$3</f>
        <v>8.2200000000000009E-2</v>
      </c>
      <c r="G7" s="1">
        <f xml:space="preserve"> 1-B7-C7-D7-E7-F7-H7-I7-J7-K7</f>
        <v>0.81539037709999995</v>
      </c>
      <c r="H7" s="1">
        <f>'progression calculations'!$G$3</f>
        <v>8.0299999999999996E-2</v>
      </c>
      <c r="I7" s="1">
        <f>'progression calculations'!$H$3</f>
        <v>1.898E-2</v>
      </c>
      <c r="J7" s="1">
        <v>0</v>
      </c>
      <c r="K7" s="1">
        <f>'mortality calculations'!$G$3</f>
        <v>3.1296228999999997E-3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calculations'!$I$3</f>
        <v>1.898E-2</v>
      </c>
      <c r="J8" s="1">
        <f>'progression calculations'!$J$3</f>
        <v>2.044E-2</v>
      </c>
      <c r="K8" s="1">
        <f>'mortality calculations'!$H$3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calculations'!$K$3</f>
        <v>3.0599999999999999E-2</v>
      </c>
      <c r="K9" s="1">
        <f>'mortality calculations'!$I$3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calculations'!$K$3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  <row r="13" spans="1:11" x14ac:dyDescent="0.25">
      <c r="A13" s="4" t="s">
        <v>278</v>
      </c>
      <c r="B13" s="4" t="s">
        <v>66</v>
      </c>
      <c r="C13" s="4" t="s">
        <v>87</v>
      </c>
      <c r="D13" s="4" t="s">
        <v>1</v>
      </c>
      <c r="E13" s="4" t="s">
        <v>2</v>
      </c>
      <c r="F13" s="4" t="s">
        <v>3</v>
      </c>
      <c r="G13" s="4" t="s">
        <v>4</v>
      </c>
      <c r="H13" s="4" t="s">
        <v>64</v>
      </c>
      <c r="I13" s="4" t="s">
        <v>5</v>
      </c>
      <c r="J13" s="4" t="s">
        <v>6</v>
      </c>
      <c r="K13" s="4" t="s">
        <v>65</v>
      </c>
    </row>
    <row r="14" spans="1:11" x14ac:dyDescent="0.25">
      <c r="A14" s="4" t="s">
        <v>66</v>
      </c>
      <c r="B14" s="1">
        <f xml:space="preserve"> 1-C14-D14-E14-F14-G14-H14-I14-J14-K14</f>
        <v>0.95152999999999999</v>
      </c>
      <c r="C14" s="1">
        <f>'progression calculations'!$B$4</f>
        <v>4.7500000000000001E-2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f>'mortality calculations'!$B$4</f>
        <v>9.7000000000000005E-4</v>
      </c>
    </row>
    <row r="15" spans="1:11" x14ac:dyDescent="0.25">
      <c r="A15" s="4" t="s">
        <v>59</v>
      </c>
      <c r="B15" s="1">
        <f>'progression calculations'!$P$4</f>
        <v>0.23701</v>
      </c>
      <c r="C15" s="1">
        <f xml:space="preserve"> 1-B15-D15-E15-F15-G15-H15-I15-J15-K15</f>
        <v>0.74592850500000007</v>
      </c>
      <c r="D15" s="1">
        <f>'progression calculations'!$C$4</f>
        <v>1.5768000000000001E-2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f>'mortality calculations'!$C$4</f>
        <v>1.2934950000000002E-3</v>
      </c>
    </row>
    <row r="16" spans="1:11" x14ac:dyDescent="0.25">
      <c r="A16" s="4" t="s">
        <v>1</v>
      </c>
      <c r="B16" s="1">
        <v>0</v>
      </c>
      <c r="C16" s="1">
        <f>'progression calculations'!$L$4</f>
        <v>8.2200000000000009E-2</v>
      </c>
      <c r="D16" s="1">
        <f xml:space="preserve"> 1-B16-C16-E16-F16-G16-H16-I16-J16-K16</f>
        <v>0.83610855539999995</v>
      </c>
      <c r="E16" s="1">
        <f>'progression calculations'!$D$4</f>
        <v>8.0299999999999996E-2</v>
      </c>
      <c r="F16" s="1">
        <v>0</v>
      </c>
      <c r="G16" s="1">
        <v>0</v>
      </c>
      <c r="H16" s="1">
        <v>0</v>
      </c>
      <c r="I16" s="1">
        <f>'progression calculations'!$Q$4</f>
        <v>6.7890000000000006E-6</v>
      </c>
      <c r="J16" s="1">
        <v>0</v>
      </c>
      <c r="K16" s="1">
        <f>'mortality calculations'!$D$4</f>
        <v>1.3846556000000002E-3</v>
      </c>
    </row>
    <row r="17" spans="1:11" x14ac:dyDescent="0.25">
      <c r="A17" s="4" t="s">
        <v>2</v>
      </c>
      <c r="B17" s="1">
        <v>0</v>
      </c>
      <c r="C17" s="1">
        <v>0</v>
      </c>
      <c r="D17" s="1">
        <f>'progression calculations'!$T$4</f>
        <v>0.16440000000000002</v>
      </c>
      <c r="E17" s="1">
        <f xml:space="preserve"> 1-B17-C17-D17-F17-G17-H17-I17-J17-K17</f>
        <v>0.75294141619999988</v>
      </c>
      <c r="F17" s="1">
        <f>'progression calculations'!$E$4</f>
        <v>8.0299999999999996E-2</v>
      </c>
      <c r="G17" s="1">
        <v>0</v>
      </c>
      <c r="H17" s="1">
        <v>0</v>
      </c>
      <c r="I17" s="1">
        <f>'progression calculations'!$R$4</f>
        <v>1.3870000000000001E-4</v>
      </c>
      <c r="J17" s="1">
        <v>0</v>
      </c>
      <c r="K17" s="1">
        <f>'mortality calculations'!$E$4</f>
        <v>2.2198838000000005E-3</v>
      </c>
    </row>
    <row r="18" spans="1:11" x14ac:dyDescent="0.25">
      <c r="A18" s="4" t="s">
        <v>3</v>
      </c>
      <c r="B18" s="1">
        <v>0</v>
      </c>
      <c r="C18" s="1">
        <v>0</v>
      </c>
      <c r="D18" s="1">
        <v>0</v>
      </c>
      <c r="E18" s="1">
        <f>'progression calculations'!$T$4</f>
        <v>0.16440000000000002</v>
      </c>
      <c r="F18" s="1">
        <f xml:space="preserve"> 1-B18-C18-D18-E18-G18-H18-I18-J18-K18</f>
        <v>0.77987379449999994</v>
      </c>
      <c r="G18" s="1">
        <f>'progression calculations'!$F$4</f>
        <v>5.2559999999999996E-2</v>
      </c>
      <c r="H18" s="1">
        <v>0</v>
      </c>
      <c r="I18" s="1">
        <f>'progression calculations'!$S$4</f>
        <v>2.7740000000000002E-4</v>
      </c>
      <c r="J18" s="1">
        <v>0</v>
      </c>
      <c r="K18" s="1">
        <f>'mortality calculations'!$F$4</f>
        <v>2.8888055000000005E-3</v>
      </c>
    </row>
    <row r="19" spans="1:11" x14ac:dyDescent="0.25">
      <c r="A19" s="4" t="s">
        <v>4</v>
      </c>
      <c r="B19" s="1">
        <v>0</v>
      </c>
      <c r="C19" s="1">
        <v>0</v>
      </c>
      <c r="D19" s="1">
        <v>0</v>
      </c>
      <c r="E19" s="1">
        <v>0</v>
      </c>
      <c r="F19" s="1">
        <f>'progression calculations'!$O$4</f>
        <v>8.2200000000000009E-2</v>
      </c>
      <c r="G19" s="1">
        <f xml:space="preserve"> 1-B19-C19-D19-E19-F19-H19-I19-J19-K19</f>
        <v>0.8148624888999999</v>
      </c>
      <c r="H19" s="1">
        <f>'progression calculations'!$G$4</f>
        <v>8.0299999999999996E-2</v>
      </c>
      <c r="I19" s="1">
        <f>'progression calculations'!$H$4</f>
        <v>1.898E-2</v>
      </c>
      <c r="J19" s="1">
        <v>0</v>
      </c>
      <c r="K19" s="1">
        <f>'mortality calculations'!$G$4</f>
        <v>3.6575111E-3</v>
      </c>
    </row>
    <row r="20" spans="1:11" x14ac:dyDescent="0.25">
      <c r="A20" s="4" t="s">
        <v>64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f xml:space="preserve"> 1-B20-C20-D20-E20-F20-G20-I20-J20-K20</f>
        <v>0.80057999999999996</v>
      </c>
      <c r="I20" s="1">
        <f>'progression calculations'!$I$4</f>
        <v>1.898E-2</v>
      </c>
      <c r="J20" s="1">
        <f>'progression calculations'!$J$4</f>
        <v>2.044E-2</v>
      </c>
      <c r="K20" s="1">
        <f>'mortality calculations'!$H$4</f>
        <v>0.16</v>
      </c>
    </row>
    <row r="21" spans="1:11" x14ac:dyDescent="0.25">
      <c r="A21" s="4" t="s">
        <v>5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f xml:space="preserve"> 1-B21-C21-D21-E21-F21-G21-H21-J21-K21</f>
        <v>0.34700000000000009</v>
      </c>
      <c r="J21" s="1">
        <f>'progression calculations'!$K$4</f>
        <v>3.0599999999999999E-2</v>
      </c>
      <c r="K21" s="1">
        <f>'mortality calculations'!$I$4</f>
        <v>0.62239999999999995</v>
      </c>
    </row>
    <row r="22" spans="1:11" x14ac:dyDescent="0.25">
      <c r="A22" s="4" t="s">
        <v>72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f xml:space="preserve"> 1-B22-C22-D22-E22-F22-G22-H22-I22-K22</f>
        <v>0.92999999999999994</v>
      </c>
      <c r="K22" s="1">
        <f>'mortality calculations'!$K$4</f>
        <v>7.0000000000000007E-2</v>
      </c>
    </row>
    <row r="23" spans="1:11" x14ac:dyDescent="0.25">
      <c r="A23" s="4" t="s">
        <v>65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1</v>
      </c>
    </row>
    <row r="25" spans="1:11" x14ac:dyDescent="0.25">
      <c r="A25" s="4" t="s">
        <v>279</v>
      </c>
      <c r="B25" s="4" t="s">
        <v>66</v>
      </c>
      <c r="C25" s="4" t="s">
        <v>87</v>
      </c>
      <c r="D25" s="4" t="s">
        <v>1</v>
      </c>
      <c r="E25" s="4" t="s">
        <v>2</v>
      </c>
      <c r="F25" s="4" t="s">
        <v>3</v>
      </c>
      <c r="G25" s="4" t="s">
        <v>4</v>
      </c>
      <c r="H25" s="4" t="s">
        <v>64</v>
      </c>
      <c r="I25" s="4" t="s">
        <v>5</v>
      </c>
      <c r="J25" s="4" t="s">
        <v>6</v>
      </c>
      <c r="K25" s="4" t="s">
        <v>65</v>
      </c>
    </row>
    <row r="26" spans="1:11" x14ac:dyDescent="0.25">
      <c r="A26" s="4" t="s">
        <v>66</v>
      </c>
      <c r="B26" s="1">
        <f xml:space="preserve"> 1-C26-D26-E26-F26-G26-H26-I26-J26-K26</f>
        <v>0.94335000000000002</v>
      </c>
      <c r="C26" s="1">
        <f>'progression calculations'!$B$5</f>
        <v>5.5500000000000001E-2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f>'mortality calculations'!$B$5</f>
        <v>1.15E-3</v>
      </c>
    </row>
    <row r="27" spans="1:11" x14ac:dyDescent="0.25">
      <c r="A27" s="4" t="s">
        <v>59</v>
      </c>
      <c r="B27" s="1">
        <f>'progression calculations'!$P$5</f>
        <v>0.23701</v>
      </c>
      <c r="C27" s="1">
        <f xml:space="preserve"> 1-B27-D27-E27-F27-G27-H27-I27-J27-K27</f>
        <v>0.74568847500000002</v>
      </c>
      <c r="D27" s="1">
        <f>'progression calculations'!$C$5</f>
        <v>1.5768000000000001E-2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f>'mortality calculations'!$C$5</f>
        <v>1.533525E-3</v>
      </c>
    </row>
    <row r="28" spans="1:11" x14ac:dyDescent="0.25">
      <c r="A28" s="4" t="s">
        <v>1</v>
      </c>
      <c r="B28" s="1">
        <v>0</v>
      </c>
      <c r="C28" s="1">
        <f>'progression calculations'!$L$5</f>
        <v>8.2200000000000009E-2</v>
      </c>
      <c r="D28" s="1">
        <f xml:space="preserve"> 1-B28-C28-E28-F28-G28-H28-I28-J28-K28</f>
        <v>0.835851609</v>
      </c>
      <c r="E28" s="1">
        <f>'progression calculations'!$D$5</f>
        <v>8.0299999999999996E-2</v>
      </c>
      <c r="F28" s="1">
        <v>0</v>
      </c>
      <c r="G28" s="1">
        <v>0</v>
      </c>
      <c r="H28" s="1">
        <v>0</v>
      </c>
      <c r="I28" s="1">
        <f>'progression calculations'!$Q$5</f>
        <v>6.7890000000000006E-6</v>
      </c>
      <c r="J28" s="1">
        <v>0</v>
      </c>
      <c r="K28" s="1">
        <f>'mortality calculations'!$D$5</f>
        <v>1.641602E-3</v>
      </c>
    </row>
    <row r="29" spans="1:11" x14ac:dyDescent="0.25">
      <c r="A29" s="4" t="s">
        <v>2</v>
      </c>
      <c r="B29" s="1">
        <v>0</v>
      </c>
      <c r="C29" s="1">
        <v>0</v>
      </c>
      <c r="D29" s="1">
        <f>'progression calculations'!$T$5</f>
        <v>0.16440000000000002</v>
      </c>
      <c r="E29" s="1">
        <f xml:space="preserve"> 1-B29-C29-D29-F29-G29-H29-I29-J29-K29</f>
        <v>0.75252947899999989</v>
      </c>
      <c r="F29" s="1">
        <f>'progression calculations'!$E$5</f>
        <v>8.0299999999999996E-2</v>
      </c>
      <c r="G29" s="1">
        <v>0</v>
      </c>
      <c r="H29" s="1">
        <v>0</v>
      </c>
      <c r="I29" s="1">
        <f>'progression calculations'!$R$5</f>
        <v>1.3870000000000001E-4</v>
      </c>
      <c r="J29" s="1">
        <v>0</v>
      </c>
      <c r="K29" s="1">
        <f>'mortality calculations'!$E$5</f>
        <v>2.6318210000000003E-3</v>
      </c>
    </row>
    <row r="30" spans="1:11" x14ac:dyDescent="0.25">
      <c r="A30" s="4" t="s">
        <v>3</v>
      </c>
      <c r="B30" s="1">
        <v>0</v>
      </c>
      <c r="C30" s="1">
        <v>0</v>
      </c>
      <c r="D30" s="1">
        <v>0</v>
      </c>
      <c r="E30" s="1">
        <f>'progression calculations'!$T$5</f>
        <v>0.16440000000000002</v>
      </c>
      <c r="F30" s="1">
        <f xml:space="preserve"> 1-B30-C30-D30-E30-G30-H30-I30-J30-K30</f>
        <v>0.77933772749999997</v>
      </c>
      <c r="G30" s="1">
        <f>'progression calculations'!$F$5</f>
        <v>5.2559999999999996E-2</v>
      </c>
      <c r="H30" s="1">
        <v>0</v>
      </c>
      <c r="I30" s="1">
        <f>'progression calculations'!$S$5</f>
        <v>2.7740000000000002E-4</v>
      </c>
      <c r="J30" s="1">
        <v>0</v>
      </c>
      <c r="K30" s="1">
        <f>'mortality calculations'!$F$5</f>
        <v>3.4248725000000004E-3</v>
      </c>
    </row>
    <row r="31" spans="1:11" x14ac:dyDescent="0.25">
      <c r="A31" s="4" t="s">
        <v>4</v>
      </c>
      <c r="B31" s="1">
        <v>0</v>
      </c>
      <c r="C31" s="1">
        <v>0</v>
      </c>
      <c r="D31" s="1">
        <v>0</v>
      </c>
      <c r="E31" s="1">
        <v>0</v>
      </c>
      <c r="F31" s="1">
        <f>'progression calculations'!$O$5</f>
        <v>8.2200000000000009E-2</v>
      </c>
      <c r="G31" s="1">
        <f xml:space="preserve"> 1-B31-C31-D31-E31-F31-H31-I31-J31-K31</f>
        <v>0.81418377549999987</v>
      </c>
      <c r="H31" s="1">
        <f>'progression calculations'!$G$5</f>
        <v>8.0299999999999996E-2</v>
      </c>
      <c r="I31" s="1">
        <f>'progression calculations'!$H$5</f>
        <v>1.898E-2</v>
      </c>
      <c r="J31" s="1">
        <v>0</v>
      </c>
      <c r="K31" s="1">
        <f>'mortality calculations'!$G$5</f>
        <v>4.3362244999999994E-3</v>
      </c>
    </row>
    <row r="32" spans="1:11" x14ac:dyDescent="0.25">
      <c r="A32" s="4" t="s">
        <v>64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f xml:space="preserve"> 1-B32-C32-D32-E32-F32-G32-I32-J32-K32</f>
        <v>0.80057999999999996</v>
      </c>
      <c r="I32" s="1">
        <f>'progression calculations'!$I$5</f>
        <v>1.898E-2</v>
      </c>
      <c r="J32" s="1">
        <f>'progression calculations'!$J$5</f>
        <v>2.044E-2</v>
      </c>
      <c r="K32" s="1">
        <f>'mortality calculations'!$H$5</f>
        <v>0.16</v>
      </c>
    </row>
    <row r="33" spans="1:11" x14ac:dyDescent="0.25">
      <c r="A33" s="4" t="s">
        <v>5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f xml:space="preserve"> 1-B33-C33-D33-E33-F33-G33-H33-J33-K33</f>
        <v>0.34700000000000009</v>
      </c>
      <c r="J33" s="1">
        <f>'progression calculations'!$K$5</f>
        <v>3.0599999999999999E-2</v>
      </c>
      <c r="K33" s="1">
        <f>'mortality calculations'!$I$5</f>
        <v>0.62239999999999995</v>
      </c>
    </row>
    <row r="34" spans="1:11" x14ac:dyDescent="0.25">
      <c r="A34" s="4" t="s">
        <v>72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f xml:space="preserve"> 1-B34-C34-D34-E34-F34-G34-H34-I34-K34</f>
        <v>0.92999999999999994</v>
      </c>
      <c r="K34" s="1">
        <f>'mortality calculations'!$K$5</f>
        <v>7.0000000000000007E-2</v>
      </c>
    </row>
    <row r="35" spans="1:11" x14ac:dyDescent="0.25">
      <c r="A35" s="4" t="s">
        <v>65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1</v>
      </c>
    </row>
    <row r="37" spans="1:11" x14ac:dyDescent="0.25">
      <c r="A37" s="4" t="s">
        <v>280</v>
      </c>
      <c r="B37" s="4" t="s">
        <v>66</v>
      </c>
      <c r="C37" s="4" t="s">
        <v>87</v>
      </c>
      <c r="D37" s="4" t="s">
        <v>1</v>
      </c>
      <c r="E37" s="4" t="s">
        <v>2</v>
      </c>
      <c r="F37" s="4" t="s">
        <v>3</v>
      </c>
      <c r="G37" s="4" t="s">
        <v>4</v>
      </c>
      <c r="H37" s="4" t="s">
        <v>64</v>
      </c>
      <c r="I37" s="4" t="s">
        <v>5</v>
      </c>
      <c r="J37" s="4" t="s">
        <v>6</v>
      </c>
      <c r="K37" s="4" t="s">
        <v>65</v>
      </c>
    </row>
    <row r="38" spans="1:11" x14ac:dyDescent="0.25">
      <c r="A38" s="4" t="s">
        <v>66</v>
      </c>
      <c r="B38" s="1">
        <f xml:space="preserve"> 1-C38-D38-E38-F38-G38-H38-I38-J38-K38</f>
        <v>0.93547999999999998</v>
      </c>
      <c r="C38" s="1">
        <f>'progression calculations'!$B$6</f>
        <v>6.3100000000000003E-2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f>'mortality calculations'!$B$6</f>
        <v>1.42E-3</v>
      </c>
    </row>
    <row r="39" spans="1:11" x14ac:dyDescent="0.25">
      <c r="A39" s="4" t="s">
        <v>59</v>
      </c>
      <c r="B39" s="1">
        <f>'progression calculations'!$P$6</f>
        <v>0.23701</v>
      </c>
      <c r="C39" s="1">
        <f xml:space="preserve"> 1-B39-D39-E39-F39-G39-H39-I39-J39-K39</f>
        <v>0.74532843000000004</v>
      </c>
      <c r="D39" s="1">
        <f>'progression calculations'!$C$6</f>
        <v>1.5768000000000001E-2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f>'mortality calculations'!$C$6</f>
        <v>1.8935700000000002E-3</v>
      </c>
    </row>
    <row r="40" spans="1:11" x14ac:dyDescent="0.25">
      <c r="A40" s="4" t="s">
        <v>1</v>
      </c>
      <c r="B40" s="1">
        <v>0</v>
      </c>
      <c r="C40" s="1">
        <f>'progression calculations'!$L$6</f>
        <v>8.2200000000000009E-2</v>
      </c>
      <c r="D40" s="1">
        <f xml:space="preserve"> 1-B40-C40-E40-F40-G40-H40-I40-J40-K40</f>
        <v>0.83546618939999995</v>
      </c>
      <c r="E40" s="1">
        <f>'progression calculations'!$D$6</f>
        <v>8.0299999999999996E-2</v>
      </c>
      <c r="F40" s="1">
        <v>0</v>
      </c>
      <c r="G40" s="1">
        <v>0</v>
      </c>
      <c r="H40" s="1">
        <v>0</v>
      </c>
      <c r="I40" s="1">
        <f>'progression calculations'!$Q$6</f>
        <v>6.7890000000000006E-6</v>
      </c>
      <c r="J40" s="1">
        <v>0</v>
      </c>
      <c r="K40" s="1">
        <f>'mortality calculations'!$D$6</f>
        <v>2.0270216000000001E-3</v>
      </c>
    </row>
    <row r="41" spans="1:11" x14ac:dyDescent="0.25">
      <c r="A41" s="4" t="s">
        <v>2</v>
      </c>
      <c r="B41" s="1">
        <v>0</v>
      </c>
      <c r="C41" s="1">
        <v>0</v>
      </c>
      <c r="D41" s="1">
        <f>'progression calculations'!$T$6</f>
        <v>0.16440000000000002</v>
      </c>
      <c r="E41" s="1">
        <f xml:space="preserve"> 1-B41-C41-D41-F41-G41-H41-I41-J41-K41</f>
        <v>0.75191157319999991</v>
      </c>
      <c r="F41" s="1">
        <f>'progression calculations'!$E$6</f>
        <v>8.0299999999999996E-2</v>
      </c>
      <c r="G41" s="1">
        <v>0</v>
      </c>
      <c r="H41" s="1">
        <v>0</v>
      </c>
      <c r="I41" s="1">
        <f>'progression calculations'!$R$6</f>
        <v>1.3870000000000001E-4</v>
      </c>
      <c r="J41" s="1">
        <v>0</v>
      </c>
      <c r="K41" s="1">
        <f>'mortality calculations'!$E$6</f>
        <v>3.2497268000000004E-3</v>
      </c>
    </row>
    <row r="42" spans="1:11" x14ac:dyDescent="0.25">
      <c r="A42" s="4" t="s">
        <v>3</v>
      </c>
      <c r="B42" s="1">
        <v>0</v>
      </c>
      <c r="C42" s="1">
        <v>0</v>
      </c>
      <c r="D42" s="1">
        <v>0</v>
      </c>
      <c r="E42" s="1">
        <f>'progression calculations'!$T$6</f>
        <v>0.16440000000000002</v>
      </c>
      <c r="F42" s="1">
        <f xml:space="preserve"> 1-B42-C42-D42-E42-G42-H42-I42-J42-K42</f>
        <v>0.77853362699999995</v>
      </c>
      <c r="G42" s="1">
        <f>'progression calculations'!$F$6</f>
        <v>5.2559999999999996E-2</v>
      </c>
      <c r="H42" s="1">
        <v>0</v>
      </c>
      <c r="I42" s="1">
        <f>'progression calculations'!$S$6</f>
        <v>2.7740000000000002E-4</v>
      </c>
      <c r="J42" s="1">
        <v>0</v>
      </c>
      <c r="K42" s="1">
        <f>'mortality calculations'!$F$6</f>
        <v>4.2289730000000005E-3</v>
      </c>
    </row>
    <row r="43" spans="1:11" x14ac:dyDescent="0.25">
      <c r="A43" s="4" t="s">
        <v>4</v>
      </c>
      <c r="B43" s="1">
        <v>0</v>
      </c>
      <c r="C43" s="1">
        <v>0</v>
      </c>
      <c r="D43" s="1">
        <v>0</v>
      </c>
      <c r="E43" s="1">
        <v>0</v>
      </c>
      <c r="F43" s="1">
        <f>'progression calculations'!$O$6</f>
        <v>8.2200000000000009E-2</v>
      </c>
      <c r="G43" s="1">
        <f xml:space="preserve"> 1-B43-C43-D43-E43-F43-H43-I43-J43-K43</f>
        <v>0.81316570539999988</v>
      </c>
      <c r="H43" s="1">
        <f>'progression calculations'!$G$6</f>
        <v>8.0299999999999996E-2</v>
      </c>
      <c r="I43" s="1">
        <f>'progression calculations'!$H$6</f>
        <v>1.898E-2</v>
      </c>
      <c r="J43" s="1">
        <v>0</v>
      </c>
      <c r="K43" s="1">
        <f>'mortality calculations'!$G$6</f>
        <v>5.3542946000000001E-3</v>
      </c>
    </row>
    <row r="44" spans="1:11" x14ac:dyDescent="0.25">
      <c r="A44" s="4" t="s">
        <v>64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f xml:space="preserve"> 1-B44-C44-D44-E44-F44-G44-I44-J44-K44</f>
        <v>0.80057999999999996</v>
      </c>
      <c r="I44" s="1">
        <f>'progression calculations'!$I$6</f>
        <v>1.898E-2</v>
      </c>
      <c r="J44" s="1">
        <f>'progression calculations'!$J$6</f>
        <v>2.044E-2</v>
      </c>
      <c r="K44" s="1">
        <f>'mortality calculations'!$H$6</f>
        <v>0.16</v>
      </c>
    </row>
    <row r="45" spans="1:11" x14ac:dyDescent="0.25">
      <c r="A45" s="4" t="s">
        <v>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f xml:space="preserve"> 1-B45-C45-D45-E45-F45-G45-H45-J45-K45</f>
        <v>0.34700000000000009</v>
      </c>
      <c r="J45" s="1">
        <f>'progression calculations'!$K$6</f>
        <v>3.0599999999999999E-2</v>
      </c>
      <c r="K45" s="1">
        <f>'mortality calculations'!$I$6</f>
        <v>0.62239999999999995</v>
      </c>
    </row>
    <row r="46" spans="1:11" x14ac:dyDescent="0.25">
      <c r="A46" s="4" t="s">
        <v>72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f xml:space="preserve"> 1-B46-C46-D46-E46-F46-G46-H46-I46-K46</f>
        <v>0.92999999999999994</v>
      </c>
      <c r="K46" s="1">
        <f>'mortality calculations'!$K$6</f>
        <v>7.0000000000000007E-2</v>
      </c>
    </row>
    <row r="47" spans="1:11" x14ac:dyDescent="0.25">
      <c r="A47" s="4" t="s">
        <v>65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</v>
      </c>
    </row>
    <row r="49" spans="1:11" x14ac:dyDescent="0.25">
      <c r="A49" s="4" t="s">
        <v>281</v>
      </c>
      <c r="B49" s="4" t="s">
        <v>66</v>
      </c>
      <c r="C49" s="4" t="s">
        <v>87</v>
      </c>
      <c r="D49" s="4" t="s">
        <v>1</v>
      </c>
      <c r="E49" s="4" t="s">
        <v>2</v>
      </c>
      <c r="F49" s="4" t="s">
        <v>3</v>
      </c>
      <c r="G49" s="4" t="s">
        <v>4</v>
      </c>
      <c r="H49" s="4" t="s">
        <v>64</v>
      </c>
      <c r="I49" s="4" t="s">
        <v>5</v>
      </c>
      <c r="J49" s="4" t="s">
        <v>6</v>
      </c>
      <c r="K49" s="4" t="s">
        <v>65</v>
      </c>
    </row>
    <row r="50" spans="1:11" x14ac:dyDescent="0.25">
      <c r="A50" s="4" t="s">
        <v>66</v>
      </c>
      <c r="B50" s="1">
        <f xml:space="preserve"> 1-C50-D50-E50-F50-G50-H50-I50-J50-K50</f>
        <v>0.92779</v>
      </c>
      <c r="C50" s="1">
        <f>'progression calculations'!$B$7</f>
        <v>7.0199999999999999E-2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f>'mortality calculations'!$B$7</f>
        <v>2.0100000000000001E-3</v>
      </c>
    </row>
    <row r="51" spans="1:11" x14ac:dyDescent="0.25">
      <c r="A51" s="4" t="s">
        <v>59</v>
      </c>
      <c r="B51" s="1">
        <f>'progression calculations'!$P$7</f>
        <v>0.23701</v>
      </c>
      <c r="C51" s="1">
        <f xml:space="preserve"> 1-B51-D51-E51-F51-G51-H51-I51-J51-K51</f>
        <v>0.74454166500000007</v>
      </c>
      <c r="D51" s="1">
        <f>'progression calculations'!$C$7</f>
        <v>1.5768000000000001E-2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f>'mortality calculations'!$C$7</f>
        <v>2.6803349999999998E-3</v>
      </c>
    </row>
    <row r="52" spans="1:11" x14ac:dyDescent="0.25">
      <c r="A52" s="4" t="s">
        <v>1</v>
      </c>
      <c r="B52" s="1">
        <v>0</v>
      </c>
      <c r="C52" s="1">
        <f>'progression calculations'!$L$7</f>
        <v>8.2200000000000009E-2</v>
      </c>
      <c r="D52" s="1">
        <f xml:space="preserve"> 1-B52-C52-E52-F52-G52-H52-I52-J52-K52</f>
        <v>0.83462397619999995</v>
      </c>
      <c r="E52" s="1">
        <f>'progression calculations'!$D$7</f>
        <v>8.0299999999999996E-2</v>
      </c>
      <c r="F52" s="1">
        <v>0</v>
      </c>
      <c r="G52" s="1">
        <v>0</v>
      </c>
      <c r="H52" s="1">
        <v>0</v>
      </c>
      <c r="I52" s="1">
        <f>'progression calculations'!$Q$7</f>
        <v>6.7890000000000006E-6</v>
      </c>
      <c r="J52" s="1">
        <v>0</v>
      </c>
      <c r="K52" s="1">
        <f>'mortality calculations'!$D$7</f>
        <v>2.8692348000000003E-3</v>
      </c>
    </row>
    <row r="53" spans="1:11" x14ac:dyDescent="0.25">
      <c r="A53" s="4" t="s">
        <v>2</v>
      </c>
      <c r="B53" s="1">
        <v>0</v>
      </c>
      <c r="C53" s="1">
        <v>0</v>
      </c>
      <c r="D53" s="1">
        <f>'progression calculations'!$T$7</f>
        <v>0.16440000000000002</v>
      </c>
      <c r="E53" s="1">
        <f xml:space="preserve"> 1-B53-C53-D53-F53-G53-H53-I53-J53-K53</f>
        <v>0.75056133459999996</v>
      </c>
      <c r="F53" s="1">
        <f>'progression calculations'!$E$7</f>
        <v>8.0299999999999996E-2</v>
      </c>
      <c r="G53" s="1">
        <v>0</v>
      </c>
      <c r="H53" s="1">
        <v>0</v>
      </c>
      <c r="I53" s="1">
        <f>'progression calculations'!$R$7</f>
        <v>1.3870000000000001E-4</v>
      </c>
      <c r="J53" s="1">
        <v>0</v>
      </c>
      <c r="K53" s="1">
        <f>'mortality calculations'!$E$7</f>
        <v>4.5999654000000003E-3</v>
      </c>
    </row>
    <row r="54" spans="1:11" x14ac:dyDescent="0.25">
      <c r="A54" s="4" t="s">
        <v>3</v>
      </c>
      <c r="B54" s="1">
        <v>0</v>
      </c>
      <c r="C54" s="1">
        <v>0</v>
      </c>
      <c r="D54" s="1">
        <v>0</v>
      </c>
      <c r="E54" s="1">
        <f>'progression calculations'!$T$7</f>
        <v>0.16440000000000002</v>
      </c>
      <c r="F54" s="1">
        <f xml:space="preserve"> 1-B54-C54-D54-E54-G54-H54-I54-J54-K54</f>
        <v>0.77677651849999996</v>
      </c>
      <c r="G54" s="1">
        <f>'progression calculations'!$F$7</f>
        <v>5.2559999999999996E-2</v>
      </c>
      <c r="H54" s="1">
        <v>0</v>
      </c>
      <c r="I54" s="1">
        <f>'progression calculations'!$S$7</f>
        <v>2.7740000000000002E-4</v>
      </c>
      <c r="J54" s="1">
        <v>0</v>
      </c>
      <c r="K54" s="1">
        <f>'mortality calculations'!$F$7</f>
        <v>5.9860815000000005E-3</v>
      </c>
    </row>
    <row r="55" spans="1:11" x14ac:dyDescent="0.25">
      <c r="A55" s="4" t="s">
        <v>4</v>
      </c>
      <c r="B55" s="1">
        <v>0</v>
      </c>
      <c r="C55" s="1">
        <v>0</v>
      </c>
      <c r="D55" s="1">
        <v>0</v>
      </c>
      <c r="E55" s="1">
        <v>0</v>
      </c>
      <c r="F55" s="1">
        <f>'progression calculations'!$O$7</f>
        <v>8.2200000000000009E-2</v>
      </c>
      <c r="G55" s="1">
        <f xml:space="preserve"> 1-B55-C55-D55-E55-F55-H55-I55-J55-K55</f>
        <v>0.81094103369999992</v>
      </c>
      <c r="H55" s="1">
        <f>'progression calculations'!$G$7</f>
        <v>8.0299999999999996E-2</v>
      </c>
      <c r="I55" s="1">
        <f>'progression calculations'!$H$7</f>
        <v>1.898E-2</v>
      </c>
      <c r="J55" s="1">
        <v>0</v>
      </c>
      <c r="K55" s="1">
        <f>'mortality calculations'!$G$7</f>
        <v>7.5789663E-3</v>
      </c>
    </row>
    <row r="56" spans="1:11" x14ac:dyDescent="0.25">
      <c r="A56" s="4" t="s">
        <v>64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f xml:space="preserve"> 1-B56-C56-D56-E56-F56-G56-I56-J56-K56</f>
        <v>0.80057999999999996</v>
      </c>
      <c r="I56" s="1">
        <f>'progression calculations'!$I$7</f>
        <v>1.898E-2</v>
      </c>
      <c r="J56" s="1">
        <f>'progression calculations'!$J$7</f>
        <v>2.044E-2</v>
      </c>
      <c r="K56" s="1">
        <f>'mortality calculations'!$H$7</f>
        <v>0.16</v>
      </c>
    </row>
    <row r="57" spans="1:11" x14ac:dyDescent="0.25">
      <c r="A57" s="4" t="s">
        <v>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f xml:space="preserve"> 1-B57-C57-D57-E57-F57-G57-H57-J57-K57</f>
        <v>0.34700000000000009</v>
      </c>
      <c r="J57" s="1">
        <f>'progression calculations'!$K$7</f>
        <v>3.0599999999999999E-2</v>
      </c>
      <c r="K57" s="1">
        <f>'mortality calculations'!$I$7</f>
        <v>0.62239999999999995</v>
      </c>
    </row>
    <row r="58" spans="1:11" x14ac:dyDescent="0.25">
      <c r="A58" s="4" t="s">
        <v>72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f xml:space="preserve"> 1-B58-C58-D58-E58-F58-G58-H58-I58-K58</f>
        <v>0.92999999999999994</v>
      </c>
      <c r="K58" s="1">
        <f>'mortality calculations'!$K$7</f>
        <v>7.0000000000000007E-2</v>
      </c>
    </row>
    <row r="59" spans="1:11" x14ac:dyDescent="0.25">
      <c r="A59" s="4" t="s">
        <v>65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1</v>
      </c>
    </row>
    <row r="61" spans="1:11" x14ac:dyDescent="0.25">
      <c r="A61" s="4" t="s">
        <v>282</v>
      </c>
      <c r="B61" s="4" t="s">
        <v>66</v>
      </c>
      <c r="C61" s="4" t="s">
        <v>87</v>
      </c>
      <c r="D61" s="4" t="s">
        <v>1</v>
      </c>
      <c r="E61" s="4" t="s">
        <v>2</v>
      </c>
      <c r="F61" s="4" t="s">
        <v>3</v>
      </c>
      <c r="G61" s="4" t="s">
        <v>4</v>
      </c>
      <c r="H61" s="4" t="s">
        <v>64</v>
      </c>
      <c r="I61" s="4" t="s">
        <v>5</v>
      </c>
      <c r="J61" s="4" t="s">
        <v>6</v>
      </c>
      <c r="K61" s="4" t="s">
        <v>65</v>
      </c>
    </row>
    <row r="62" spans="1:11" x14ac:dyDescent="0.25">
      <c r="A62" s="4" t="s">
        <v>66</v>
      </c>
      <c r="B62" s="1">
        <f xml:space="preserve"> 1-C62-D62-E62-F62-G62-H62-I62-J62-K62</f>
        <v>0.92075999999999991</v>
      </c>
      <c r="C62" s="1">
        <f>'progression calculations'!$B$8</f>
        <v>7.6100000000000001E-2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f>'mortality calculations'!$B$8</f>
        <v>3.14E-3</v>
      </c>
    </row>
    <row r="63" spans="1:11" x14ac:dyDescent="0.25">
      <c r="A63" s="4" t="s">
        <v>59</v>
      </c>
      <c r="B63" s="1">
        <f>'progression calculations'!$P$8</f>
        <v>0.17818999999999999</v>
      </c>
      <c r="C63" s="1">
        <f xml:space="preserve"> 1-B63-D63-E63-F63-G63-H63-I63-J63-K63</f>
        <v>0.79723130000000009</v>
      </c>
      <c r="D63" s="1">
        <f>'progression calculations'!$C$8</f>
        <v>2.0952000000000002E-2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f>'mortality calculations'!$C$8</f>
        <v>3.6267000000000005E-3</v>
      </c>
    </row>
    <row r="64" spans="1:11" x14ac:dyDescent="0.25">
      <c r="A64" s="4" t="s">
        <v>1</v>
      </c>
      <c r="B64" s="1">
        <v>0</v>
      </c>
      <c r="C64" s="1">
        <f>'progression calculations'!$L$8</f>
        <v>6.1800000000000001E-2</v>
      </c>
      <c r="D64" s="1">
        <f xml:space="preserve"> 1-B64-C64-E64-F64-G64-H64-I64-J64-K64</f>
        <v>0.82760868300000001</v>
      </c>
      <c r="E64" s="1">
        <f>'progression calculations'!$D$8</f>
        <v>0.1067</v>
      </c>
      <c r="F64" s="1">
        <v>0</v>
      </c>
      <c r="G64" s="1">
        <v>0</v>
      </c>
      <c r="H64" s="1">
        <v>0</v>
      </c>
      <c r="I64" s="1">
        <f>'progression calculations'!$Q$8</f>
        <v>9.0210000000000005E-6</v>
      </c>
      <c r="J64" s="1">
        <v>0</v>
      </c>
      <c r="K64" s="1">
        <f>'mortality calculations'!$D$8</f>
        <v>3.8822960000000004E-3</v>
      </c>
    </row>
    <row r="65" spans="1:11" x14ac:dyDescent="0.25">
      <c r="A65" s="4" t="s">
        <v>2</v>
      </c>
      <c r="B65" s="1">
        <v>0</v>
      </c>
      <c r="C65" s="1">
        <v>0</v>
      </c>
      <c r="D65" s="1">
        <f>'progression calculations'!$T$8</f>
        <v>0.1236</v>
      </c>
      <c r="E65" s="1">
        <f xml:space="preserve"> 1-B65-C65-D65-F65-G65-H65-I65-J65-K65</f>
        <v>0.76329159199999996</v>
      </c>
      <c r="F65" s="1">
        <f>'progression calculations'!$E$8</f>
        <v>0.1067</v>
      </c>
      <c r="G65" s="1">
        <v>0</v>
      </c>
      <c r="H65" s="1">
        <v>0</v>
      </c>
      <c r="I65" s="1">
        <f>'progression calculations'!$R$8</f>
        <v>1.8430000000000001E-4</v>
      </c>
      <c r="J65" s="1">
        <v>0</v>
      </c>
      <c r="K65" s="1">
        <f>'mortality calculations'!$E$8</f>
        <v>6.2241080000000008E-3</v>
      </c>
    </row>
    <row r="66" spans="1:11" x14ac:dyDescent="0.25">
      <c r="A66" s="4" t="s">
        <v>3</v>
      </c>
      <c r="B66" s="1">
        <v>0</v>
      </c>
      <c r="C66" s="1">
        <v>0</v>
      </c>
      <c r="D66" s="1">
        <v>0</v>
      </c>
      <c r="E66" s="1">
        <f>'progression calculations'!$T$8</f>
        <v>0.1236</v>
      </c>
      <c r="F66" s="1">
        <f xml:space="preserve"> 1-B66-C66-D66-E66-G66-H66-I66-J66-K66</f>
        <v>0.79809176999999987</v>
      </c>
      <c r="G66" s="1">
        <f>'progression calculations'!$F$8</f>
        <v>6.9839999999999999E-2</v>
      </c>
      <c r="H66" s="1">
        <v>0</v>
      </c>
      <c r="I66" s="1">
        <f>'progression calculations'!$S$8</f>
        <v>3.6860000000000001E-4</v>
      </c>
      <c r="J66" s="1">
        <v>0</v>
      </c>
      <c r="K66" s="1">
        <f>'mortality calculations'!$F$8</f>
        <v>8.0996300000000018E-3</v>
      </c>
    </row>
    <row r="67" spans="1:11" x14ac:dyDescent="0.25">
      <c r="A67" s="4" t="s">
        <v>4</v>
      </c>
      <c r="B67" s="1">
        <v>0</v>
      </c>
      <c r="C67" s="1">
        <v>0</v>
      </c>
      <c r="D67" s="1">
        <v>0</v>
      </c>
      <c r="E67" s="1">
        <v>0</v>
      </c>
      <c r="F67" s="1">
        <f>'progression calculations'!$O$8</f>
        <v>6.1800000000000001E-2</v>
      </c>
      <c r="G67" s="1">
        <f xml:space="preserve"> 1-B67-C67-D67-E67-F67-H67-I67-J67-K67</f>
        <v>0.796025074</v>
      </c>
      <c r="H67" s="1">
        <f>'progression calculations'!$G$8</f>
        <v>0.1067</v>
      </c>
      <c r="I67" s="1">
        <f>'progression calculations'!$H$8</f>
        <v>2.5219999999999999E-2</v>
      </c>
      <c r="J67" s="1">
        <v>0</v>
      </c>
      <c r="K67" s="1">
        <f>'mortality calculations'!$G$8</f>
        <v>1.0254926000000001E-2</v>
      </c>
    </row>
    <row r="68" spans="1:11" x14ac:dyDescent="0.25">
      <c r="A68" s="4" t="s">
        <v>64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f xml:space="preserve"> 1-B68-C68-D68-E68-F68-G68-I68-J68-K68</f>
        <v>0.78761999999999999</v>
      </c>
      <c r="I68" s="1">
        <f>'progression calculations'!$I$8</f>
        <v>2.5219999999999999E-2</v>
      </c>
      <c r="J68" s="1">
        <f>'progression calculations'!$J$8</f>
        <v>2.716E-2</v>
      </c>
      <c r="K68" s="1">
        <f>'mortality calculations'!$H$8</f>
        <v>0.16</v>
      </c>
    </row>
    <row r="69" spans="1:11" x14ac:dyDescent="0.25">
      <c r="A69" s="4" t="s">
        <v>5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f xml:space="preserve"> 1-B69-C69-D69-E69-F69-G69-H69-J69-K69</f>
        <v>0.34700000000000009</v>
      </c>
      <c r="J69" s="1">
        <f>'progression calculations'!$K$7</f>
        <v>3.0599999999999999E-2</v>
      </c>
      <c r="K69" s="1">
        <f>'mortality calculations'!$I$8</f>
        <v>0.62239999999999995</v>
      </c>
    </row>
    <row r="70" spans="1:11" x14ac:dyDescent="0.25">
      <c r="A70" s="4" t="s">
        <v>72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f xml:space="preserve"> 1-B70-C70-D70-E70-F70-G70-H70-I70-K70</f>
        <v>0.92999999999999994</v>
      </c>
      <c r="K70" s="1">
        <f>'mortality calculations'!$K$8</f>
        <v>7.0000000000000007E-2</v>
      </c>
    </row>
    <row r="71" spans="1:11" x14ac:dyDescent="0.25">
      <c r="A71" s="4" t="s">
        <v>65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</v>
      </c>
    </row>
    <row r="73" spans="1:11" x14ac:dyDescent="0.25">
      <c r="A73" s="4" t="s">
        <v>283</v>
      </c>
      <c r="B73" s="4" t="s">
        <v>66</v>
      </c>
      <c r="C73" s="4" t="s">
        <v>87</v>
      </c>
      <c r="D73" s="4" t="s">
        <v>1</v>
      </c>
      <c r="E73" s="4" t="s">
        <v>2</v>
      </c>
      <c r="F73" s="4" t="s">
        <v>3</v>
      </c>
      <c r="G73" s="4" t="s">
        <v>4</v>
      </c>
      <c r="H73" s="4" t="s">
        <v>64</v>
      </c>
      <c r="I73" s="4" t="s">
        <v>5</v>
      </c>
      <c r="J73" s="4" t="s">
        <v>6</v>
      </c>
      <c r="K73" s="4" t="s">
        <v>65</v>
      </c>
    </row>
    <row r="74" spans="1:11" x14ac:dyDescent="0.25">
      <c r="A74" s="4" t="s">
        <v>66</v>
      </c>
      <c r="B74" s="1">
        <f xml:space="preserve"> 1-C74-D74-E74-F74-G74-H74-I74-J74-K74</f>
        <v>0.91325999999999996</v>
      </c>
      <c r="C74" s="1">
        <f>'progression calculations'!$B$9</f>
        <v>8.1799999999999998E-2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f>'mortality calculations'!$B$9</f>
        <v>4.9399999999999999E-3</v>
      </c>
    </row>
    <row r="75" spans="1:11" x14ac:dyDescent="0.25">
      <c r="A75" s="4" t="s">
        <v>59</v>
      </c>
      <c r="B75" s="1">
        <f>'progression calculations'!$P$9</f>
        <v>0.17818999999999999</v>
      </c>
      <c r="C75" s="1">
        <f xml:space="preserve"> 1-B75-D75-E75-F75-G75-H75-I75-J75-K75</f>
        <v>0.79515230000000003</v>
      </c>
      <c r="D75" s="1">
        <f>'progression calculations'!$C$9</f>
        <v>2.0952000000000002E-2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f>'mortality calculations'!$C$9</f>
        <v>5.7057000000000002E-3</v>
      </c>
    </row>
    <row r="76" spans="1:11" x14ac:dyDescent="0.25">
      <c r="A76" s="4" t="s">
        <v>1</v>
      </c>
      <c r="B76" s="1">
        <v>0</v>
      </c>
      <c r="C76" s="1">
        <f>'progression calculations'!$L$9</f>
        <v>6.1800000000000001E-2</v>
      </c>
      <c r="D76" s="1">
        <f xml:space="preserve"> 1-B76-C76-E76-F76-G76-H76-I76-J76-K76</f>
        <v>0.82538316300000003</v>
      </c>
      <c r="E76" s="1">
        <f>'progression calculations'!$D$9</f>
        <v>0.1067</v>
      </c>
      <c r="F76" s="1">
        <v>0</v>
      </c>
      <c r="G76" s="1">
        <v>0</v>
      </c>
      <c r="H76" s="1">
        <v>0</v>
      </c>
      <c r="I76" s="1">
        <f>'progression calculations'!$Q$9</f>
        <v>9.0210000000000005E-6</v>
      </c>
      <c r="J76" s="1">
        <v>0</v>
      </c>
      <c r="K76" s="1">
        <f>'mortality calculations'!$D$9</f>
        <v>6.1078160000000012E-3</v>
      </c>
    </row>
    <row r="77" spans="1:11" x14ac:dyDescent="0.25">
      <c r="A77" s="4" t="s">
        <v>2</v>
      </c>
      <c r="B77" s="1">
        <v>0</v>
      </c>
      <c r="C77" s="1">
        <v>0</v>
      </c>
      <c r="D77" s="1">
        <f>'progression calculations'!$T$9</f>
        <v>0.1236</v>
      </c>
      <c r="E77" s="1">
        <f xml:space="preserve"> 1-B77-C77-D77-F77-G77-H77-I77-J77-K77</f>
        <v>0.75972363199999993</v>
      </c>
      <c r="F77" s="1">
        <f>'progression calculations'!$E$9</f>
        <v>0.1067</v>
      </c>
      <c r="G77" s="1">
        <v>0</v>
      </c>
      <c r="H77" s="1">
        <v>0</v>
      </c>
      <c r="I77" s="1">
        <f>'progression calculations'!$R$9</f>
        <v>1.8430000000000001E-4</v>
      </c>
      <c r="J77" s="1">
        <v>0</v>
      </c>
      <c r="K77" s="1">
        <f>'mortality calculations'!$E$9</f>
        <v>9.792068000000001E-3</v>
      </c>
    </row>
    <row r="78" spans="1:11" x14ac:dyDescent="0.25">
      <c r="A78" s="4" t="s">
        <v>3</v>
      </c>
      <c r="B78" s="1">
        <v>0</v>
      </c>
      <c r="C78" s="1">
        <v>0</v>
      </c>
      <c r="D78" s="1">
        <v>0</v>
      </c>
      <c r="E78" s="1">
        <f>'progression calculations'!$T$9</f>
        <v>0.1236</v>
      </c>
      <c r="F78" s="1">
        <f xml:space="preserve"> 1-B78-C78-D78-E78-G78-H78-I78-J78-K78</f>
        <v>0.79344866999999986</v>
      </c>
      <c r="G78" s="1">
        <f>'progression calculations'!$F$9</f>
        <v>6.9839999999999999E-2</v>
      </c>
      <c r="H78" s="1">
        <v>0</v>
      </c>
      <c r="I78" s="1">
        <f>'progression calculations'!$S$9</f>
        <v>3.6860000000000001E-4</v>
      </c>
      <c r="J78" s="1">
        <v>0</v>
      </c>
      <c r="K78" s="1">
        <f>'mortality calculations'!$F$9</f>
        <v>1.2742730000000001E-2</v>
      </c>
    </row>
    <row r="79" spans="1:11" x14ac:dyDescent="0.25">
      <c r="A79" s="4" t="s">
        <v>4</v>
      </c>
      <c r="B79" s="1">
        <v>0</v>
      </c>
      <c r="C79" s="1">
        <v>0</v>
      </c>
      <c r="D79" s="1">
        <v>0</v>
      </c>
      <c r="E79" s="1">
        <v>0</v>
      </c>
      <c r="F79" s="1">
        <f>'progression calculations'!$O$9</f>
        <v>6.1800000000000001E-2</v>
      </c>
      <c r="G79" s="1">
        <f xml:space="preserve"> 1-B79-C79-D79-E79-F79-H79-I79-J79-K79</f>
        <v>0.79014645399999994</v>
      </c>
      <c r="H79" s="1">
        <f>'progression calculations'!$G$9</f>
        <v>0.1067</v>
      </c>
      <c r="I79" s="1">
        <f>'progression calculations'!$H$9</f>
        <v>2.5219999999999999E-2</v>
      </c>
      <c r="J79" s="1">
        <v>0</v>
      </c>
      <c r="K79" s="1">
        <f>'mortality calculations'!$G$9</f>
        <v>1.6133546000000002E-2</v>
      </c>
    </row>
    <row r="80" spans="1:11" x14ac:dyDescent="0.25">
      <c r="A80" s="4" t="s">
        <v>64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f xml:space="preserve"> 1-B80-C80-D80-E80-F80-G80-I80-J80-K80</f>
        <v>0.78761999999999999</v>
      </c>
      <c r="I80" s="1">
        <f>'progression calculations'!$I$9</f>
        <v>2.5219999999999999E-2</v>
      </c>
      <c r="J80" s="1">
        <f>'progression calculations'!$J$9</f>
        <v>2.716E-2</v>
      </c>
      <c r="K80" s="1">
        <f>'mortality calculations'!$H$9</f>
        <v>0.16</v>
      </c>
    </row>
    <row r="81" spans="1:11" x14ac:dyDescent="0.25">
      <c r="A81" s="4" t="s">
        <v>5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f xml:space="preserve"> 1-B81-C81-D81-E81-F81-G81-H81-J81-K81</f>
        <v>0.33782000000000001</v>
      </c>
      <c r="J81" s="1">
        <f>'progression calculations'!$K$9</f>
        <v>3.9780000000000003E-2</v>
      </c>
      <c r="K81" s="1">
        <f>'mortality calculations'!$I$9</f>
        <v>0.62239999999999995</v>
      </c>
    </row>
    <row r="82" spans="1:11" x14ac:dyDescent="0.25">
      <c r="A82" s="4" t="s">
        <v>72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f xml:space="preserve"> 1-B82-C82-D82-E82-F82-G82-H82-I82-K82</f>
        <v>0.92999999999999994</v>
      </c>
      <c r="K82" s="1">
        <f>'mortality calculations'!$K$9</f>
        <v>7.0000000000000007E-2</v>
      </c>
    </row>
    <row r="83" spans="1:11" x14ac:dyDescent="0.25">
      <c r="A83" s="4" t="s">
        <v>65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1</v>
      </c>
    </row>
    <row r="85" spans="1:11" x14ac:dyDescent="0.25">
      <c r="A85" s="4" t="s">
        <v>284</v>
      </c>
      <c r="B85" s="4" t="s">
        <v>66</v>
      </c>
      <c r="C85" s="4" t="s">
        <v>87</v>
      </c>
      <c r="D85" s="4" t="s">
        <v>1</v>
      </c>
      <c r="E85" s="4" t="s">
        <v>2</v>
      </c>
      <c r="F85" s="4" t="s">
        <v>3</v>
      </c>
      <c r="G85" s="4" t="s">
        <v>4</v>
      </c>
      <c r="H85" s="4" t="s">
        <v>64</v>
      </c>
      <c r="I85" s="4" t="s">
        <v>5</v>
      </c>
      <c r="J85" s="4" t="s">
        <v>6</v>
      </c>
      <c r="K85" s="4" t="s">
        <v>65</v>
      </c>
    </row>
    <row r="86" spans="1:11" x14ac:dyDescent="0.25">
      <c r="A86" s="4" t="s">
        <v>66</v>
      </c>
      <c r="B86" s="1">
        <f xml:space="preserve"> 1-C86-D86-E86-F86-G86-H86-I86-J86-K86</f>
        <v>0.90708999999999995</v>
      </c>
      <c r="C86" s="1">
        <f>'progression calculations'!$B$10</f>
        <v>8.5599999999999996E-2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f>'mortality calculations'!$B$10</f>
        <v>7.3099999999999997E-3</v>
      </c>
    </row>
    <row r="87" spans="1:11" x14ac:dyDescent="0.25">
      <c r="A87" s="4" t="s">
        <v>59</v>
      </c>
      <c r="B87" s="1">
        <f>'progression calculations'!$P$10</f>
        <v>0.17818999999999999</v>
      </c>
      <c r="C87" s="1">
        <f xml:space="preserve"> 1-B87-D87-E87-F87-G87-H87-I87-J87-K87</f>
        <v>0.79241495000000006</v>
      </c>
      <c r="D87" s="1">
        <f>'progression calculations'!$C$10</f>
        <v>2.0952000000000002E-2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f>'mortality calculations'!$C$10</f>
        <v>8.4430500000000006E-3</v>
      </c>
    </row>
    <row r="88" spans="1:11" x14ac:dyDescent="0.25">
      <c r="A88" s="4" t="s">
        <v>1</v>
      </c>
      <c r="B88" s="1">
        <v>0</v>
      </c>
      <c r="C88" s="1">
        <f>'progression calculations'!$L$10</f>
        <v>6.1800000000000001E-2</v>
      </c>
      <c r="D88" s="1">
        <f xml:space="preserve"> 1-B88-C88-E88-F88-G88-H88-I88-J88-K88</f>
        <v>0.82245289500000007</v>
      </c>
      <c r="E88" s="1">
        <f>'progression calculations'!$D$10</f>
        <v>0.1067</v>
      </c>
      <c r="F88" s="1">
        <v>0</v>
      </c>
      <c r="G88" s="1">
        <v>0</v>
      </c>
      <c r="H88" s="1">
        <v>0</v>
      </c>
      <c r="I88" s="1">
        <f>'progression calculations'!$Q$10</f>
        <v>9.0210000000000005E-6</v>
      </c>
      <c r="J88" s="1">
        <v>0</v>
      </c>
      <c r="K88" s="1">
        <f>'mortality calculations'!$D$10</f>
        <v>9.038084E-3</v>
      </c>
    </row>
    <row r="89" spans="1:11" x14ac:dyDescent="0.25">
      <c r="A89" s="4" t="s">
        <v>2</v>
      </c>
      <c r="B89" s="1">
        <v>0</v>
      </c>
      <c r="C89" s="1">
        <v>0</v>
      </c>
      <c r="D89" s="1">
        <f>'progression calculations'!$T$10</f>
        <v>0.1236</v>
      </c>
      <c r="E89" s="1">
        <f xml:space="preserve"> 1-B89-C89-D89-F89-G89-H89-I89-J89-K89</f>
        <v>0.7550258179999999</v>
      </c>
      <c r="F89" s="1">
        <f>'progression calculations'!$E$10</f>
        <v>0.1067</v>
      </c>
      <c r="G89" s="1">
        <v>0</v>
      </c>
      <c r="H89" s="1">
        <v>0</v>
      </c>
      <c r="I89" s="1">
        <f>'progression calculations'!$R$10</f>
        <v>1.8430000000000001E-4</v>
      </c>
      <c r="J89" s="1">
        <v>0</v>
      </c>
      <c r="K89" s="1">
        <f>'mortality calculations'!$E$10</f>
        <v>1.4489882000000001E-2</v>
      </c>
    </row>
    <row r="90" spans="1:11" x14ac:dyDescent="0.25">
      <c r="A90" s="4" t="s">
        <v>3</v>
      </c>
      <c r="B90" s="1">
        <v>0</v>
      </c>
      <c r="C90" s="1">
        <v>0</v>
      </c>
      <c r="D90" s="1">
        <v>0</v>
      </c>
      <c r="E90" s="1">
        <f>'progression calculations'!$T$10</f>
        <v>0.1236</v>
      </c>
      <c r="F90" s="1">
        <f xml:space="preserve"> 1-B90-C90-D90-E90-G90-H90-I90-J90-K90</f>
        <v>0.7873352549999999</v>
      </c>
      <c r="G90" s="1">
        <f>'progression calculations'!$F$10</f>
        <v>6.9839999999999999E-2</v>
      </c>
      <c r="H90" s="1">
        <v>0</v>
      </c>
      <c r="I90" s="1">
        <f>'progression calculations'!$S$10</f>
        <v>3.6860000000000001E-4</v>
      </c>
      <c r="J90" s="1">
        <v>0</v>
      </c>
      <c r="K90" s="1">
        <f>'mortality calculations'!$F$10</f>
        <v>1.8856145000000001E-2</v>
      </c>
    </row>
    <row r="91" spans="1:11" x14ac:dyDescent="0.25">
      <c r="A91" s="4" t="s">
        <v>4</v>
      </c>
      <c r="B91" s="1">
        <v>0</v>
      </c>
      <c r="C91" s="1">
        <v>0</v>
      </c>
      <c r="D91" s="1">
        <v>0</v>
      </c>
      <c r="E91" s="1">
        <v>0</v>
      </c>
      <c r="F91" s="1">
        <f>'progression calculations'!$O$10</f>
        <v>6.1800000000000001E-2</v>
      </c>
      <c r="G91" s="1">
        <f xml:space="preserve"> 1-B91-C91-D91-E91-F91-H91-I91-J91-K91</f>
        <v>0.78240627100000004</v>
      </c>
      <c r="H91" s="1">
        <f>'progression calculations'!$G$10</f>
        <v>0.1067</v>
      </c>
      <c r="I91" s="1">
        <f>'progression calculations'!$H$10</f>
        <v>2.5219999999999999E-2</v>
      </c>
      <c r="J91" s="1">
        <v>0</v>
      </c>
      <c r="K91" s="1">
        <f>'mortality calculations'!$G$10</f>
        <v>2.3873729E-2</v>
      </c>
    </row>
    <row r="92" spans="1:11" x14ac:dyDescent="0.25">
      <c r="A92" s="4" t="s">
        <v>64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f xml:space="preserve"> 1-B92-C92-D92-E92-F92-G92-I92-J92-K92</f>
        <v>0.78761999999999999</v>
      </c>
      <c r="I92" s="1">
        <f>'progression calculations'!$I$10</f>
        <v>2.5219999999999999E-2</v>
      </c>
      <c r="J92" s="1">
        <f>'progression calculations'!$J$10</f>
        <v>2.716E-2</v>
      </c>
      <c r="K92" s="1">
        <f>'mortality calculations'!$H$10</f>
        <v>0.16</v>
      </c>
    </row>
    <row r="93" spans="1:11" x14ac:dyDescent="0.25">
      <c r="A93" s="4" t="s">
        <v>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f xml:space="preserve"> 1-B93-C93-D93-E93-F93-G93-H93-J93-K93</f>
        <v>0.33782000000000001</v>
      </c>
      <c r="J93" s="1">
        <f>'progression calculations'!$K$10</f>
        <v>3.9780000000000003E-2</v>
      </c>
      <c r="K93" s="1">
        <f>'mortality calculations'!$I$10</f>
        <v>0.62239999999999995</v>
      </c>
    </row>
    <row r="94" spans="1:11" x14ac:dyDescent="0.25">
      <c r="A94" s="4" t="s">
        <v>72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f xml:space="preserve"> 1-B94-C94-D94-E94-F94-G94-H94-I94-K94</f>
        <v>0.92999999999999994</v>
      </c>
      <c r="K94" s="1">
        <f>'mortality calculations'!$K$10</f>
        <v>7.0000000000000007E-2</v>
      </c>
    </row>
    <row r="95" spans="1:11" x14ac:dyDescent="0.25">
      <c r="A95" s="4" t="s">
        <v>65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</row>
    <row r="97" spans="1:11" x14ac:dyDescent="0.25">
      <c r="A97" s="4" t="s">
        <v>285</v>
      </c>
      <c r="B97" s="4" t="s">
        <v>66</v>
      </c>
      <c r="C97" s="4" t="s">
        <v>59</v>
      </c>
      <c r="D97" s="4" t="s">
        <v>1</v>
      </c>
      <c r="E97" s="4" t="s">
        <v>2</v>
      </c>
      <c r="F97" s="4" t="s">
        <v>3</v>
      </c>
      <c r="G97" s="4" t="s">
        <v>4</v>
      </c>
      <c r="H97" s="4" t="s">
        <v>64</v>
      </c>
      <c r="I97" s="4" t="s">
        <v>5</v>
      </c>
      <c r="J97" s="4" t="s">
        <v>6</v>
      </c>
      <c r="K97" s="4" t="s">
        <v>65</v>
      </c>
    </row>
    <row r="98" spans="1:11" x14ac:dyDescent="0.25">
      <c r="A98" s="4" t="s">
        <v>66</v>
      </c>
      <c r="B98" s="1">
        <f xml:space="preserve"> 1-C98-D98-E98-F98-G98-H98-I98-J98-K98</f>
        <v>0.90156000000000003</v>
      </c>
      <c r="C98" s="1">
        <f>'progression calculations'!$B$11</f>
        <v>8.8099999999999998E-2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f>'mortality calculations'!$B$11</f>
        <v>1.034E-2</v>
      </c>
    </row>
    <row r="99" spans="1:11" x14ac:dyDescent="0.25">
      <c r="A99" s="4" t="s">
        <v>59</v>
      </c>
      <c r="B99" s="1">
        <f>'progression calculations'!$P$11</f>
        <v>0.17818999999999999</v>
      </c>
      <c r="C99" s="1">
        <f xml:space="preserve"> 1-B99-D99-E99-F99-G99-H99-I99-J99-K99</f>
        <v>0.7889153000000001</v>
      </c>
      <c r="D99" s="1">
        <f>'progression calculations'!$C$11</f>
        <v>2.0952000000000002E-2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f>'mortality calculations'!$C$11</f>
        <v>1.1942700000000001E-2</v>
      </c>
    </row>
    <row r="100" spans="1:11" x14ac:dyDescent="0.25">
      <c r="A100" s="4" t="s">
        <v>1</v>
      </c>
      <c r="B100" s="1">
        <v>0</v>
      </c>
      <c r="C100" s="1">
        <f>'progression calculations'!$L$11</f>
        <v>6.1800000000000001E-2</v>
      </c>
      <c r="D100" s="1">
        <f xml:space="preserve"> 1-B100-C100-E100-F100-G100-H100-I100-J100-K100</f>
        <v>0.81870660299999998</v>
      </c>
      <c r="E100" s="1">
        <f>'progression calculations'!$D$11</f>
        <v>0.1067</v>
      </c>
      <c r="F100" s="1">
        <v>0</v>
      </c>
      <c r="G100" s="1">
        <v>0</v>
      </c>
      <c r="H100" s="1">
        <v>0</v>
      </c>
      <c r="I100" s="1">
        <f>'progression calculations'!$Q$11</f>
        <v>9.0210000000000005E-6</v>
      </c>
      <c r="J100" s="1">
        <v>0</v>
      </c>
      <c r="K100" s="1">
        <f>'mortality calculations'!$D$11</f>
        <v>1.2784376000000002E-2</v>
      </c>
    </row>
    <row r="101" spans="1:11" x14ac:dyDescent="0.25">
      <c r="A101" s="4" t="s">
        <v>2</v>
      </c>
      <c r="B101" s="1">
        <v>0</v>
      </c>
      <c r="C101" s="1">
        <v>0</v>
      </c>
      <c r="D101" s="1">
        <f>'progression calculations'!$T$11</f>
        <v>0.1236</v>
      </c>
      <c r="E101" s="1">
        <f xml:space="preserve"> 1-B101-C101-D101-F101-G101-H101-I101-J101-K101</f>
        <v>0.74901975199999993</v>
      </c>
      <c r="F101" s="1">
        <f>'progression calculations'!$E$11</f>
        <v>0.1067</v>
      </c>
      <c r="G101" s="1">
        <v>0</v>
      </c>
      <c r="H101" s="1">
        <v>0</v>
      </c>
      <c r="I101" s="1">
        <f>'progression calculations'!$R$11</f>
        <v>1.8430000000000001E-4</v>
      </c>
      <c r="J101" s="1">
        <v>0</v>
      </c>
      <c r="K101" s="1">
        <f>'mortality calculations'!$E$11</f>
        <v>2.0495948000000003E-2</v>
      </c>
    </row>
    <row r="102" spans="1:11" x14ac:dyDescent="0.25">
      <c r="A102" s="4" t="s">
        <v>3</v>
      </c>
      <c r="B102" s="1">
        <v>0</v>
      </c>
      <c r="C102" s="1">
        <v>0</v>
      </c>
      <c r="D102" s="1">
        <v>0</v>
      </c>
      <c r="E102" s="1">
        <f>'progression calculations'!$T$11</f>
        <v>0.1236</v>
      </c>
      <c r="F102" s="1">
        <f xml:space="preserve"> 1-B102-C102-D102-E102-G102-H102-I102-J102-K102</f>
        <v>0.77951936999999993</v>
      </c>
      <c r="G102" s="1">
        <f>'progression calculations'!$F$11</f>
        <v>6.9839999999999999E-2</v>
      </c>
      <c r="H102" s="1">
        <v>0</v>
      </c>
      <c r="I102" s="1">
        <f>'progression calculations'!$S$11</f>
        <v>3.6860000000000001E-4</v>
      </c>
      <c r="J102" s="1">
        <v>0</v>
      </c>
      <c r="K102" s="1">
        <f>'mortality calculations'!$F$11</f>
        <v>2.6672030000000003E-2</v>
      </c>
    </row>
    <row r="103" spans="1:11" x14ac:dyDescent="0.25">
      <c r="A103" s="4" t="s">
        <v>4</v>
      </c>
      <c r="B103" s="1">
        <v>0</v>
      </c>
      <c r="C103" s="1">
        <v>0</v>
      </c>
      <c r="D103" s="1">
        <v>0</v>
      </c>
      <c r="E103" s="1">
        <v>0</v>
      </c>
      <c r="F103" s="1">
        <f>'progression calculations'!$O$11</f>
        <v>6.1800000000000001E-2</v>
      </c>
      <c r="G103" s="1">
        <f xml:space="preserve"> 1-B103-C103-D103-E103-F103-H103-I103-J103-K103</f>
        <v>0.77251059399999999</v>
      </c>
      <c r="H103" s="1">
        <f>'progression calculations'!$G$11</f>
        <v>0.1067</v>
      </c>
      <c r="I103" s="1">
        <f>'progression calculations'!$H$11</f>
        <v>2.5219999999999999E-2</v>
      </c>
      <c r="J103" s="1">
        <v>0</v>
      </c>
      <c r="K103" s="1">
        <f>'mortality calculations'!$G$11</f>
        <v>3.3769406000000002E-2</v>
      </c>
    </row>
    <row r="104" spans="1:11" x14ac:dyDescent="0.25">
      <c r="A104" s="4" t="s">
        <v>64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f xml:space="preserve"> 1-B104-C104-D104-E104-F104-G104-I104-J104-K104</f>
        <v>0.78761999999999999</v>
      </c>
      <c r="I104" s="1">
        <f>'progression calculations'!$I$11</f>
        <v>2.5219999999999999E-2</v>
      </c>
      <c r="J104" s="1">
        <f>'progression calculations'!$J$11</f>
        <v>2.716E-2</v>
      </c>
      <c r="K104" s="1">
        <f>'mortality calculations'!$H$11</f>
        <v>0.16</v>
      </c>
    </row>
    <row r="105" spans="1:11" x14ac:dyDescent="0.25">
      <c r="A105" s="4" t="s">
        <v>5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f xml:space="preserve"> 1-B105-C105-D105-E105-F105-G105-H105-J105-K105</f>
        <v>0.33782000000000001</v>
      </c>
      <c r="J105" s="1">
        <f>'progression calculations'!$K$11</f>
        <v>3.9780000000000003E-2</v>
      </c>
      <c r="K105" s="1">
        <f>'mortality calculations'!$I$11</f>
        <v>0.62239999999999995</v>
      </c>
    </row>
    <row r="106" spans="1:11" x14ac:dyDescent="0.25">
      <c r="A106" s="4" t="s">
        <v>72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f xml:space="preserve"> 1-B106-C106-D106-E106-F106-G106-H106-I106-K106</f>
        <v>0.92999999999999994</v>
      </c>
      <c r="K106" s="1">
        <f>'mortality calculations'!$K$11</f>
        <v>7.0000000000000007E-2</v>
      </c>
    </row>
    <row r="107" spans="1:11" x14ac:dyDescent="0.25">
      <c r="A107" s="4" t="s">
        <v>65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1</v>
      </c>
    </row>
    <row r="109" spans="1:11" x14ac:dyDescent="0.25">
      <c r="A109" s="4" t="s">
        <v>286</v>
      </c>
      <c r="B109" s="4" t="s">
        <v>66</v>
      </c>
      <c r="C109" s="4" t="s">
        <v>59</v>
      </c>
      <c r="D109" s="4" t="s">
        <v>1</v>
      </c>
      <c r="E109" s="4" t="s">
        <v>2</v>
      </c>
      <c r="F109" s="4" t="s">
        <v>3</v>
      </c>
      <c r="G109" s="4" t="s">
        <v>4</v>
      </c>
      <c r="H109" s="4" t="s">
        <v>64</v>
      </c>
      <c r="I109" s="4" t="s">
        <v>5</v>
      </c>
      <c r="J109" s="4" t="s">
        <v>6</v>
      </c>
      <c r="K109" s="4" t="s">
        <v>65</v>
      </c>
    </row>
    <row r="110" spans="1:11" x14ac:dyDescent="0.25">
      <c r="A110" s="4" t="s">
        <v>66</v>
      </c>
      <c r="B110" s="1">
        <f xml:space="preserve"> 1-C110-D110-E110-F110-G110-H110-I110-J110-K110</f>
        <v>0.89561000000000002</v>
      </c>
      <c r="C110" s="1">
        <f>'progression calculations'!$B$12</f>
        <v>8.9399999999999993E-2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f>'mortality calculations'!$B$12</f>
        <v>1.499E-2</v>
      </c>
    </row>
    <row r="111" spans="1:11" x14ac:dyDescent="0.25">
      <c r="A111" s="4" t="s">
        <v>59</v>
      </c>
      <c r="B111" s="1">
        <f>'progression calculations'!$P$12</f>
        <v>0.14359</v>
      </c>
      <c r="C111" s="1">
        <f xml:space="preserve"> 1-B111-D111-E111-F111-G111-H111-I111-J111-K111</f>
        <v>0.81453449999999994</v>
      </c>
      <c r="D111" s="1">
        <f>'progression calculations'!$C$12</f>
        <v>2.6136E-2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f>'mortality calculations'!$C$12</f>
        <v>1.57395E-2</v>
      </c>
    </row>
    <row r="112" spans="1:11" x14ac:dyDescent="0.25">
      <c r="A112" s="4" t="s">
        <v>1</v>
      </c>
      <c r="B112" s="1">
        <v>0</v>
      </c>
      <c r="C112" s="1">
        <f>'progression calculations'!$L$12</f>
        <v>4.9799999999999997E-2</v>
      </c>
      <c r="D112" s="1">
        <f xml:space="preserve"> 1-B112-C112-E112-F112-G112-H112-I112-J112-K112</f>
        <v>0.80023998699999999</v>
      </c>
      <c r="E112" s="1">
        <f>'progression calculations'!$D$12</f>
        <v>0.1331</v>
      </c>
      <c r="F112" s="1">
        <v>0</v>
      </c>
      <c r="G112" s="1">
        <v>0</v>
      </c>
      <c r="H112" s="1">
        <v>0</v>
      </c>
      <c r="I112" s="1">
        <f>'progression calculations'!$Q$12</f>
        <v>1.1253000000000001E-5</v>
      </c>
      <c r="J112" s="1">
        <v>0</v>
      </c>
      <c r="K112" s="1">
        <f>'mortality calculations'!$D$12</f>
        <v>1.6848760000000001E-2</v>
      </c>
    </row>
    <row r="113" spans="1:11" x14ac:dyDescent="0.25">
      <c r="A113" s="4" t="s">
        <v>2</v>
      </c>
      <c r="B113" s="1">
        <v>0</v>
      </c>
      <c r="C113" s="1">
        <v>0</v>
      </c>
      <c r="D113" s="1">
        <f>'progression calculations'!$T$12</f>
        <v>9.9599999999999994E-2</v>
      </c>
      <c r="E113" s="1">
        <f xml:space="preserve"> 1-B113-C113-D113-F113-G113-H113-I113-J113-K113</f>
        <v>0.74005811999999993</v>
      </c>
      <c r="F113" s="1">
        <f>'progression calculations'!$E$12</f>
        <v>0.1331</v>
      </c>
      <c r="G113" s="1">
        <v>0</v>
      </c>
      <c r="H113" s="1">
        <v>0</v>
      </c>
      <c r="I113" s="1">
        <f>'progression calculations'!$R$12</f>
        <v>2.299E-4</v>
      </c>
      <c r="J113" s="1">
        <v>0</v>
      </c>
      <c r="K113" s="1">
        <f>'mortality calculations'!$E$12</f>
        <v>2.7011980000000001E-2</v>
      </c>
    </row>
    <row r="114" spans="1:11" x14ac:dyDescent="0.25">
      <c r="A114" s="4" t="s">
        <v>3</v>
      </c>
      <c r="B114" s="1">
        <v>0</v>
      </c>
      <c r="C114" s="1">
        <v>0</v>
      </c>
      <c r="D114" s="1">
        <v>0</v>
      </c>
      <c r="E114" s="1">
        <f>'progression calculations'!$T$12</f>
        <v>9.9599999999999994E-2</v>
      </c>
      <c r="F114" s="1">
        <f xml:space="preserve"> 1-B114-C114-D114-E114-G114-H114-I114-J114-K114</f>
        <v>0.77766864999999996</v>
      </c>
      <c r="G114" s="1">
        <f>'progression calculations'!$F$12</f>
        <v>8.7119999999999989E-2</v>
      </c>
      <c r="H114" s="1">
        <v>0</v>
      </c>
      <c r="I114" s="1">
        <f>'progression calculations'!$S$12</f>
        <v>4.5980000000000001E-4</v>
      </c>
      <c r="J114" s="1">
        <v>0</v>
      </c>
      <c r="K114" s="1">
        <f>'mortality calculations'!$F$12</f>
        <v>3.5151550000000004E-2</v>
      </c>
    </row>
    <row r="115" spans="1:11" x14ac:dyDescent="0.25">
      <c r="A115" s="4" t="s">
        <v>4</v>
      </c>
      <c r="B115" s="1">
        <v>0</v>
      </c>
      <c r="C115" s="1">
        <v>0</v>
      </c>
      <c r="D115" s="1">
        <v>0</v>
      </c>
      <c r="E115" s="1">
        <v>0</v>
      </c>
      <c r="F115" s="1">
        <f>'progression calculations'!$O$12</f>
        <v>4.9799999999999997E-2</v>
      </c>
      <c r="G115" s="1">
        <f xml:space="preserve"> 1-B115-C115-D115-E115-F115-H115-I115-J115-K115</f>
        <v>0.74113468999999998</v>
      </c>
      <c r="H115" s="1">
        <f>'progression calculations'!$G$12</f>
        <v>0.1331</v>
      </c>
      <c r="I115" s="1">
        <f>'progression calculations'!$H$12</f>
        <v>3.1459999999999995E-2</v>
      </c>
      <c r="J115" s="1">
        <v>0</v>
      </c>
      <c r="K115" s="1">
        <f>'mortality calculations'!$G$12</f>
        <v>4.4505309999999999E-2</v>
      </c>
    </row>
    <row r="116" spans="1:11" x14ac:dyDescent="0.25">
      <c r="A116" s="4" t="s">
        <v>64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f xml:space="preserve"> 1-B116-C116-D116-E116-F116-G116-I116-J116-K116</f>
        <v>0.7746599999999999</v>
      </c>
      <c r="I116" s="1">
        <f>'progression calculations'!$I$12</f>
        <v>3.1459999999999995E-2</v>
      </c>
      <c r="J116" s="1">
        <f>'progression calculations'!$J$12</f>
        <v>3.388E-2</v>
      </c>
      <c r="K116" s="1">
        <f>'mortality calculations'!$H$12</f>
        <v>0.16</v>
      </c>
    </row>
    <row r="117" spans="1:11" x14ac:dyDescent="0.25">
      <c r="A117" s="4" t="s">
        <v>5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f xml:space="preserve"> 1-B117-C117-D117-E117-F117-G117-H117-J117-K117</f>
        <v>0.37056200000000006</v>
      </c>
      <c r="J117" s="1">
        <f>'progression calculations'!$K$12</f>
        <v>7.038E-3</v>
      </c>
      <c r="K117" s="1">
        <f>'mortality calculations'!$I$12</f>
        <v>0.62239999999999995</v>
      </c>
    </row>
    <row r="118" spans="1:11" x14ac:dyDescent="0.25">
      <c r="A118" s="4" t="s">
        <v>72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f xml:space="preserve"> 1-B118-C118-D118-E118-F118-G118-H118-I118-K118</f>
        <v>0.92999999999999994</v>
      </c>
      <c r="K118" s="1">
        <f>'mortality calculations'!$K$12</f>
        <v>7.0000000000000007E-2</v>
      </c>
    </row>
    <row r="119" spans="1:11" x14ac:dyDescent="0.25">
      <c r="A119" s="4" t="s">
        <v>65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</v>
      </c>
    </row>
    <row r="121" spans="1:11" x14ac:dyDescent="0.25">
      <c r="A121" s="4" t="s">
        <v>287</v>
      </c>
      <c r="B121" s="4" t="s">
        <v>66</v>
      </c>
      <c r="C121" s="4" t="s">
        <v>59</v>
      </c>
      <c r="D121" s="4" t="s">
        <v>1</v>
      </c>
      <c r="E121" s="4" t="s">
        <v>2</v>
      </c>
      <c r="F121" s="4" t="s">
        <v>3</v>
      </c>
      <c r="G121" s="4" t="s">
        <v>4</v>
      </c>
      <c r="H121" s="4" t="s">
        <v>64</v>
      </c>
      <c r="I121" s="4" t="s">
        <v>5</v>
      </c>
      <c r="J121" s="4" t="s">
        <v>6</v>
      </c>
      <c r="K121" s="4" t="s">
        <v>65</v>
      </c>
    </row>
    <row r="122" spans="1:11" x14ac:dyDescent="0.25">
      <c r="A122" s="4" t="s">
        <v>66</v>
      </c>
      <c r="B122" s="1">
        <f xml:space="preserve"> 1-C122-D122-E122-F122-G122-H122-I122-J122-K122</f>
        <v>0.88634999999999997</v>
      </c>
      <c r="C122" s="1">
        <f>'progression calculations'!$B$13</f>
        <v>9.0399999999999994E-2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f>'mortality calculations'!$B$13</f>
        <v>2.325E-2</v>
      </c>
    </row>
    <row r="123" spans="1:11" x14ac:dyDescent="0.25">
      <c r="A123" s="4" t="s">
        <v>59</v>
      </c>
      <c r="B123" s="1">
        <f>'progression calculations'!$P$13</f>
        <v>0.14359</v>
      </c>
      <c r="C123" s="1">
        <f xml:space="preserve"> 1-B123-D123-E123-F123-G123-H123-I123-J123-K123</f>
        <v>0.80586150000000001</v>
      </c>
      <c r="D123" s="1">
        <f>'progression calculations'!$C$13</f>
        <v>2.6136E-2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f>'mortality calculations'!$C$13</f>
        <v>2.44125E-2</v>
      </c>
    </row>
    <row r="124" spans="1:11" x14ac:dyDescent="0.25">
      <c r="A124" s="4" t="s">
        <v>1</v>
      </c>
      <c r="B124" s="1">
        <v>0</v>
      </c>
      <c r="C124" s="1">
        <f>'progression calculations'!$L$13</f>
        <v>4.9799999999999997E-2</v>
      </c>
      <c r="D124" s="1">
        <f xml:space="preserve"> 1-B124-C124-E124-F124-G124-H124-I124-J124-K124</f>
        <v>0.79095574700000004</v>
      </c>
      <c r="E124" s="1">
        <f>'progression calculations'!$D$13</f>
        <v>0.1331</v>
      </c>
      <c r="F124" s="1">
        <v>0</v>
      </c>
      <c r="G124" s="1">
        <v>0</v>
      </c>
      <c r="H124" s="1">
        <v>0</v>
      </c>
      <c r="I124" s="1">
        <f>'progression calculations'!$Q$13</f>
        <v>1.1253000000000001E-5</v>
      </c>
      <c r="J124" s="1">
        <v>0</v>
      </c>
      <c r="K124" s="1">
        <f>'mortality calculations'!$D$13</f>
        <v>2.6133000000000003E-2</v>
      </c>
    </row>
    <row r="125" spans="1:11" x14ac:dyDescent="0.25">
      <c r="A125" s="4" t="s">
        <v>2</v>
      </c>
      <c r="B125" s="1">
        <v>0</v>
      </c>
      <c r="C125" s="1">
        <v>0</v>
      </c>
      <c r="D125" s="1">
        <f>'progression calculations'!$T$13</f>
        <v>9.9599999999999994E-2</v>
      </c>
      <c r="E125" s="1">
        <f xml:space="preserve"> 1-B125-C125-D125-F125-G125-H125-I125-J125-K125</f>
        <v>0.72517359999999997</v>
      </c>
      <c r="F125" s="1">
        <f>'progression calculations'!$E$13</f>
        <v>0.1331</v>
      </c>
      <c r="G125" s="1">
        <v>0</v>
      </c>
      <c r="H125" s="1">
        <v>0</v>
      </c>
      <c r="I125" s="1">
        <f>'progression calculations'!$R$13</f>
        <v>2.299E-4</v>
      </c>
      <c r="J125" s="1">
        <v>0</v>
      </c>
      <c r="K125" s="1">
        <f>'mortality calculations'!$E$13</f>
        <v>4.1896500000000003E-2</v>
      </c>
    </row>
    <row r="126" spans="1:11" x14ac:dyDescent="0.25">
      <c r="A126" s="4" t="s">
        <v>3</v>
      </c>
      <c r="B126" s="1">
        <v>0</v>
      </c>
      <c r="C126" s="1">
        <v>0</v>
      </c>
      <c r="D126" s="1">
        <v>0</v>
      </c>
      <c r="E126" s="1">
        <f>'progression calculations'!$T$13</f>
        <v>9.9599999999999994E-2</v>
      </c>
      <c r="F126" s="1">
        <f xml:space="preserve"> 1-B126-C126-D126-E126-G126-H126-I126-J126-K126</f>
        <v>0.75829895000000003</v>
      </c>
      <c r="G126" s="1">
        <f>'progression calculations'!$F$13</f>
        <v>8.7119999999999989E-2</v>
      </c>
      <c r="H126" s="1">
        <v>0</v>
      </c>
      <c r="I126" s="1">
        <f>'progression calculations'!$S$13</f>
        <v>4.5980000000000001E-4</v>
      </c>
      <c r="J126" s="1">
        <v>0</v>
      </c>
      <c r="K126" s="1">
        <f>'mortality calculations'!$F$13</f>
        <v>5.4521250000000007E-2</v>
      </c>
    </row>
    <row r="127" spans="1:11" x14ac:dyDescent="0.25">
      <c r="A127" s="4" t="s">
        <v>4</v>
      </c>
      <c r="B127" s="1">
        <v>0</v>
      </c>
      <c r="C127" s="1">
        <v>0</v>
      </c>
      <c r="D127" s="1">
        <v>0</v>
      </c>
      <c r="E127" s="1">
        <v>0</v>
      </c>
      <c r="F127" s="1">
        <f>'progression calculations'!$O$13</f>
        <v>4.9799999999999997E-2</v>
      </c>
      <c r="G127" s="1">
        <f xml:space="preserve"> 1-B127-C127-D127-E127-F127-H127-I127-J127-K127</f>
        <v>0.71661074999999996</v>
      </c>
      <c r="H127" s="1">
        <f>'progression calculations'!$G$13</f>
        <v>0.1331</v>
      </c>
      <c r="I127" s="1">
        <f>'progression calculations'!$H$13</f>
        <v>3.1459999999999995E-2</v>
      </c>
      <c r="J127" s="1">
        <v>0</v>
      </c>
      <c r="K127" s="1">
        <f>'mortality calculations'!$G$13</f>
        <v>6.902925E-2</v>
      </c>
    </row>
    <row r="128" spans="1:11" x14ac:dyDescent="0.25">
      <c r="A128" s="4" t="s">
        <v>64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f xml:space="preserve"> 1-B128-C128-D128-E128-F128-G128-I128-J128-K128</f>
        <v>0.7746599999999999</v>
      </c>
      <c r="I128" s="1">
        <f>'progression calculations'!$I$13</f>
        <v>3.1459999999999995E-2</v>
      </c>
      <c r="J128" s="1">
        <f>'progression calculations'!$J$13</f>
        <v>3.388E-2</v>
      </c>
      <c r="K128" s="1">
        <f>'mortality calculations'!$H$13</f>
        <v>0.16</v>
      </c>
    </row>
    <row r="129" spans="1:11" x14ac:dyDescent="0.25">
      <c r="A129" s="4" t="s">
        <v>5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f xml:space="preserve"> 1-B129-C129-D129-E129-F129-G129-H129-J129-K129</f>
        <v>0.37056200000000006</v>
      </c>
      <c r="J129" s="1">
        <f>'progression calculations'!$K$13</f>
        <v>7.038E-3</v>
      </c>
      <c r="K129" s="1">
        <f>'mortality calculations'!$I$13</f>
        <v>0.62239999999999995</v>
      </c>
    </row>
    <row r="130" spans="1:11" x14ac:dyDescent="0.25">
      <c r="A130" s="4" t="s">
        <v>72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f xml:space="preserve"> 1-B130-C130-D130-E130-F130-G130-H130-I130-K130</f>
        <v>0.92999999999999994</v>
      </c>
      <c r="K130" s="1">
        <f>'mortality calculations'!$K$13</f>
        <v>7.0000000000000007E-2</v>
      </c>
    </row>
    <row r="131" spans="1:11" x14ac:dyDescent="0.25">
      <c r="A131" s="4" t="s">
        <v>65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</v>
      </c>
    </row>
    <row r="133" spans="1:11" x14ac:dyDescent="0.25">
      <c r="A133" s="4" t="s">
        <v>288</v>
      </c>
      <c r="B133" s="4" t="s">
        <v>66</v>
      </c>
      <c r="C133" s="4" t="s">
        <v>59</v>
      </c>
      <c r="D133" s="4" t="s">
        <v>1</v>
      </c>
      <c r="E133" s="4" t="s">
        <v>2</v>
      </c>
      <c r="F133" s="4" t="s">
        <v>3</v>
      </c>
      <c r="G133" s="4" t="s">
        <v>4</v>
      </c>
      <c r="H133" s="4" t="s">
        <v>64</v>
      </c>
      <c r="I133" s="4" t="s">
        <v>5</v>
      </c>
      <c r="J133" s="4" t="s">
        <v>6</v>
      </c>
      <c r="K133" s="4" t="s">
        <v>65</v>
      </c>
    </row>
    <row r="134" spans="1:11" x14ac:dyDescent="0.25">
      <c r="A134" s="4" t="s">
        <v>66</v>
      </c>
      <c r="B134" s="1">
        <f xml:space="preserve"> 1-C134-D134-E134-F134-G134-H134-I134-J134-K134</f>
        <v>0.87229999999999996</v>
      </c>
      <c r="C134" s="1">
        <f>'progression calculations'!$B$14</f>
        <v>9.0700000000000003E-2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f>'mortality calculations'!$B$14</f>
        <v>3.6999999999999998E-2</v>
      </c>
    </row>
    <row r="135" spans="1:11" x14ac:dyDescent="0.25">
      <c r="A135" s="4" t="s">
        <v>59</v>
      </c>
      <c r="B135" s="1">
        <f>'progression calculations'!$P$14</f>
        <v>0.14359</v>
      </c>
      <c r="C135" s="1">
        <f xml:space="preserve"> 1-B135-D135-E135-F135-G135-H135-I135-J135-K135</f>
        <v>0.79142399999999991</v>
      </c>
      <c r="D135" s="1">
        <f>'progression calculations'!$C$14</f>
        <v>2.6136E-2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f>'mortality calculations'!$C$14</f>
        <v>3.8850000000000003E-2</v>
      </c>
    </row>
    <row r="136" spans="1:11" x14ac:dyDescent="0.25">
      <c r="A136" s="4" t="s">
        <v>1</v>
      </c>
      <c r="B136" s="1">
        <v>0</v>
      </c>
      <c r="C136" s="1">
        <f>'progression calculations'!$L$14</f>
        <v>4.9799999999999997E-2</v>
      </c>
      <c r="D136" s="1">
        <f xml:space="preserve"> 1-B136-C136-E136-F136-G136-H136-I136-J136-K136</f>
        <v>0.77550074700000005</v>
      </c>
      <c r="E136" s="1">
        <f>'progression calculations'!$D$14</f>
        <v>0.1331</v>
      </c>
      <c r="F136" s="1">
        <v>0</v>
      </c>
      <c r="G136" s="1">
        <v>0</v>
      </c>
      <c r="H136" s="1">
        <v>0</v>
      </c>
      <c r="I136" s="1">
        <f>'progression calculations'!$Q$14</f>
        <v>1.1253000000000001E-5</v>
      </c>
      <c r="J136" s="1">
        <v>0</v>
      </c>
      <c r="K136" s="1">
        <f>'mortality calculations'!$D$14</f>
        <v>4.1588E-2</v>
      </c>
    </row>
    <row r="137" spans="1:11" x14ac:dyDescent="0.25">
      <c r="A137" s="4" t="s">
        <v>2</v>
      </c>
      <c r="B137" s="1">
        <v>0</v>
      </c>
      <c r="C137" s="1">
        <v>0</v>
      </c>
      <c r="D137" s="1">
        <f>'progression calculations'!$T$14</f>
        <v>9.9599999999999994E-2</v>
      </c>
      <c r="E137" s="1">
        <f xml:space="preserve"> 1-B137-C137-D137-F137-G137-H137-I137-J137-K137</f>
        <v>0.70039609999999997</v>
      </c>
      <c r="F137" s="1">
        <f>'progression calculations'!$E$14</f>
        <v>0.1331</v>
      </c>
      <c r="G137" s="1">
        <v>0</v>
      </c>
      <c r="H137" s="1">
        <v>0</v>
      </c>
      <c r="I137" s="1">
        <f>'progression calculations'!$R$14</f>
        <v>2.299E-4</v>
      </c>
      <c r="J137" s="1">
        <v>0</v>
      </c>
      <c r="K137" s="1">
        <f>'mortality calculations'!$E$14</f>
        <v>6.6673999999999997E-2</v>
      </c>
    </row>
    <row r="138" spans="1:11" x14ac:dyDescent="0.25">
      <c r="A138" s="4" t="s">
        <v>3</v>
      </c>
      <c r="B138" s="1">
        <v>0</v>
      </c>
      <c r="C138" s="1">
        <v>0</v>
      </c>
      <c r="D138" s="1">
        <v>0</v>
      </c>
      <c r="E138" s="1">
        <f>'progression calculations'!$T$14</f>
        <v>9.9599999999999994E-2</v>
      </c>
      <c r="F138" s="1">
        <f xml:space="preserve"> 1-B138-C138-D138-E138-G138-H138-I138-J138-K138</f>
        <v>0.72605520000000001</v>
      </c>
      <c r="G138" s="1">
        <f>'progression calculations'!$F$14</f>
        <v>8.7119999999999989E-2</v>
      </c>
      <c r="H138" s="1">
        <v>0</v>
      </c>
      <c r="I138" s="1">
        <f>'progression calculations'!$S$14</f>
        <v>4.5980000000000001E-4</v>
      </c>
      <c r="J138" s="1">
        <v>0</v>
      </c>
      <c r="K138" s="1">
        <f>'mortality calculations'!$F$14</f>
        <v>8.6765000000000009E-2</v>
      </c>
    </row>
    <row r="139" spans="1:11" x14ac:dyDescent="0.25">
      <c r="A139" s="4" t="s">
        <v>4</v>
      </c>
      <c r="B139" s="1">
        <v>0</v>
      </c>
      <c r="C139" s="1">
        <v>0</v>
      </c>
      <c r="D139" s="1">
        <v>0</v>
      </c>
      <c r="E139" s="1">
        <v>0</v>
      </c>
      <c r="F139" s="1">
        <f>'progression calculations'!$O$14</f>
        <v>4.9799999999999997E-2</v>
      </c>
      <c r="G139" s="1">
        <f xml:space="preserve"> 1-B139-C139-D139-E139-F139-H139-I139-J139-K139</f>
        <v>0.67578700000000003</v>
      </c>
      <c r="H139" s="1">
        <f>'progression calculations'!$G$14</f>
        <v>0.1331</v>
      </c>
      <c r="I139" s="1">
        <f>'progression calculations'!$H$14</f>
        <v>3.1459999999999995E-2</v>
      </c>
      <c r="J139" s="1">
        <v>0</v>
      </c>
      <c r="K139" s="1">
        <f>'mortality calculations'!$G$14</f>
        <v>0.10985299999999999</v>
      </c>
    </row>
    <row r="140" spans="1:11" x14ac:dyDescent="0.25">
      <c r="A140" s="4" t="s">
        <v>64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f xml:space="preserve"> 1-B140-C140-D140-E140-F140-G140-I140-J140-K140</f>
        <v>0.7746599999999999</v>
      </c>
      <c r="I140" s="1">
        <f>'progression calculations'!$I$14</f>
        <v>3.1459999999999995E-2</v>
      </c>
      <c r="J140" s="1">
        <f>'progression calculations'!$J$14</f>
        <v>3.388E-2</v>
      </c>
      <c r="K140" s="1">
        <f>'mortality calculations'!$H$14</f>
        <v>0.16</v>
      </c>
    </row>
    <row r="141" spans="1:11" x14ac:dyDescent="0.25">
      <c r="A141" s="4" t="s">
        <v>5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f xml:space="preserve"> 1-B141-C141-D141-E141-F141-G141-H141-J141-K141</f>
        <v>0.37056200000000006</v>
      </c>
      <c r="J141" s="1">
        <f>'progression calculations'!$K$14</f>
        <v>7.038E-3</v>
      </c>
      <c r="K141" s="1">
        <f>'mortality calculations'!$I$14</f>
        <v>0.62239999999999995</v>
      </c>
    </row>
    <row r="142" spans="1:11" x14ac:dyDescent="0.25">
      <c r="A142" s="4" t="s">
        <v>72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f xml:space="preserve"> 1-B142-C142-D142-E142-F142-G142-H142-I142-K142</f>
        <v>0.92999999999999994</v>
      </c>
      <c r="K142" s="1">
        <f>'mortality calculations'!$K$14</f>
        <v>7.0000000000000007E-2</v>
      </c>
    </row>
    <row r="143" spans="1:11" x14ac:dyDescent="0.25">
      <c r="A143" s="4" t="s">
        <v>65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3"/>
  <sheetViews>
    <sheetView topLeftCell="A124" zoomScale="80" zoomScaleNormal="80" workbookViewId="0">
      <selection activeCell="A133" sqref="A133:K143"/>
    </sheetView>
  </sheetViews>
  <sheetFormatPr defaultRowHeight="15" x14ac:dyDescent="0.25"/>
  <sheetData>
    <row r="1" spans="1:11" x14ac:dyDescent="0.25">
      <c r="A1" s="4" t="s">
        <v>274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0.95957000000000003</v>
      </c>
      <c r="C2" s="1">
        <f>'progression calculations'!$B$3</f>
        <v>3.9600000000000003E-2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calculations'!$B$3</f>
        <v>8.3000000000000001E-4</v>
      </c>
    </row>
    <row r="3" spans="1:11" x14ac:dyDescent="0.25">
      <c r="A3" s="4" t="s">
        <v>59</v>
      </c>
      <c r="B3" s="1">
        <f>'progression calculations'!$P$3</f>
        <v>0.23701</v>
      </c>
      <c r="C3" s="1">
        <f xml:space="preserve"> 1-B3-D3-E3-F3-G3-H3-I3-J3-K3</f>
        <v>0.74611519500000001</v>
      </c>
      <c r="D3" s="1">
        <f>'progression calculations'!$C$3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calculations'!$C$3</f>
        <v>1.1068050000000002E-3</v>
      </c>
    </row>
    <row r="4" spans="1:11" x14ac:dyDescent="0.25">
      <c r="A4" s="4" t="s">
        <v>1</v>
      </c>
      <c r="B4" s="1">
        <v>0</v>
      </c>
      <c r="C4" s="1">
        <f>'progression calculations'!$L$3</f>
        <v>8.2200000000000009E-2</v>
      </c>
      <c r="D4" s="1">
        <f xml:space="preserve"> 1-B4-C4-E4-F4-G4-H4-I4-J4-K4</f>
        <v>0.83630840259999994</v>
      </c>
      <c r="E4" s="1">
        <f>'progression calculations'!$D$3</f>
        <v>8.0299999999999996E-2</v>
      </c>
      <c r="F4" s="1">
        <v>0</v>
      </c>
      <c r="G4" s="1">
        <v>0</v>
      </c>
      <c r="H4" s="1">
        <v>0</v>
      </c>
      <c r="I4" s="1">
        <f>'progression calculations'!$Q$3</f>
        <v>6.7890000000000006E-6</v>
      </c>
      <c r="J4" s="1">
        <v>0</v>
      </c>
      <c r="K4" s="1">
        <f>'mortality calculations'!$D$3</f>
        <v>1.1848084E-3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calculations'!$U$3</f>
        <v>0.24660000000000001</v>
      </c>
      <c r="E5" s="1">
        <f xml:space="preserve"> 1-B5-C5-D5-F5-G5-H5-I5-J5-K5</f>
        <v>0.67106181179999991</v>
      </c>
      <c r="F5" s="1">
        <f>'progression calculations'!$E$3</f>
        <v>8.0299999999999996E-2</v>
      </c>
      <c r="G5" s="1">
        <v>0</v>
      </c>
      <c r="H5" s="1">
        <v>0</v>
      </c>
      <c r="I5" s="1">
        <f>'progression calculations'!$R$3</f>
        <v>1.3870000000000001E-4</v>
      </c>
      <c r="J5" s="1">
        <v>0</v>
      </c>
      <c r="K5" s="1">
        <f>'mortality calculations'!$E$3</f>
        <v>1.8994882000000002E-3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calculations'!$U$3</f>
        <v>0.24660000000000001</v>
      </c>
      <c r="F6" s="1">
        <f xml:space="preserve"> 1-B6-C6-D6-E6-G6-H6-I6-J6-K6</f>
        <v>0.69809073549999989</v>
      </c>
      <c r="G6" s="1">
        <f>'progression calculations'!$F$3</f>
        <v>5.2559999999999996E-2</v>
      </c>
      <c r="H6" s="1">
        <v>0</v>
      </c>
      <c r="I6" s="1">
        <f>'progression calculations'!$S$3</f>
        <v>2.7740000000000002E-4</v>
      </c>
      <c r="J6" s="1">
        <v>0</v>
      </c>
      <c r="K6" s="1">
        <f>'mortality calculations'!$F$3</f>
        <v>2.4718645000000004E-3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calculations'!$O$3</f>
        <v>8.2200000000000009E-2</v>
      </c>
      <c r="G7" s="1">
        <f xml:space="preserve"> 1-B7-C7-D7-E7-F7-H7-I7-J7-K7</f>
        <v>0.81539037709999995</v>
      </c>
      <c r="H7" s="1">
        <f>'progression calculations'!$G$3</f>
        <v>8.0299999999999996E-2</v>
      </c>
      <c r="I7" s="1">
        <f>'progression calculations'!$H$3</f>
        <v>1.898E-2</v>
      </c>
      <c r="J7" s="1">
        <v>0</v>
      </c>
      <c r="K7" s="1">
        <f>'mortality calculations'!$G$3</f>
        <v>3.1296228999999997E-3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calculations'!$I$3</f>
        <v>1.898E-2</v>
      </c>
      <c r="J8" s="1">
        <f>'progression calculations'!$J$3</f>
        <v>2.044E-2</v>
      </c>
      <c r="K8" s="1">
        <f>'mortality calculations'!$H$3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calculations'!$K$3</f>
        <v>3.0599999999999999E-2</v>
      </c>
      <c r="K9" s="1">
        <f>'mortality calculations'!$I$3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calculations'!$K$3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  <row r="13" spans="1:11" x14ac:dyDescent="0.25">
      <c r="A13" s="4" t="s">
        <v>289</v>
      </c>
      <c r="B13" s="4" t="s">
        <v>66</v>
      </c>
      <c r="C13" s="4" t="s">
        <v>87</v>
      </c>
      <c r="D13" s="4" t="s">
        <v>1</v>
      </c>
      <c r="E13" s="4" t="s">
        <v>2</v>
      </c>
      <c r="F13" s="4" t="s">
        <v>3</v>
      </c>
      <c r="G13" s="4" t="s">
        <v>4</v>
      </c>
      <c r="H13" s="4" t="s">
        <v>64</v>
      </c>
      <c r="I13" s="4" t="s">
        <v>5</v>
      </c>
      <c r="J13" s="4" t="s">
        <v>6</v>
      </c>
      <c r="K13" s="4" t="s">
        <v>65</v>
      </c>
    </row>
    <row r="14" spans="1:11" x14ac:dyDescent="0.25">
      <c r="A14" s="4" t="s">
        <v>66</v>
      </c>
      <c r="B14" s="1">
        <f xml:space="preserve"> 1-C14-D14-E14-F14-G14-H14-I14-J14-K14</f>
        <v>0.95152999999999999</v>
      </c>
      <c r="C14" s="1">
        <f>'progression calculations'!$B$4</f>
        <v>4.7500000000000001E-2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f>'mortality calculations'!$B$4</f>
        <v>9.7000000000000005E-4</v>
      </c>
    </row>
    <row r="15" spans="1:11" x14ac:dyDescent="0.25">
      <c r="A15" s="4" t="s">
        <v>59</v>
      </c>
      <c r="B15" s="1">
        <f>'progression calculations'!$P$4</f>
        <v>0.23701</v>
      </c>
      <c r="C15" s="1">
        <f xml:space="preserve"> 1-B15-D15-E15-F15-G15-H15-I15-J15-K15</f>
        <v>0.74592850500000007</v>
      </c>
      <c r="D15" s="1">
        <f>'progression calculations'!$C$4</f>
        <v>1.5768000000000001E-2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f>'mortality calculations'!$C$4</f>
        <v>1.2934950000000002E-3</v>
      </c>
    </row>
    <row r="16" spans="1:11" x14ac:dyDescent="0.25">
      <c r="A16" s="4" t="s">
        <v>1</v>
      </c>
      <c r="B16" s="1">
        <v>0</v>
      </c>
      <c r="C16" s="1">
        <f>'progression calculations'!$L$4</f>
        <v>8.2200000000000009E-2</v>
      </c>
      <c r="D16" s="1">
        <f xml:space="preserve"> 1-B16-C16-E16-F16-G16-H16-I16-J16-K16</f>
        <v>0.83610855539999995</v>
      </c>
      <c r="E16" s="1">
        <f>'progression calculations'!$D$4</f>
        <v>8.0299999999999996E-2</v>
      </c>
      <c r="F16" s="1">
        <v>0</v>
      </c>
      <c r="G16" s="1">
        <v>0</v>
      </c>
      <c r="H16" s="1">
        <v>0</v>
      </c>
      <c r="I16" s="1">
        <f>'progression calculations'!$Q$4</f>
        <v>6.7890000000000006E-6</v>
      </c>
      <c r="J16" s="1">
        <v>0</v>
      </c>
      <c r="K16" s="1">
        <f>'mortality calculations'!$D$4</f>
        <v>1.3846556000000002E-3</v>
      </c>
    </row>
    <row r="17" spans="1:11" x14ac:dyDescent="0.25">
      <c r="A17" s="4" t="s">
        <v>2</v>
      </c>
      <c r="B17" s="1">
        <v>0</v>
      </c>
      <c r="C17" s="1">
        <v>0</v>
      </c>
      <c r="D17" s="1">
        <f>'progression calculations'!$U$4</f>
        <v>0.24660000000000001</v>
      </c>
      <c r="E17" s="1">
        <f xml:space="preserve"> 1-B17-C17-D17-F17-G17-H17-I17-J17-K17</f>
        <v>0.67074141619999983</v>
      </c>
      <c r="F17" s="1">
        <f>'progression calculations'!$E$4</f>
        <v>8.0299999999999996E-2</v>
      </c>
      <c r="G17" s="1">
        <v>0</v>
      </c>
      <c r="H17" s="1">
        <v>0</v>
      </c>
      <c r="I17" s="1">
        <f>'progression calculations'!$R$4</f>
        <v>1.3870000000000001E-4</v>
      </c>
      <c r="J17" s="1">
        <v>0</v>
      </c>
      <c r="K17" s="1">
        <f>'mortality calculations'!$E$4</f>
        <v>2.2198838000000005E-3</v>
      </c>
    </row>
    <row r="18" spans="1:11" x14ac:dyDescent="0.25">
      <c r="A18" s="4" t="s">
        <v>3</v>
      </c>
      <c r="B18" s="1">
        <v>0</v>
      </c>
      <c r="C18" s="1">
        <v>0</v>
      </c>
      <c r="D18" s="1">
        <v>0</v>
      </c>
      <c r="E18" s="1">
        <f>'progression calculations'!$U$4</f>
        <v>0.24660000000000001</v>
      </c>
      <c r="F18" s="1">
        <f xml:space="preserve"> 1-B18-C18-D18-E18-G18-H18-I18-J18-K18</f>
        <v>0.69767379449999989</v>
      </c>
      <c r="G18" s="1">
        <f>'progression calculations'!$F$4</f>
        <v>5.2559999999999996E-2</v>
      </c>
      <c r="H18" s="1">
        <v>0</v>
      </c>
      <c r="I18" s="1">
        <f>'progression calculations'!$S$4</f>
        <v>2.7740000000000002E-4</v>
      </c>
      <c r="J18" s="1">
        <v>0</v>
      </c>
      <c r="K18" s="1">
        <f>'mortality calculations'!$F$4</f>
        <v>2.8888055000000005E-3</v>
      </c>
    </row>
    <row r="19" spans="1:11" x14ac:dyDescent="0.25">
      <c r="A19" s="4" t="s">
        <v>4</v>
      </c>
      <c r="B19" s="1">
        <v>0</v>
      </c>
      <c r="C19" s="1">
        <v>0</v>
      </c>
      <c r="D19" s="1">
        <v>0</v>
      </c>
      <c r="E19" s="1">
        <v>0</v>
      </c>
      <c r="F19" s="1">
        <f>'progression calculations'!$O$4</f>
        <v>8.2200000000000009E-2</v>
      </c>
      <c r="G19" s="1">
        <f xml:space="preserve"> 1-B19-C19-D19-E19-F19-H19-I19-J19-K19</f>
        <v>0.8148624888999999</v>
      </c>
      <c r="H19" s="1">
        <f>'progression calculations'!$G$4</f>
        <v>8.0299999999999996E-2</v>
      </c>
      <c r="I19" s="1">
        <f>'progression calculations'!$H$4</f>
        <v>1.898E-2</v>
      </c>
      <c r="J19" s="1">
        <v>0</v>
      </c>
      <c r="K19" s="1">
        <f>'mortality calculations'!$G$4</f>
        <v>3.6575111E-3</v>
      </c>
    </row>
    <row r="20" spans="1:11" x14ac:dyDescent="0.25">
      <c r="A20" s="4" t="s">
        <v>64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f xml:space="preserve"> 1-B20-C20-D20-E20-F20-G20-I20-J20-K20</f>
        <v>0.80057999999999996</v>
      </c>
      <c r="I20" s="1">
        <f>'progression calculations'!$I$4</f>
        <v>1.898E-2</v>
      </c>
      <c r="J20" s="1">
        <f>'progression calculations'!$J$4</f>
        <v>2.044E-2</v>
      </c>
      <c r="K20" s="1">
        <f>'mortality calculations'!$H$4</f>
        <v>0.16</v>
      </c>
    </row>
    <row r="21" spans="1:11" x14ac:dyDescent="0.25">
      <c r="A21" s="4" t="s">
        <v>5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f xml:space="preserve"> 1-B21-C21-D21-E21-F21-G21-H21-J21-K21</f>
        <v>0.34700000000000009</v>
      </c>
      <c r="J21" s="1">
        <f>'progression calculations'!$K$4</f>
        <v>3.0599999999999999E-2</v>
      </c>
      <c r="K21" s="1">
        <f>'mortality calculations'!$I$4</f>
        <v>0.62239999999999995</v>
      </c>
    </row>
    <row r="22" spans="1:11" x14ac:dyDescent="0.25">
      <c r="A22" s="4" t="s">
        <v>72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f xml:space="preserve"> 1-B22-C22-D22-E22-F22-G22-H22-I22-K22</f>
        <v>0.92999999999999994</v>
      </c>
      <c r="K22" s="1">
        <f>'mortality calculations'!$K$4</f>
        <v>7.0000000000000007E-2</v>
      </c>
    </row>
    <row r="23" spans="1:11" x14ac:dyDescent="0.25">
      <c r="A23" s="4" t="s">
        <v>65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1</v>
      </c>
    </row>
    <row r="25" spans="1:11" x14ac:dyDescent="0.25">
      <c r="A25" s="4" t="s">
        <v>290</v>
      </c>
      <c r="B25" s="4" t="s">
        <v>66</v>
      </c>
      <c r="C25" s="4" t="s">
        <v>87</v>
      </c>
      <c r="D25" s="4" t="s">
        <v>1</v>
      </c>
      <c r="E25" s="4" t="s">
        <v>2</v>
      </c>
      <c r="F25" s="4" t="s">
        <v>3</v>
      </c>
      <c r="G25" s="4" t="s">
        <v>4</v>
      </c>
      <c r="H25" s="4" t="s">
        <v>64</v>
      </c>
      <c r="I25" s="4" t="s">
        <v>5</v>
      </c>
      <c r="J25" s="4" t="s">
        <v>6</v>
      </c>
      <c r="K25" s="4" t="s">
        <v>65</v>
      </c>
    </row>
    <row r="26" spans="1:11" x14ac:dyDescent="0.25">
      <c r="A26" s="4" t="s">
        <v>66</v>
      </c>
      <c r="B26" s="1">
        <f xml:space="preserve"> 1-C26-D26-E26-F26-G26-H26-I26-J26-K26</f>
        <v>0.94335000000000002</v>
      </c>
      <c r="C26" s="1">
        <f>'progression calculations'!$B$5</f>
        <v>5.5500000000000001E-2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f>'mortality calculations'!$B$5</f>
        <v>1.15E-3</v>
      </c>
    </row>
    <row r="27" spans="1:11" x14ac:dyDescent="0.25">
      <c r="A27" s="4" t="s">
        <v>59</v>
      </c>
      <c r="B27" s="1">
        <f>'progression calculations'!$P$5</f>
        <v>0.23701</v>
      </c>
      <c r="C27" s="1">
        <f xml:space="preserve"> 1-B27-D27-E27-F27-G27-H27-I27-J27-K27</f>
        <v>0.74568847500000002</v>
      </c>
      <c r="D27" s="1">
        <f>'progression calculations'!$C$5</f>
        <v>1.5768000000000001E-2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f>'mortality calculations'!$C$5</f>
        <v>1.533525E-3</v>
      </c>
    </row>
    <row r="28" spans="1:11" x14ac:dyDescent="0.25">
      <c r="A28" s="4" t="s">
        <v>1</v>
      </c>
      <c r="B28" s="1">
        <v>0</v>
      </c>
      <c r="C28" s="1">
        <f>'progression calculations'!$L$5</f>
        <v>8.2200000000000009E-2</v>
      </c>
      <c r="D28" s="1">
        <f xml:space="preserve"> 1-B28-C28-E28-F28-G28-H28-I28-J28-K28</f>
        <v>0.835851609</v>
      </c>
      <c r="E28" s="1">
        <f>'progression calculations'!$D$5</f>
        <v>8.0299999999999996E-2</v>
      </c>
      <c r="F28" s="1">
        <v>0</v>
      </c>
      <c r="G28" s="1">
        <v>0</v>
      </c>
      <c r="H28" s="1">
        <v>0</v>
      </c>
      <c r="I28" s="1">
        <f>'progression calculations'!$Q$5</f>
        <v>6.7890000000000006E-6</v>
      </c>
      <c r="J28" s="1">
        <v>0</v>
      </c>
      <c r="K28" s="1">
        <f>'mortality calculations'!$D$5</f>
        <v>1.641602E-3</v>
      </c>
    </row>
    <row r="29" spans="1:11" x14ac:dyDescent="0.25">
      <c r="A29" s="4" t="s">
        <v>2</v>
      </c>
      <c r="B29" s="1">
        <v>0</v>
      </c>
      <c r="C29" s="1">
        <v>0</v>
      </c>
      <c r="D29" s="1">
        <f>'progression calculations'!$U$5</f>
        <v>0.24660000000000001</v>
      </c>
      <c r="E29" s="1">
        <f xml:space="preserve"> 1-B29-C29-D29-F29-G29-H29-I29-J29-K29</f>
        <v>0.67032947899999984</v>
      </c>
      <c r="F29" s="1">
        <f>'progression calculations'!$E$5</f>
        <v>8.0299999999999996E-2</v>
      </c>
      <c r="G29" s="1">
        <v>0</v>
      </c>
      <c r="H29" s="1">
        <v>0</v>
      </c>
      <c r="I29" s="1">
        <f>'progression calculations'!$R$5</f>
        <v>1.3870000000000001E-4</v>
      </c>
      <c r="J29" s="1">
        <v>0</v>
      </c>
      <c r="K29" s="1">
        <f>'mortality calculations'!$E$5</f>
        <v>2.6318210000000003E-3</v>
      </c>
    </row>
    <row r="30" spans="1:11" x14ac:dyDescent="0.25">
      <c r="A30" s="4" t="s">
        <v>3</v>
      </c>
      <c r="B30" s="1">
        <v>0</v>
      </c>
      <c r="C30" s="1">
        <v>0</v>
      </c>
      <c r="D30" s="1">
        <v>0</v>
      </c>
      <c r="E30" s="1">
        <f>'progression calculations'!$U$5</f>
        <v>0.24660000000000001</v>
      </c>
      <c r="F30" s="1">
        <f xml:space="preserve"> 1-B30-C30-D30-E30-G30-H30-I30-J30-K30</f>
        <v>0.69713772749999992</v>
      </c>
      <c r="G30" s="1">
        <f>'progression calculations'!$F$5</f>
        <v>5.2559999999999996E-2</v>
      </c>
      <c r="H30" s="1">
        <v>0</v>
      </c>
      <c r="I30" s="1">
        <f>'progression calculations'!$S$5</f>
        <v>2.7740000000000002E-4</v>
      </c>
      <c r="J30" s="1">
        <v>0</v>
      </c>
      <c r="K30" s="1">
        <f>'mortality calculations'!$F$5</f>
        <v>3.4248725000000004E-3</v>
      </c>
    </row>
    <row r="31" spans="1:11" x14ac:dyDescent="0.25">
      <c r="A31" s="4" t="s">
        <v>4</v>
      </c>
      <c r="B31" s="1">
        <v>0</v>
      </c>
      <c r="C31" s="1">
        <v>0</v>
      </c>
      <c r="D31" s="1">
        <v>0</v>
      </c>
      <c r="E31" s="1">
        <v>0</v>
      </c>
      <c r="F31" s="1">
        <f>'progression calculations'!$O$5</f>
        <v>8.2200000000000009E-2</v>
      </c>
      <c r="G31" s="1">
        <f xml:space="preserve"> 1-B31-C31-D31-E31-F31-H31-I31-J31-K31</f>
        <v>0.81418377549999987</v>
      </c>
      <c r="H31" s="1">
        <f>'progression calculations'!$G$5</f>
        <v>8.0299999999999996E-2</v>
      </c>
      <c r="I31" s="1">
        <f>'progression calculations'!$H$5</f>
        <v>1.898E-2</v>
      </c>
      <c r="J31" s="1">
        <v>0</v>
      </c>
      <c r="K31" s="1">
        <f>'mortality calculations'!$G$5</f>
        <v>4.3362244999999994E-3</v>
      </c>
    </row>
    <row r="32" spans="1:11" x14ac:dyDescent="0.25">
      <c r="A32" s="4" t="s">
        <v>64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f xml:space="preserve"> 1-B32-C32-D32-E32-F32-G32-I32-J32-K32</f>
        <v>0.80057999999999996</v>
      </c>
      <c r="I32" s="1">
        <f>'progression calculations'!$I$5</f>
        <v>1.898E-2</v>
      </c>
      <c r="J32" s="1">
        <f>'progression calculations'!$J$5</f>
        <v>2.044E-2</v>
      </c>
      <c r="K32" s="1">
        <f>'mortality calculations'!$H$5</f>
        <v>0.16</v>
      </c>
    </row>
    <row r="33" spans="1:11" x14ac:dyDescent="0.25">
      <c r="A33" s="4" t="s">
        <v>5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f xml:space="preserve"> 1-B33-C33-D33-E33-F33-G33-H33-J33-K33</f>
        <v>0.34700000000000009</v>
      </c>
      <c r="J33" s="1">
        <f>'progression calculations'!$K$5</f>
        <v>3.0599999999999999E-2</v>
      </c>
      <c r="K33" s="1">
        <f>'mortality calculations'!$I$5</f>
        <v>0.62239999999999995</v>
      </c>
    </row>
    <row r="34" spans="1:11" x14ac:dyDescent="0.25">
      <c r="A34" s="4" t="s">
        <v>72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f xml:space="preserve"> 1-B34-C34-D34-E34-F34-G34-H34-I34-K34</f>
        <v>0.92999999999999994</v>
      </c>
      <c r="K34" s="1">
        <f>'mortality calculations'!$K$5</f>
        <v>7.0000000000000007E-2</v>
      </c>
    </row>
    <row r="35" spans="1:11" x14ac:dyDescent="0.25">
      <c r="A35" s="4" t="s">
        <v>65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1</v>
      </c>
    </row>
    <row r="37" spans="1:11" x14ac:dyDescent="0.25">
      <c r="A37" s="4" t="s">
        <v>291</v>
      </c>
      <c r="B37" s="4" t="s">
        <v>66</v>
      </c>
      <c r="C37" s="4" t="s">
        <v>87</v>
      </c>
      <c r="D37" s="4" t="s">
        <v>1</v>
      </c>
      <c r="E37" s="4" t="s">
        <v>2</v>
      </c>
      <c r="F37" s="4" t="s">
        <v>3</v>
      </c>
      <c r="G37" s="4" t="s">
        <v>4</v>
      </c>
      <c r="H37" s="4" t="s">
        <v>64</v>
      </c>
      <c r="I37" s="4" t="s">
        <v>5</v>
      </c>
      <c r="J37" s="4" t="s">
        <v>6</v>
      </c>
      <c r="K37" s="4" t="s">
        <v>65</v>
      </c>
    </row>
    <row r="38" spans="1:11" x14ac:dyDescent="0.25">
      <c r="A38" s="4" t="s">
        <v>66</v>
      </c>
      <c r="B38" s="1">
        <f xml:space="preserve"> 1-C38-D38-E38-F38-G38-H38-I38-J38-K38</f>
        <v>0.93547999999999998</v>
      </c>
      <c r="C38" s="1">
        <f>'progression calculations'!$B$6</f>
        <v>6.3100000000000003E-2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f>'mortality calculations'!$B$6</f>
        <v>1.42E-3</v>
      </c>
    </row>
    <row r="39" spans="1:11" x14ac:dyDescent="0.25">
      <c r="A39" s="4" t="s">
        <v>59</v>
      </c>
      <c r="B39" s="1">
        <f>'progression calculations'!$P$6</f>
        <v>0.23701</v>
      </c>
      <c r="C39" s="1">
        <f xml:space="preserve"> 1-B39-D39-E39-F39-G39-H39-I39-J39-K39</f>
        <v>0.74532843000000004</v>
      </c>
      <c r="D39" s="1">
        <f>'progression calculations'!$C$6</f>
        <v>1.5768000000000001E-2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f>'mortality calculations'!$C$6</f>
        <v>1.8935700000000002E-3</v>
      </c>
    </row>
    <row r="40" spans="1:11" x14ac:dyDescent="0.25">
      <c r="A40" s="4" t="s">
        <v>1</v>
      </c>
      <c r="B40" s="1">
        <v>0</v>
      </c>
      <c r="C40" s="1">
        <f>'progression calculations'!$L$6</f>
        <v>8.2200000000000009E-2</v>
      </c>
      <c r="D40" s="1">
        <f xml:space="preserve"> 1-B40-C40-E40-F40-G40-H40-I40-J40-K40</f>
        <v>0.83546618939999995</v>
      </c>
      <c r="E40" s="1">
        <f>'progression calculations'!$D$6</f>
        <v>8.0299999999999996E-2</v>
      </c>
      <c r="F40" s="1">
        <v>0</v>
      </c>
      <c r="G40" s="1">
        <v>0</v>
      </c>
      <c r="H40" s="1">
        <v>0</v>
      </c>
      <c r="I40" s="1">
        <f>'progression calculations'!$Q$6</f>
        <v>6.7890000000000006E-6</v>
      </c>
      <c r="J40" s="1">
        <v>0</v>
      </c>
      <c r="K40" s="1">
        <f>'mortality calculations'!$D$6</f>
        <v>2.0270216000000001E-3</v>
      </c>
    </row>
    <row r="41" spans="1:11" x14ac:dyDescent="0.25">
      <c r="A41" s="4" t="s">
        <v>2</v>
      </c>
      <c r="B41" s="1">
        <v>0</v>
      </c>
      <c r="C41" s="1">
        <v>0</v>
      </c>
      <c r="D41" s="1">
        <f>'progression calculations'!$U$6</f>
        <v>0.24660000000000001</v>
      </c>
      <c r="E41" s="1">
        <f xml:space="preserve"> 1-B41-C41-D41-F41-G41-H41-I41-J41-K41</f>
        <v>0.66971157319999985</v>
      </c>
      <c r="F41" s="1">
        <f>'progression calculations'!$E$6</f>
        <v>8.0299999999999996E-2</v>
      </c>
      <c r="G41" s="1">
        <v>0</v>
      </c>
      <c r="H41" s="1">
        <v>0</v>
      </c>
      <c r="I41" s="1">
        <f>'progression calculations'!$R$6</f>
        <v>1.3870000000000001E-4</v>
      </c>
      <c r="J41" s="1">
        <v>0</v>
      </c>
      <c r="K41" s="1">
        <f>'mortality calculations'!$E$6</f>
        <v>3.2497268000000004E-3</v>
      </c>
    </row>
    <row r="42" spans="1:11" x14ac:dyDescent="0.25">
      <c r="A42" s="4" t="s">
        <v>3</v>
      </c>
      <c r="B42" s="1">
        <v>0</v>
      </c>
      <c r="C42" s="1">
        <v>0</v>
      </c>
      <c r="D42" s="1">
        <v>0</v>
      </c>
      <c r="E42" s="1">
        <f>'progression calculations'!$U$6</f>
        <v>0.24660000000000001</v>
      </c>
      <c r="F42" s="1">
        <f xml:space="preserve"> 1-B42-C42-D42-E42-G42-H42-I42-J42-K42</f>
        <v>0.6963336269999999</v>
      </c>
      <c r="G42" s="1">
        <f>'progression calculations'!$F$6</f>
        <v>5.2559999999999996E-2</v>
      </c>
      <c r="H42" s="1">
        <v>0</v>
      </c>
      <c r="I42" s="1">
        <f>'progression calculations'!$S$6</f>
        <v>2.7740000000000002E-4</v>
      </c>
      <c r="J42" s="1">
        <v>0</v>
      </c>
      <c r="K42" s="1">
        <f>'mortality calculations'!$F$6</f>
        <v>4.2289730000000005E-3</v>
      </c>
    </row>
    <row r="43" spans="1:11" x14ac:dyDescent="0.25">
      <c r="A43" s="4" t="s">
        <v>4</v>
      </c>
      <c r="B43" s="1">
        <v>0</v>
      </c>
      <c r="C43" s="1">
        <v>0</v>
      </c>
      <c r="D43" s="1">
        <v>0</v>
      </c>
      <c r="E43" s="1">
        <v>0</v>
      </c>
      <c r="F43" s="1">
        <f>'progression calculations'!$O$6</f>
        <v>8.2200000000000009E-2</v>
      </c>
      <c r="G43" s="1">
        <f xml:space="preserve"> 1-B43-C43-D43-E43-F43-H43-I43-J43-K43</f>
        <v>0.81316570539999988</v>
      </c>
      <c r="H43" s="1">
        <f>'progression calculations'!$G$6</f>
        <v>8.0299999999999996E-2</v>
      </c>
      <c r="I43" s="1">
        <f>'progression calculations'!$H$6</f>
        <v>1.898E-2</v>
      </c>
      <c r="J43" s="1">
        <v>0</v>
      </c>
      <c r="K43" s="1">
        <f>'mortality calculations'!$G$6</f>
        <v>5.3542946000000001E-3</v>
      </c>
    </row>
    <row r="44" spans="1:11" x14ac:dyDescent="0.25">
      <c r="A44" s="4" t="s">
        <v>64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f xml:space="preserve"> 1-B44-C44-D44-E44-F44-G44-I44-J44-K44</f>
        <v>0.80057999999999996</v>
      </c>
      <c r="I44" s="1">
        <f>'progression calculations'!$I$6</f>
        <v>1.898E-2</v>
      </c>
      <c r="J44" s="1">
        <f>'progression calculations'!$J$6</f>
        <v>2.044E-2</v>
      </c>
      <c r="K44" s="1">
        <f>'mortality calculations'!$H$6</f>
        <v>0.16</v>
      </c>
    </row>
    <row r="45" spans="1:11" x14ac:dyDescent="0.25">
      <c r="A45" s="4" t="s">
        <v>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f xml:space="preserve"> 1-B45-C45-D45-E45-F45-G45-H45-J45-K45</f>
        <v>0.34700000000000009</v>
      </c>
      <c r="J45" s="1">
        <f>'progression calculations'!$K$6</f>
        <v>3.0599999999999999E-2</v>
      </c>
      <c r="K45" s="1">
        <f>'mortality calculations'!$I$6</f>
        <v>0.62239999999999995</v>
      </c>
    </row>
    <row r="46" spans="1:11" x14ac:dyDescent="0.25">
      <c r="A46" s="4" t="s">
        <v>72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f xml:space="preserve"> 1-B46-C46-D46-E46-F46-G46-H46-I46-K46</f>
        <v>0.92999999999999994</v>
      </c>
      <c r="K46" s="1">
        <f>'mortality calculations'!$K$6</f>
        <v>7.0000000000000007E-2</v>
      </c>
    </row>
    <row r="47" spans="1:11" x14ac:dyDescent="0.25">
      <c r="A47" s="4" t="s">
        <v>65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</v>
      </c>
    </row>
    <row r="49" spans="1:11" x14ac:dyDescent="0.25">
      <c r="A49" s="4" t="s">
        <v>292</v>
      </c>
      <c r="B49" s="4" t="s">
        <v>66</v>
      </c>
      <c r="C49" s="4" t="s">
        <v>87</v>
      </c>
      <c r="D49" s="4" t="s">
        <v>1</v>
      </c>
      <c r="E49" s="4" t="s">
        <v>2</v>
      </c>
      <c r="F49" s="4" t="s">
        <v>3</v>
      </c>
      <c r="G49" s="4" t="s">
        <v>4</v>
      </c>
      <c r="H49" s="4" t="s">
        <v>64</v>
      </c>
      <c r="I49" s="4" t="s">
        <v>5</v>
      </c>
      <c r="J49" s="4" t="s">
        <v>6</v>
      </c>
      <c r="K49" s="4" t="s">
        <v>65</v>
      </c>
    </row>
    <row r="50" spans="1:11" x14ac:dyDescent="0.25">
      <c r="A50" s="4" t="s">
        <v>66</v>
      </c>
      <c r="B50" s="1">
        <f xml:space="preserve"> 1-C50-D50-E50-F50-G50-H50-I50-J50-K50</f>
        <v>0.92779</v>
      </c>
      <c r="C50" s="1">
        <f>'progression calculations'!$B$7</f>
        <v>7.0199999999999999E-2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f>'mortality calculations'!$B$7</f>
        <v>2.0100000000000001E-3</v>
      </c>
    </row>
    <row r="51" spans="1:11" x14ac:dyDescent="0.25">
      <c r="A51" s="4" t="s">
        <v>59</v>
      </c>
      <c r="B51" s="1">
        <f>'progression calculations'!$P$7</f>
        <v>0.23701</v>
      </c>
      <c r="C51" s="1">
        <f xml:space="preserve"> 1-B51-D51-E51-F51-G51-H51-I51-J51-K51</f>
        <v>0.74454166500000007</v>
      </c>
      <c r="D51" s="1">
        <f>'progression calculations'!$C$7</f>
        <v>1.5768000000000001E-2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f>'mortality calculations'!$C$7</f>
        <v>2.6803349999999998E-3</v>
      </c>
    </row>
    <row r="52" spans="1:11" x14ac:dyDescent="0.25">
      <c r="A52" s="4" t="s">
        <v>1</v>
      </c>
      <c r="B52" s="1">
        <v>0</v>
      </c>
      <c r="C52" s="1">
        <f>'progression calculations'!$L$7</f>
        <v>8.2200000000000009E-2</v>
      </c>
      <c r="D52" s="1">
        <f xml:space="preserve"> 1-B52-C52-E52-F52-G52-H52-I52-J52-K52</f>
        <v>0.83462397619999995</v>
      </c>
      <c r="E52" s="1">
        <f>'progression calculations'!$D$7</f>
        <v>8.0299999999999996E-2</v>
      </c>
      <c r="F52" s="1">
        <v>0</v>
      </c>
      <c r="G52" s="1">
        <v>0</v>
      </c>
      <c r="H52" s="1">
        <v>0</v>
      </c>
      <c r="I52" s="1">
        <f>'progression calculations'!$Q$7</f>
        <v>6.7890000000000006E-6</v>
      </c>
      <c r="J52" s="1">
        <v>0</v>
      </c>
      <c r="K52" s="1">
        <f>'mortality calculations'!$D$7</f>
        <v>2.8692348000000003E-3</v>
      </c>
    </row>
    <row r="53" spans="1:11" x14ac:dyDescent="0.25">
      <c r="A53" s="4" t="s">
        <v>2</v>
      </c>
      <c r="B53" s="1">
        <v>0</v>
      </c>
      <c r="C53" s="1">
        <v>0</v>
      </c>
      <c r="D53" s="1">
        <f>'progression calculations'!$U$7</f>
        <v>0.24660000000000001</v>
      </c>
      <c r="E53" s="1">
        <f xml:space="preserve"> 1-B53-C53-D53-F53-G53-H53-I53-J53-K53</f>
        <v>0.66836133459999991</v>
      </c>
      <c r="F53" s="1">
        <f>'progression calculations'!$E$7</f>
        <v>8.0299999999999996E-2</v>
      </c>
      <c r="G53" s="1">
        <v>0</v>
      </c>
      <c r="H53" s="1">
        <v>0</v>
      </c>
      <c r="I53" s="1">
        <f>'progression calculations'!$R$7</f>
        <v>1.3870000000000001E-4</v>
      </c>
      <c r="J53" s="1">
        <v>0</v>
      </c>
      <c r="K53" s="1">
        <f>'mortality calculations'!$E$7</f>
        <v>4.5999654000000003E-3</v>
      </c>
    </row>
    <row r="54" spans="1:11" x14ac:dyDescent="0.25">
      <c r="A54" s="4" t="s">
        <v>3</v>
      </c>
      <c r="B54" s="1">
        <v>0</v>
      </c>
      <c r="C54" s="1">
        <v>0</v>
      </c>
      <c r="D54" s="1">
        <v>0</v>
      </c>
      <c r="E54" s="1">
        <f>'progression calculations'!$U$7</f>
        <v>0.24660000000000001</v>
      </c>
      <c r="F54" s="1">
        <f xml:space="preserve"> 1-B54-C54-D54-E54-G54-H54-I54-J54-K54</f>
        <v>0.69457651849999991</v>
      </c>
      <c r="G54" s="1">
        <f>'progression calculations'!$F$7</f>
        <v>5.2559999999999996E-2</v>
      </c>
      <c r="H54" s="1">
        <v>0</v>
      </c>
      <c r="I54" s="1">
        <f>'progression calculations'!$S$7</f>
        <v>2.7740000000000002E-4</v>
      </c>
      <c r="J54" s="1">
        <v>0</v>
      </c>
      <c r="K54" s="1">
        <f>'mortality calculations'!$F$7</f>
        <v>5.9860815000000005E-3</v>
      </c>
    </row>
    <row r="55" spans="1:11" x14ac:dyDescent="0.25">
      <c r="A55" s="4" t="s">
        <v>4</v>
      </c>
      <c r="B55" s="1">
        <v>0</v>
      </c>
      <c r="C55" s="1">
        <v>0</v>
      </c>
      <c r="D55" s="1">
        <v>0</v>
      </c>
      <c r="E55" s="1">
        <v>0</v>
      </c>
      <c r="F55" s="1">
        <f>'progression calculations'!$O$7</f>
        <v>8.2200000000000009E-2</v>
      </c>
      <c r="G55" s="1">
        <f xml:space="preserve"> 1-B55-C55-D55-E55-F55-H55-I55-J55-K55</f>
        <v>0.81094103369999992</v>
      </c>
      <c r="H55" s="1">
        <f>'progression calculations'!$G$7</f>
        <v>8.0299999999999996E-2</v>
      </c>
      <c r="I55" s="1">
        <f>'progression calculations'!$H$7</f>
        <v>1.898E-2</v>
      </c>
      <c r="J55" s="1">
        <v>0</v>
      </c>
      <c r="K55" s="1">
        <f>'mortality calculations'!$G$7</f>
        <v>7.5789663E-3</v>
      </c>
    </row>
    <row r="56" spans="1:11" x14ac:dyDescent="0.25">
      <c r="A56" s="4" t="s">
        <v>64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f xml:space="preserve"> 1-B56-C56-D56-E56-F56-G56-I56-J56-K56</f>
        <v>0.80057999999999996</v>
      </c>
      <c r="I56" s="1">
        <f>'progression calculations'!$I$7</f>
        <v>1.898E-2</v>
      </c>
      <c r="J56" s="1">
        <f>'progression calculations'!$J$7</f>
        <v>2.044E-2</v>
      </c>
      <c r="K56" s="1">
        <f>'mortality calculations'!$H$7</f>
        <v>0.16</v>
      </c>
    </row>
    <row r="57" spans="1:11" x14ac:dyDescent="0.25">
      <c r="A57" s="4" t="s">
        <v>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f xml:space="preserve"> 1-B57-C57-D57-E57-F57-G57-H57-J57-K57</f>
        <v>0.34700000000000009</v>
      </c>
      <c r="J57" s="1">
        <f>'progression calculations'!$K$7</f>
        <v>3.0599999999999999E-2</v>
      </c>
      <c r="K57" s="1">
        <f>'mortality calculations'!$I$7</f>
        <v>0.62239999999999995</v>
      </c>
    </row>
    <row r="58" spans="1:11" x14ac:dyDescent="0.25">
      <c r="A58" s="4" t="s">
        <v>72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f xml:space="preserve"> 1-B58-C58-D58-E58-F58-G58-H58-I58-K58</f>
        <v>0.92999999999999994</v>
      </c>
      <c r="K58" s="1">
        <f>'mortality calculations'!$K$7</f>
        <v>7.0000000000000007E-2</v>
      </c>
    </row>
    <row r="59" spans="1:11" x14ac:dyDescent="0.25">
      <c r="A59" s="4" t="s">
        <v>65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1</v>
      </c>
    </row>
    <row r="61" spans="1:11" x14ac:dyDescent="0.25">
      <c r="A61" s="4" t="s">
        <v>293</v>
      </c>
      <c r="B61" s="4" t="s">
        <v>66</v>
      </c>
      <c r="C61" s="4" t="s">
        <v>87</v>
      </c>
      <c r="D61" s="4" t="s">
        <v>1</v>
      </c>
      <c r="E61" s="4" t="s">
        <v>2</v>
      </c>
      <c r="F61" s="4" t="s">
        <v>3</v>
      </c>
      <c r="G61" s="4" t="s">
        <v>4</v>
      </c>
      <c r="H61" s="4" t="s">
        <v>64</v>
      </c>
      <c r="I61" s="4" t="s">
        <v>5</v>
      </c>
      <c r="J61" s="4" t="s">
        <v>6</v>
      </c>
      <c r="K61" s="4" t="s">
        <v>65</v>
      </c>
    </row>
    <row r="62" spans="1:11" x14ac:dyDescent="0.25">
      <c r="A62" s="4" t="s">
        <v>66</v>
      </c>
      <c r="B62" s="1">
        <f xml:space="preserve"> 1-C62-D62-E62-F62-G62-H62-I62-J62-K62</f>
        <v>0.92075999999999991</v>
      </c>
      <c r="C62" s="1">
        <f>'progression calculations'!$B$8</f>
        <v>7.6100000000000001E-2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f>'mortality calculations'!$B$8</f>
        <v>3.14E-3</v>
      </c>
    </row>
    <row r="63" spans="1:11" x14ac:dyDescent="0.25">
      <c r="A63" s="4" t="s">
        <v>59</v>
      </c>
      <c r="B63" s="1">
        <f>'progression calculations'!$P$8</f>
        <v>0.17818999999999999</v>
      </c>
      <c r="C63" s="1">
        <f xml:space="preserve"> 1-B63-D63-E63-F63-G63-H63-I63-J63-K63</f>
        <v>0.79723130000000009</v>
      </c>
      <c r="D63" s="1">
        <f>'progression calculations'!$C$8</f>
        <v>2.0952000000000002E-2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f>'mortality calculations'!$C$8</f>
        <v>3.6267000000000005E-3</v>
      </c>
    </row>
    <row r="64" spans="1:11" x14ac:dyDescent="0.25">
      <c r="A64" s="4" t="s">
        <v>1</v>
      </c>
      <c r="B64" s="1">
        <v>0</v>
      </c>
      <c r="C64" s="1">
        <f>'progression calculations'!$L$8</f>
        <v>6.1800000000000001E-2</v>
      </c>
      <c r="D64" s="1">
        <f xml:space="preserve"> 1-B64-C64-E64-F64-G64-H64-I64-J64-K64</f>
        <v>0.82760868300000001</v>
      </c>
      <c r="E64" s="1">
        <f>'progression calculations'!$D$8</f>
        <v>0.1067</v>
      </c>
      <c r="F64" s="1">
        <v>0</v>
      </c>
      <c r="G64" s="1">
        <v>0</v>
      </c>
      <c r="H64" s="1">
        <v>0</v>
      </c>
      <c r="I64" s="1">
        <f>'progression calculations'!$Q$8</f>
        <v>9.0210000000000005E-6</v>
      </c>
      <c r="J64" s="1">
        <v>0</v>
      </c>
      <c r="K64" s="1">
        <f>'mortality calculations'!$D$8</f>
        <v>3.8822960000000004E-3</v>
      </c>
    </row>
    <row r="65" spans="1:11" x14ac:dyDescent="0.25">
      <c r="A65" s="4" t="s">
        <v>2</v>
      </c>
      <c r="B65" s="1">
        <v>0</v>
      </c>
      <c r="C65" s="1">
        <v>0</v>
      </c>
      <c r="D65" s="1">
        <f>'progression calculations'!$U$8</f>
        <v>0.18540000000000001</v>
      </c>
      <c r="E65" s="1">
        <f xml:space="preserve"> 1-B65-C65-D65-F65-G65-H65-I65-J65-K65</f>
        <v>0.701491592</v>
      </c>
      <c r="F65" s="1">
        <f>'progression calculations'!$E$8</f>
        <v>0.1067</v>
      </c>
      <c r="G65" s="1">
        <v>0</v>
      </c>
      <c r="H65" s="1">
        <v>0</v>
      </c>
      <c r="I65" s="1">
        <f>'progression calculations'!$R$8</f>
        <v>1.8430000000000001E-4</v>
      </c>
      <c r="J65" s="1">
        <v>0</v>
      </c>
      <c r="K65" s="1">
        <f>'mortality calculations'!$E$8</f>
        <v>6.2241080000000008E-3</v>
      </c>
    </row>
    <row r="66" spans="1:11" x14ac:dyDescent="0.25">
      <c r="A66" s="4" t="s">
        <v>3</v>
      </c>
      <c r="B66" s="1">
        <v>0</v>
      </c>
      <c r="C66" s="1">
        <v>0</v>
      </c>
      <c r="D66" s="1">
        <v>0</v>
      </c>
      <c r="E66" s="1">
        <f>'progression calculations'!$U$8</f>
        <v>0.18540000000000001</v>
      </c>
      <c r="F66" s="1">
        <f xml:space="preserve"> 1-B66-C66-D66-E66-G66-H66-I66-J66-K66</f>
        <v>0.7362917699999999</v>
      </c>
      <c r="G66" s="1">
        <f>'progression calculations'!$F$8</f>
        <v>6.9839999999999999E-2</v>
      </c>
      <c r="H66" s="1">
        <v>0</v>
      </c>
      <c r="I66" s="1">
        <f>'progression calculations'!$S$8</f>
        <v>3.6860000000000001E-4</v>
      </c>
      <c r="J66" s="1">
        <v>0</v>
      </c>
      <c r="K66" s="1">
        <f>'mortality calculations'!$F$8</f>
        <v>8.0996300000000018E-3</v>
      </c>
    </row>
    <row r="67" spans="1:11" x14ac:dyDescent="0.25">
      <c r="A67" s="4" t="s">
        <v>4</v>
      </c>
      <c r="B67" s="1">
        <v>0</v>
      </c>
      <c r="C67" s="1">
        <v>0</v>
      </c>
      <c r="D67" s="1">
        <v>0</v>
      </c>
      <c r="E67" s="1">
        <v>0</v>
      </c>
      <c r="F67" s="1">
        <f>'progression calculations'!$O$8</f>
        <v>6.1800000000000001E-2</v>
      </c>
      <c r="G67" s="1">
        <f xml:space="preserve"> 1-B67-C67-D67-E67-F67-H67-I67-J67-K67</f>
        <v>0.796025074</v>
      </c>
      <c r="H67" s="1">
        <f>'progression calculations'!$G$8</f>
        <v>0.1067</v>
      </c>
      <c r="I67" s="1">
        <f>'progression calculations'!$H$8</f>
        <v>2.5219999999999999E-2</v>
      </c>
      <c r="J67" s="1">
        <v>0</v>
      </c>
      <c r="K67" s="1">
        <f>'mortality calculations'!$G$8</f>
        <v>1.0254926000000001E-2</v>
      </c>
    </row>
    <row r="68" spans="1:11" x14ac:dyDescent="0.25">
      <c r="A68" s="4" t="s">
        <v>64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f xml:space="preserve"> 1-B68-C68-D68-E68-F68-G68-I68-J68-K68</f>
        <v>0.78761999999999999</v>
      </c>
      <c r="I68" s="1">
        <f>'progression calculations'!$I$8</f>
        <v>2.5219999999999999E-2</v>
      </c>
      <c r="J68" s="1">
        <f>'progression calculations'!$J$8</f>
        <v>2.716E-2</v>
      </c>
      <c r="K68" s="1">
        <f>'mortality calculations'!$H$8</f>
        <v>0.16</v>
      </c>
    </row>
    <row r="69" spans="1:11" x14ac:dyDescent="0.25">
      <c r="A69" s="4" t="s">
        <v>5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f xml:space="preserve"> 1-B69-C69-D69-E69-F69-G69-H69-J69-K69</f>
        <v>0.34700000000000009</v>
      </c>
      <c r="J69" s="1">
        <f>'progression calculations'!$K$7</f>
        <v>3.0599999999999999E-2</v>
      </c>
      <c r="K69" s="1">
        <f>'mortality calculations'!$I$8</f>
        <v>0.62239999999999995</v>
      </c>
    </row>
    <row r="70" spans="1:11" x14ac:dyDescent="0.25">
      <c r="A70" s="4" t="s">
        <v>72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f xml:space="preserve"> 1-B70-C70-D70-E70-F70-G70-H70-I70-K70</f>
        <v>0.92999999999999994</v>
      </c>
      <c r="K70" s="1">
        <f>'mortality calculations'!$K$8</f>
        <v>7.0000000000000007E-2</v>
      </c>
    </row>
    <row r="71" spans="1:11" x14ac:dyDescent="0.25">
      <c r="A71" s="4" t="s">
        <v>65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</v>
      </c>
    </row>
    <row r="73" spans="1:11" x14ac:dyDescent="0.25">
      <c r="A73" s="4" t="s">
        <v>294</v>
      </c>
      <c r="B73" s="4" t="s">
        <v>66</v>
      </c>
      <c r="C73" s="4" t="s">
        <v>87</v>
      </c>
      <c r="D73" s="4" t="s">
        <v>1</v>
      </c>
      <c r="E73" s="4" t="s">
        <v>2</v>
      </c>
      <c r="F73" s="4" t="s">
        <v>3</v>
      </c>
      <c r="G73" s="4" t="s">
        <v>4</v>
      </c>
      <c r="H73" s="4" t="s">
        <v>64</v>
      </c>
      <c r="I73" s="4" t="s">
        <v>5</v>
      </c>
      <c r="J73" s="4" t="s">
        <v>6</v>
      </c>
      <c r="K73" s="4" t="s">
        <v>65</v>
      </c>
    </row>
    <row r="74" spans="1:11" x14ac:dyDescent="0.25">
      <c r="A74" s="4" t="s">
        <v>66</v>
      </c>
      <c r="B74" s="1">
        <f xml:space="preserve"> 1-C74-D74-E74-F74-G74-H74-I74-J74-K74</f>
        <v>0.91325999999999996</v>
      </c>
      <c r="C74" s="1">
        <f>'progression calculations'!$B$9</f>
        <v>8.1799999999999998E-2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f>'mortality calculations'!$B$9</f>
        <v>4.9399999999999999E-3</v>
      </c>
    </row>
    <row r="75" spans="1:11" x14ac:dyDescent="0.25">
      <c r="A75" s="4" t="s">
        <v>59</v>
      </c>
      <c r="B75" s="1">
        <f>'progression calculations'!$P$9</f>
        <v>0.17818999999999999</v>
      </c>
      <c r="C75" s="1">
        <f xml:space="preserve"> 1-B75-D75-E75-F75-G75-H75-I75-J75-K75</f>
        <v>0.79515230000000003</v>
      </c>
      <c r="D75" s="1">
        <f>'progression calculations'!$C$9</f>
        <v>2.0952000000000002E-2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f>'mortality calculations'!$C$9</f>
        <v>5.7057000000000002E-3</v>
      </c>
    </row>
    <row r="76" spans="1:11" x14ac:dyDescent="0.25">
      <c r="A76" s="4" t="s">
        <v>1</v>
      </c>
      <c r="B76" s="1">
        <v>0</v>
      </c>
      <c r="C76" s="1">
        <f>'progression calculations'!$L$9</f>
        <v>6.1800000000000001E-2</v>
      </c>
      <c r="D76" s="1">
        <f xml:space="preserve"> 1-B76-C76-E76-F76-G76-H76-I76-J76-K76</f>
        <v>0.82538316300000003</v>
      </c>
      <c r="E76" s="1">
        <f>'progression calculations'!$D$9</f>
        <v>0.1067</v>
      </c>
      <c r="F76" s="1">
        <v>0</v>
      </c>
      <c r="G76" s="1">
        <v>0</v>
      </c>
      <c r="H76" s="1">
        <v>0</v>
      </c>
      <c r="I76" s="1">
        <f>'progression calculations'!$Q$9</f>
        <v>9.0210000000000005E-6</v>
      </c>
      <c r="J76" s="1">
        <v>0</v>
      </c>
      <c r="K76" s="1">
        <f>'mortality calculations'!$D$9</f>
        <v>6.1078160000000012E-3</v>
      </c>
    </row>
    <row r="77" spans="1:11" x14ac:dyDescent="0.25">
      <c r="A77" s="4" t="s">
        <v>2</v>
      </c>
      <c r="B77" s="1">
        <v>0</v>
      </c>
      <c r="C77" s="1">
        <v>0</v>
      </c>
      <c r="D77" s="1">
        <f>'progression calculations'!$U$9</f>
        <v>0.18540000000000001</v>
      </c>
      <c r="E77" s="1">
        <f xml:space="preserve"> 1-B77-C77-D77-F77-G77-H77-I77-J77-K77</f>
        <v>0.69792363199999996</v>
      </c>
      <c r="F77" s="1">
        <f>'progression calculations'!$E$9</f>
        <v>0.1067</v>
      </c>
      <c r="G77" s="1">
        <v>0</v>
      </c>
      <c r="H77" s="1">
        <v>0</v>
      </c>
      <c r="I77" s="1">
        <f>'progression calculations'!$R$9</f>
        <v>1.8430000000000001E-4</v>
      </c>
      <c r="J77" s="1">
        <v>0</v>
      </c>
      <c r="K77" s="1">
        <f>'mortality calculations'!$E$9</f>
        <v>9.792068000000001E-3</v>
      </c>
    </row>
    <row r="78" spans="1:11" x14ac:dyDescent="0.25">
      <c r="A78" s="4" t="s">
        <v>3</v>
      </c>
      <c r="B78" s="1">
        <v>0</v>
      </c>
      <c r="C78" s="1">
        <v>0</v>
      </c>
      <c r="D78" s="1">
        <v>0</v>
      </c>
      <c r="E78" s="1">
        <f>'progression calculations'!$U$9</f>
        <v>0.18540000000000001</v>
      </c>
      <c r="F78" s="1">
        <f xml:space="preserve"> 1-B78-C78-D78-E78-G78-H78-I78-J78-K78</f>
        <v>0.73164866999999989</v>
      </c>
      <c r="G78" s="1">
        <f>'progression calculations'!$F$9</f>
        <v>6.9839999999999999E-2</v>
      </c>
      <c r="H78" s="1">
        <v>0</v>
      </c>
      <c r="I78" s="1">
        <f>'progression calculations'!$S$9</f>
        <v>3.6860000000000001E-4</v>
      </c>
      <c r="J78" s="1">
        <v>0</v>
      </c>
      <c r="K78" s="1">
        <f>'mortality calculations'!$F$9</f>
        <v>1.2742730000000001E-2</v>
      </c>
    </row>
    <row r="79" spans="1:11" x14ac:dyDescent="0.25">
      <c r="A79" s="4" t="s">
        <v>4</v>
      </c>
      <c r="B79" s="1">
        <v>0</v>
      </c>
      <c r="C79" s="1">
        <v>0</v>
      </c>
      <c r="D79" s="1">
        <v>0</v>
      </c>
      <c r="E79" s="1">
        <v>0</v>
      </c>
      <c r="F79" s="1">
        <f>'progression calculations'!$O$9</f>
        <v>6.1800000000000001E-2</v>
      </c>
      <c r="G79" s="1">
        <f xml:space="preserve"> 1-B79-C79-D79-E79-F79-H79-I79-J79-K79</f>
        <v>0.79014645399999994</v>
      </c>
      <c r="H79" s="1">
        <f>'progression calculations'!$G$9</f>
        <v>0.1067</v>
      </c>
      <c r="I79" s="1">
        <f>'progression calculations'!$H$9</f>
        <v>2.5219999999999999E-2</v>
      </c>
      <c r="J79" s="1">
        <v>0</v>
      </c>
      <c r="K79" s="1">
        <f>'mortality calculations'!$G$9</f>
        <v>1.6133546000000002E-2</v>
      </c>
    </row>
    <row r="80" spans="1:11" x14ac:dyDescent="0.25">
      <c r="A80" s="4" t="s">
        <v>64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f xml:space="preserve"> 1-B80-C80-D80-E80-F80-G80-I80-J80-K80</f>
        <v>0.78761999999999999</v>
      </c>
      <c r="I80" s="1">
        <f>'progression calculations'!$I$9</f>
        <v>2.5219999999999999E-2</v>
      </c>
      <c r="J80" s="1">
        <f>'progression calculations'!$J$9</f>
        <v>2.716E-2</v>
      </c>
      <c r="K80" s="1">
        <f>'mortality calculations'!$H$9</f>
        <v>0.16</v>
      </c>
    </row>
    <row r="81" spans="1:11" x14ac:dyDescent="0.25">
      <c r="A81" s="4" t="s">
        <v>5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f xml:space="preserve"> 1-B81-C81-D81-E81-F81-G81-H81-J81-K81</f>
        <v>0.33782000000000001</v>
      </c>
      <c r="J81" s="1">
        <f>'progression calculations'!$K$9</f>
        <v>3.9780000000000003E-2</v>
      </c>
      <c r="K81" s="1">
        <f>'mortality calculations'!$I$9</f>
        <v>0.62239999999999995</v>
      </c>
    </row>
    <row r="82" spans="1:11" x14ac:dyDescent="0.25">
      <c r="A82" s="4" t="s">
        <v>72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f xml:space="preserve"> 1-B82-C82-D82-E82-F82-G82-H82-I82-K82</f>
        <v>0.92999999999999994</v>
      </c>
      <c r="K82" s="1">
        <f>'mortality calculations'!$K$9</f>
        <v>7.0000000000000007E-2</v>
      </c>
    </row>
    <row r="83" spans="1:11" x14ac:dyDescent="0.25">
      <c r="A83" s="4" t="s">
        <v>65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1</v>
      </c>
    </row>
    <row r="85" spans="1:11" x14ac:dyDescent="0.25">
      <c r="A85" s="4" t="s">
        <v>295</v>
      </c>
      <c r="B85" s="4" t="s">
        <v>66</v>
      </c>
      <c r="C85" s="4" t="s">
        <v>87</v>
      </c>
      <c r="D85" s="4" t="s">
        <v>1</v>
      </c>
      <c r="E85" s="4" t="s">
        <v>2</v>
      </c>
      <c r="F85" s="4" t="s">
        <v>3</v>
      </c>
      <c r="G85" s="4" t="s">
        <v>4</v>
      </c>
      <c r="H85" s="4" t="s">
        <v>64</v>
      </c>
      <c r="I85" s="4" t="s">
        <v>5</v>
      </c>
      <c r="J85" s="4" t="s">
        <v>6</v>
      </c>
      <c r="K85" s="4" t="s">
        <v>65</v>
      </c>
    </row>
    <row r="86" spans="1:11" x14ac:dyDescent="0.25">
      <c r="A86" s="4" t="s">
        <v>66</v>
      </c>
      <c r="B86" s="1">
        <f xml:space="preserve"> 1-C86-D86-E86-F86-G86-H86-I86-J86-K86</f>
        <v>0.90708999999999995</v>
      </c>
      <c r="C86" s="1">
        <f>'progression calculations'!$B$10</f>
        <v>8.5599999999999996E-2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f>'mortality calculations'!$B$10</f>
        <v>7.3099999999999997E-3</v>
      </c>
    </row>
    <row r="87" spans="1:11" x14ac:dyDescent="0.25">
      <c r="A87" s="4" t="s">
        <v>59</v>
      </c>
      <c r="B87" s="1">
        <f>'progression calculations'!$P$10</f>
        <v>0.17818999999999999</v>
      </c>
      <c r="C87" s="1">
        <f xml:space="preserve"> 1-B87-D87-E87-F87-G87-H87-I87-J87-K87</f>
        <v>0.79241495000000006</v>
      </c>
      <c r="D87" s="1">
        <f>'progression calculations'!$C$10</f>
        <v>2.0952000000000002E-2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f>'mortality calculations'!$C$10</f>
        <v>8.4430500000000006E-3</v>
      </c>
    </row>
    <row r="88" spans="1:11" x14ac:dyDescent="0.25">
      <c r="A88" s="4" t="s">
        <v>1</v>
      </c>
      <c r="B88" s="1">
        <v>0</v>
      </c>
      <c r="C88" s="1">
        <f>'progression calculations'!$L$10</f>
        <v>6.1800000000000001E-2</v>
      </c>
      <c r="D88" s="1">
        <f xml:space="preserve"> 1-B88-C88-E88-F88-G88-H88-I88-J88-K88</f>
        <v>0.82245289500000007</v>
      </c>
      <c r="E88" s="1">
        <f>'progression calculations'!$D$10</f>
        <v>0.1067</v>
      </c>
      <c r="F88" s="1">
        <v>0</v>
      </c>
      <c r="G88" s="1">
        <v>0</v>
      </c>
      <c r="H88" s="1">
        <v>0</v>
      </c>
      <c r="I88" s="1">
        <f>'progression calculations'!$Q$10</f>
        <v>9.0210000000000005E-6</v>
      </c>
      <c r="J88" s="1">
        <v>0</v>
      </c>
      <c r="K88" s="1">
        <f>'mortality calculations'!$D$10</f>
        <v>9.038084E-3</v>
      </c>
    </row>
    <row r="89" spans="1:11" x14ac:dyDescent="0.25">
      <c r="A89" s="4" t="s">
        <v>2</v>
      </c>
      <c r="B89" s="1">
        <v>0</v>
      </c>
      <c r="C89" s="1">
        <v>0</v>
      </c>
      <c r="D89" s="1">
        <f>'progression calculations'!$U$10</f>
        <v>0.18540000000000001</v>
      </c>
      <c r="E89" s="1">
        <f xml:space="preserve"> 1-B89-C89-D89-F89-G89-H89-I89-J89-K89</f>
        <v>0.69322581799999994</v>
      </c>
      <c r="F89" s="1">
        <f>'progression calculations'!$E$10</f>
        <v>0.1067</v>
      </c>
      <c r="G89" s="1">
        <v>0</v>
      </c>
      <c r="H89" s="1">
        <v>0</v>
      </c>
      <c r="I89" s="1">
        <f>'progression calculations'!$R$10</f>
        <v>1.8430000000000001E-4</v>
      </c>
      <c r="J89" s="1">
        <v>0</v>
      </c>
      <c r="K89" s="1">
        <f>'mortality calculations'!$E$10</f>
        <v>1.4489882000000001E-2</v>
      </c>
    </row>
    <row r="90" spans="1:11" x14ac:dyDescent="0.25">
      <c r="A90" s="4" t="s">
        <v>3</v>
      </c>
      <c r="B90" s="1">
        <v>0</v>
      </c>
      <c r="C90" s="1">
        <v>0</v>
      </c>
      <c r="D90" s="1">
        <v>0</v>
      </c>
      <c r="E90" s="1">
        <f>'progression calculations'!$U$10</f>
        <v>0.18540000000000001</v>
      </c>
      <c r="F90" s="1">
        <f xml:space="preserve"> 1-B90-C90-D90-E90-G90-H90-I90-J90-K90</f>
        <v>0.72553525499999993</v>
      </c>
      <c r="G90" s="1">
        <f>'progression calculations'!$F$10</f>
        <v>6.9839999999999999E-2</v>
      </c>
      <c r="H90" s="1">
        <v>0</v>
      </c>
      <c r="I90" s="1">
        <f>'progression calculations'!$S$10</f>
        <v>3.6860000000000001E-4</v>
      </c>
      <c r="J90" s="1">
        <v>0</v>
      </c>
      <c r="K90" s="1">
        <f>'mortality calculations'!$F$10</f>
        <v>1.8856145000000001E-2</v>
      </c>
    </row>
    <row r="91" spans="1:11" x14ac:dyDescent="0.25">
      <c r="A91" s="4" t="s">
        <v>4</v>
      </c>
      <c r="B91" s="1">
        <v>0</v>
      </c>
      <c r="C91" s="1">
        <v>0</v>
      </c>
      <c r="D91" s="1">
        <v>0</v>
      </c>
      <c r="E91" s="1">
        <v>0</v>
      </c>
      <c r="F91" s="1">
        <f>'progression calculations'!$O$10</f>
        <v>6.1800000000000001E-2</v>
      </c>
      <c r="G91" s="1">
        <f xml:space="preserve"> 1-B91-C91-D91-E91-F91-H91-I91-J91-K91</f>
        <v>0.78240627100000004</v>
      </c>
      <c r="H91" s="1">
        <f>'progression calculations'!$G$10</f>
        <v>0.1067</v>
      </c>
      <c r="I91" s="1">
        <f>'progression calculations'!$H$10</f>
        <v>2.5219999999999999E-2</v>
      </c>
      <c r="J91" s="1">
        <v>0</v>
      </c>
      <c r="K91" s="1">
        <f>'mortality calculations'!$G$10</f>
        <v>2.3873729E-2</v>
      </c>
    </row>
    <row r="92" spans="1:11" x14ac:dyDescent="0.25">
      <c r="A92" s="4" t="s">
        <v>64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f xml:space="preserve"> 1-B92-C92-D92-E92-F92-G92-I92-J92-K92</f>
        <v>0.78761999999999999</v>
      </c>
      <c r="I92" s="1">
        <f>'progression calculations'!$I$10</f>
        <v>2.5219999999999999E-2</v>
      </c>
      <c r="J92" s="1">
        <f>'progression calculations'!$J$10</f>
        <v>2.716E-2</v>
      </c>
      <c r="K92" s="1">
        <f>'mortality calculations'!$H$10</f>
        <v>0.16</v>
      </c>
    </row>
    <row r="93" spans="1:11" x14ac:dyDescent="0.25">
      <c r="A93" s="4" t="s">
        <v>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f xml:space="preserve"> 1-B93-C93-D93-E93-F93-G93-H93-J93-K93</f>
        <v>0.33782000000000001</v>
      </c>
      <c r="J93" s="1">
        <f>'progression calculations'!$K$10</f>
        <v>3.9780000000000003E-2</v>
      </c>
      <c r="K93" s="1">
        <f>'mortality calculations'!$I$10</f>
        <v>0.62239999999999995</v>
      </c>
    </row>
    <row r="94" spans="1:11" x14ac:dyDescent="0.25">
      <c r="A94" s="4" t="s">
        <v>72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f xml:space="preserve"> 1-B94-C94-D94-E94-F94-G94-H94-I94-K94</f>
        <v>0.92999999999999994</v>
      </c>
      <c r="K94" s="1">
        <f>'mortality calculations'!$K$10</f>
        <v>7.0000000000000007E-2</v>
      </c>
    </row>
    <row r="95" spans="1:11" x14ac:dyDescent="0.25">
      <c r="A95" s="4" t="s">
        <v>65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</row>
    <row r="97" spans="1:11" x14ac:dyDescent="0.25">
      <c r="A97" s="4" t="s">
        <v>296</v>
      </c>
      <c r="B97" s="4" t="s">
        <v>66</v>
      </c>
      <c r="C97" s="4" t="s">
        <v>59</v>
      </c>
      <c r="D97" s="4" t="s">
        <v>1</v>
      </c>
      <c r="E97" s="4" t="s">
        <v>2</v>
      </c>
      <c r="F97" s="4" t="s">
        <v>3</v>
      </c>
      <c r="G97" s="4" t="s">
        <v>4</v>
      </c>
      <c r="H97" s="4" t="s">
        <v>64</v>
      </c>
      <c r="I97" s="4" t="s">
        <v>5</v>
      </c>
      <c r="J97" s="4" t="s">
        <v>6</v>
      </c>
      <c r="K97" s="4" t="s">
        <v>65</v>
      </c>
    </row>
    <row r="98" spans="1:11" x14ac:dyDescent="0.25">
      <c r="A98" s="4" t="s">
        <v>66</v>
      </c>
      <c r="B98" s="1">
        <f xml:space="preserve"> 1-C98-D98-E98-F98-G98-H98-I98-J98-K98</f>
        <v>0.90156000000000003</v>
      </c>
      <c r="C98" s="1">
        <f>'progression calculations'!$B$11</f>
        <v>8.8099999999999998E-2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f>'mortality calculations'!$B$11</f>
        <v>1.034E-2</v>
      </c>
    </row>
    <row r="99" spans="1:11" x14ac:dyDescent="0.25">
      <c r="A99" s="4" t="s">
        <v>59</v>
      </c>
      <c r="B99" s="1">
        <f>'progression calculations'!$P$11</f>
        <v>0.17818999999999999</v>
      </c>
      <c r="C99" s="1">
        <f xml:space="preserve"> 1-B99-D99-E99-F99-G99-H99-I99-J99-K99</f>
        <v>0.7889153000000001</v>
      </c>
      <c r="D99" s="1">
        <f>'progression calculations'!$C$11</f>
        <v>2.0952000000000002E-2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f>'mortality calculations'!$C$11</f>
        <v>1.1942700000000001E-2</v>
      </c>
    </row>
    <row r="100" spans="1:11" x14ac:dyDescent="0.25">
      <c r="A100" s="4" t="s">
        <v>1</v>
      </c>
      <c r="B100" s="1">
        <v>0</v>
      </c>
      <c r="C100" s="1">
        <f>'progression calculations'!$L$11</f>
        <v>6.1800000000000001E-2</v>
      </c>
      <c r="D100" s="1">
        <f xml:space="preserve"> 1-B100-C100-E100-F100-G100-H100-I100-J100-K100</f>
        <v>0.81870660299999998</v>
      </c>
      <c r="E100" s="1">
        <f>'progression calculations'!$D$11</f>
        <v>0.1067</v>
      </c>
      <c r="F100" s="1">
        <v>0</v>
      </c>
      <c r="G100" s="1">
        <v>0</v>
      </c>
      <c r="H100" s="1">
        <v>0</v>
      </c>
      <c r="I100" s="1">
        <f>'progression calculations'!$Q$11</f>
        <v>9.0210000000000005E-6</v>
      </c>
      <c r="J100" s="1">
        <v>0</v>
      </c>
      <c r="K100" s="1">
        <f>'mortality calculations'!$D$11</f>
        <v>1.2784376000000002E-2</v>
      </c>
    </row>
    <row r="101" spans="1:11" x14ac:dyDescent="0.25">
      <c r="A101" s="4" t="s">
        <v>2</v>
      </c>
      <c r="B101" s="1">
        <v>0</v>
      </c>
      <c r="C101" s="1">
        <v>0</v>
      </c>
      <c r="D101" s="1">
        <f>'progression calculations'!$U$11</f>
        <v>0.18540000000000001</v>
      </c>
      <c r="E101" s="1">
        <f xml:space="preserve"> 1-B101-C101-D101-F101-G101-H101-I101-J101-K101</f>
        <v>0.68721975199999996</v>
      </c>
      <c r="F101" s="1">
        <f>'progression calculations'!$E$11</f>
        <v>0.1067</v>
      </c>
      <c r="G101" s="1">
        <v>0</v>
      </c>
      <c r="H101" s="1">
        <v>0</v>
      </c>
      <c r="I101" s="1">
        <f>'progression calculations'!$R$11</f>
        <v>1.8430000000000001E-4</v>
      </c>
      <c r="J101" s="1">
        <v>0</v>
      </c>
      <c r="K101" s="1">
        <f>'mortality calculations'!$E$11</f>
        <v>2.0495948000000003E-2</v>
      </c>
    </row>
    <row r="102" spans="1:11" x14ac:dyDescent="0.25">
      <c r="A102" s="4" t="s">
        <v>3</v>
      </c>
      <c r="B102" s="1">
        <v>0</v>
      </c>
      <c r="C102" s="1">
        <v>0</v>
      </c>
      <c r="D102" s="1">
        <v>0</v>
      </c>
      <c r="E102" s="1">
        <f>'progression calculations'!$U$11</f>
        <v>0.18540000000000001</v>
      </c>
      <c r="F102" s="1">
        <f xml:space="preserve"> 1-B102-C102-D102-E102-G102-H102-I102-J102-K102</f>
        <v>0.71771936999999997</v>
      </c>
      <c r="G102" s="1">
        <f>'progression calculations'!$F$11</f>
        <v>6.9839999999999999E-2</v>
      </c>
      <c r="H102" s="1">
        <v>0</v>
      </c>
      <c r="I102" s="1">
        <f>'progression calculations'!$S$11</f>
        <v>3.6860000000000001E-4</v>
      </c>
      <c r="J102" s="1">
        <v>0</v>
      </c>
      <c r="K102" s="1">
        <f>'mortality calculations'!$F$11</f>
        <v>2.6672030000000003E-2</v>
      </c>
    </row>
    <row r="103" spans="1:11" x14ac:dyDescent="0.25">
      <c r="A103" s="4" t="s">
        <v>4</v>
      </c>
      <c r="B103" s="1">
        <v>0</v>
      </c>
      <c r="C103" s="1">
        <v>0</v>
      </c>
      <c r="D103" s="1">
        <v>0</v>
      </c>
      <c r="E103" s="1">
        <v>0</v>
      </c>
      <c r="F103" s="1">
        <f>'progression calculations'!$O$11</f>
        <v>6.1800000000000001E-2</v>
      </c>
      <c r="G103" s="1">
        <f xml:space="preserve"> 1-B103-C103-D103-E103-F103-H103-I103-J103-K103</f>
        <v>0.77251059399999999</v>
      </c>
      <c r="H103" s="1">
        <f>'progression calculations'!$G$11</f>
        <v>0.1067</v>
      </c>
      <c r="I103" s="1">
        <f>'progression calculations'!$H$11</f>
        <v>2.5219999999999999E-2</v>
      </c>
      <c r="J103" s="1">
        <v>0</v>
      </c>
      <c r="K103" s="1">
        <f>'mortality calculations'!$G$11</f>
        <v>3.3769406000000002E-2</v>
      </c>
    </row>
    <row r="104" spans="1:11" x14ac:dyDescent="0.25">
      <c r="A104" s="4" t="s">
        <v>64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f xml:space="preserve"> 1-B104-C104-D104-E104-F104-G104-I104-J104-K104</f>
        <v>0.78761999999999999</v>
      </c>
      <c r="I104" s="1">
        <f>'progression calculations'!$I$11</f>
        <v>2.5219999999999999E-2</v>
      </c>
      <c r="J104" s="1">
        <f>'progression calculations'!$J$11</f>
        <v>2.716E-2</v>
      </c>
      <c r="K104" s="1">
        <f>'mortality calculations'!$H$11</f>
        <v>0.16</v>
      </c>
    </row>
    <row r="105" spans="1:11" x14ac:dyDescent="0.25">
      <c r="A105" s="4" t="s">
        <v>5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f xml:space="preserve"> 1-B105-C105-D105-E105-F105-G105-H105-J105-K105</f>
        <v>0.33782000000000001</v>
      </c>
      <c r="J105" s="1">
        <f>'progression calculations'!$K$11</f>
        <v>3.9780000000000003E-2</v>
      </c>
      <c r="K105" s="1">
        <f>'mortality calculations'!$I$11</f>
        <v>0.62239999999999995</v>
      </c>
    </row>
    <row r="106" spans="1:11" x14ac:dyDescent="0.25">
      <c r="A106" s="4" t="s">
        <v>72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f xml:space="preserve"> 1-B106-C106-D106-E106-F106-G106-H106-I106-K106</f>
        <v>0.92999999999999994</v>
      </c>
      <c r="K106" s="1">
        <f>'mortality calculations'!$K$11</f>
        <v>7.0000000000000007E-2</v>
      </c>
    </row>
    <row r="107" spans="1:11" x14ac:dyDescent="0.25">
      <c r="A107" s="4" t="s">
        <v>65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1</v>
      </c>
    </row>
    <row r="109" spans="1:11" x14ac:dyDescent="0.25">
      <c r="A109" s="4" t="s">
        <v>297</v>
      </c>
      <c r="B109" s="4" t="s">
        <v>66</v>
      </c>
      <c r="C109" s="4" t="s">
        <v>59</v>
      </c>
      <c r="D109" s="4" t="s">
        <v>1</v>
      </c>
      <c r="E109" s="4" t="s">
        <v>2</v>
      </c>
      <c r="F109" s="4" t="s">
        <v>3</v>
      </c>
      <c r="G109" s="4" t="s">
        <v>4</v>
      </c>
      <c r="H109" s="4" t="s">
        <v>64</v>
      </c>
      <c r="I109" s="4" t="s">
        <v>5</v>
      </c>
      <c r="J109" s="4" t="s">
        <v>6</v>
      </c>
      <c r="K109" s="4" t="s">
        <v>65</v>
      </c>
    </row>
    <row r="110" spans="1:11" x14ac:dyDescent="0.25">
      <c r="A110" s="4" t="s">
        <v>66</v>
      </c>
      <c r="B110" s="1">
        <f xml:space="preserve"> 1-C110-D110-E110-F110-G110-H110-I110-J110-K110</f>
        <v>0.89561000000000002</v>
      </c>
      <c r="C110" s="1">
        <f>'progression calculations'!$B$12</f>
        <v>8.9399999999999993E-2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f>'mortality calculations'!$B$12</f>
        <v>1.499E-2</v>
      </c>
    </row>
    <row r="111" spans="1:11" x14ac:dyDescent="0.25">
      <c r="A111" s="4" t="s">
        <v>59</v>
      </c>
      <c r="B111" s="1">
        <f>'progression calculations'!$P$12</f>
        <v>0.14359</v>
      </c>
      <c r="C111" s="1">
        <f xml:space="preserve"> 1-B111-D111-E111-F111-G111-H111-I111-J111-K111</f>
        <v>0.81453449999999994</v>
      </c>
      <c r="D111" s="1">
        <f>'progression calculations'!$C$12</f>
        <v>2.6136E-2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f>'mortality calculations'!$C$12</f>
        <v>1.57395E-2</v>
      </c>
    </row>
    <row r="112" spans="1:11" x14ac:dyDescent="0.25">
      <c r="A112" s="4" t="s">
        <v>1</v>
      </c>
      <c r="B112" s="1">
        <v>0</v>
      </c>
      <c r="C112" s="1">
        <f>'progression calculations'!$L$12</f>
        <v>4.9799999999999997E-2</v>
      </c>
      <c r="D112" s="1">
        <f xml:space="preserve"> 1-B112-C112-E112-F112-G112-H112-I112-J112-K112</f>
        <v>0.80023998699999999</v>
      </c>
      <c r="E112" s="1">
        <f>'progression calculations'!$D$12</f>
        <v>0.1331</v>
      </c>
      <c r="F112" s="1">
        <v>0</v>
      </c>
      <c r="G112" s="1">
        <v>0</v>
      </c>
      <c r="H112" s="1">
        <v>0</v>
      </c>
      <c r="I112" s="1">
        <f>'progression calculations'!$Q$12</f>
        <v>1.1253000000000001E-5</v>
      </c>
      <c r="J112" s="1">
        <v>0</v>
      </c>
      <c r="K112" s="1">
        <f>'mortality calculations'!$D$12</f>
        <v>1.6848760000000001E-2</v>
      </c>
    </row>
    <row r="113" spans="1:11" x14ac:dyDescent="0.25">
      <c r="A113" s="4" t="s">
        <v>2</v>
      </c>
      <c r="B113" s="1">
        <v>0</v>
      </c>
      <c r="C113" s="1">
        <v>0</v>
      </c>
      <c r="D113" s="1">
        <f>'progression calculations'!$U$12</f>
        <v>0.14939999999999998</v>
      </c>
      <c r="E113" s="1">
        <f xml:space="preserve"> 1-B113-C113-D113-F113-G113-H113-I113-J113-K113</f>
        <v>0.69025811999999998</v>
      </c>
      <c r="F113" s="1">
        <f>'progression calculations'!$E$12</f>
        <v>0.1331</v>
      </c>
      <c r="G113" s="1">
        <v>0</v>
      </c>
      <c r="H113" s="1">
        <v>0</v>
      </c>
      <c r="I113" s="1">
        <f>'progression calculations'!$R$12</f>
        <v>2.299E-4</v>
      </c>
      <c r="J113" s="1">
        <v>0</v>
      </c>
      <c r="K113" s="1">
        <f>'mortality calculations'!$E$12</f>
        <v>2.7011980000000001E-2</v>
      </c>
    </row>
    <row r="114" spans="1:11" x14ac:dyDescent="0.25">
      <c r="A114" s="4" t="s">
        <v>3</v>
      </c>
      <c r="B114" s="1">
        <v>0</v>
      </c>
      <c r="C114" s="1">
        <v>0</v>
      </c>
      <c r="D114" s="1">
        <v>0</v>
      </c>
      <c r="E114" s="1">
        <f>'progression calculations'!$U$12</f>
        <v>0.14939999999999998</v>
      </c>
      <c r="F114" s="1">
        <f xml:space="preserve"> 1-B114-C114-D114-E114-G114-H114-I114-J114-K114</f>
        <v>0.72786865000000001</v>
      </c>
      <c r="G114" s="1">
        <f>'progression calculations'!$F$12</f>
        <v>8.7119999999999989E-2</v>
      </c>
      <c r="H114" s="1">
        <v>0</v>
      </c>
      <c r="I114" s="1">
        <f>'progression calculations'!$S$12</f>
        <v>4.5980000000000001E-4</v>
      </c>
      <c r="J114" s="1">
        <v>0</v>
      </c>
      <c r="K114" s="1">
        <f>'mortality calculations'!$F$12</f>
        <v>3.5151550000000004E-2</v>
      </c>
    </row>
    <row r="115" spans="1:11" x14ac:dyDescent="0.25">
      <c r="A115" s="4" t="s">
        <v>4</v>
      </c>
      <c r="B115" s="1">
        <v>0</v>
      </c>
      <c r="C115" s="1">
        <v>0</v>
      </c>
      <c r="D115" s="1">
        <v>0</v>
      </c>
      <c r="E115" s="1">
        <v>0</v>
      </c>
      <c r="F115" s="1">
        <f>'progression calculations'!$O$12</f>
        <v>4.9799999999999997E-2</v>
      </c>
      <c r="G115" s="1">
        <f xml:space="preserve"> 1-B115-C115-D115-E115-F115-H115-I115-J115-K115</f>
        <v>0.74113468999999998</v>
      </c>
      <c r="H115" s="1">
        <f>'progression calculations'!$G$12</f>
        <v>0.1331</v>
      </c>
      <c r="I115" s="1">
        <f>'progression calculations'!$H$12</f>
        <v>3.1459999999999995E-2</v>
      </c>
      <c r="J115" s="1">
        <v>0</v>
      </c>
      <c r="K115" s="1">
        <f>'mortality calculations'!$G$12</f>
        <v>4.4505309999999999E-2</v>
      </c>
    </row>
    <row r="116" spans="1:11" x14ac:dyDescent="0.25">
      <c r="A116" s="4" t="s">
        <v>64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f xml:space="preserve"> 1-B116-C116-D116-E116-F116-G116-I116-J116-K116</f>
        <v>0.7746599999999999</v>
      </c>
      <c r="I116" s="1">
        <f>'progression calculations'!$I$12</f>
        <v>3.1459999999999995E-2</v>
      </c>
      <c r="J116" s="1">
        <f>'progression calculations'!$J$12</f>
        <v>3.388E-2</v>
      </c>
      <c r="K116" s="1">
        <f>'mortality calculations'!$H$12</f>
        <v>0.16</v>
      </c>
    </row>
    <row r="117" spans="1:11" x14ac:dyDescent="0.25">
      <c r="A117" s="4" t="s">
        <v>5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f xml:space="preserve"> 1-B117-C117-D117-E117-F117-G117-H117-J117-K117</f>
        <v>0.37056200000000006</v>
      </c>
      <c r="J117" s="1">
        <f>'progression calculations'!$K$12</f>
        <v>7.038E-3</v>
      </c>
      <c r="K117" s="1">
        <f>'mortality calculations'!$I$12</f>
        <v>0.62239999999999995</v>
      </c>
    </row>
    <row r="118" spans="1:11" x14ac:dyDescent="0.25">
      <c r="A118" s="4" t="s">
        <v>72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f xml:space="preserve"> 1-B118-C118-D118-E118-F118-G118-H118-I118-K118</f>
        <v>0.92999999999999994</v>
      </c>
      <c r="K118" s="1">
        <f>'mortality calculations'!$K$12</f>
        <v>7.0000000000000007E-2</v>
      </c>
    </row>
    <row r="119" spans="1:11" x14ac:dyDescent="0.25">
      <c r="A119" s="4" t="s">
        <v>65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</v>
      </c>
    </row>
    <row r="121" spans="1:11" x14ac:dyDescent="0.25">
      <c r="A121" s="4" t="s">
        <v>298</v>
      </c>
      <c r="B121" s="4" t="s">
        <v>66</v>
      </c>
      <c r="C121" s="4" t="s">
        <v>59</v>
      </c>
      <c r="D121" s="4" t="s">
        <v>1</v>
      </c>
      <c r="E121" s="4" t="s">
        <v>2</v>
      </c>
      <c r="F121" s="4" t="s">
        <v>3</v>
      </c>
      <c r="G121" s="4" t="s">
        <v>4</v>
      </c>
      <c r="H121" s="4" t="s">
        <v>64</v>
      </c>
      <c r="I121" s="4" t="s">
        <v>5</v>
      </c>
      <c r="J121" s="4" t="s">
        <v>6</v>
      </c>
      <c r="K121" s="4" t="s">
        <v>65</v>
      </c>
    </row>
    <row r="122" spans="1:11" x14ac:dyDescent="0.25">
      <c r="A122" s="4" t="s">
        <v>66</v>
      </c>
      <c r="B122" s="1">
        <f xml:space="preserve"> 1-C122-D122-E122-F122-G122-H122-I122-J122-K122</f>
        <v>0.88634999999999997</v>
      </c>
      <c r="C122" s="1">
        <f>'progression calculations'!$B$13</f>
        <v>9.0399999999999994E-2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f>'mortality calculations'!$B$13</f>
        <v>2.325E-2</v>
      </c>
    </row>
    <row r="123" spans="1:11" x14ac:dyDescent="0.25">
      <c r="A123" s="4" t="s">
        <v>59</v>
      </c>
      <c r="B123" s="1">
        <f>'progression calculations'!$P$13</f>
        <v>0.14359</v>
      </c>
      <c r="C123" s="1">
        <f xml:space="preserve"> 1-B123-D123-E123-F123-G123-H123-I123-J123-K123</f>
        <v>0.80586150000000001</v>
      </c>
      <c r="D123" s="1">
        <f>'progression calculations'!$C$13</f>
        <v>2.6136E-2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f>'mortality calculations'!$C$13</f>
        <v>2.44125E-2</v>
      </c>
    </row>
    <row r="124" spans="1:11" x14ac:dyDescent="0.25">
      <c r="A124" s="4" t="s">
        <v>1</v>
      </c>
      <c r="B124" s="1">
        <v>0</v>
      </c>
      <c r="C124" s="1">
        <f>'progression calculations'!$L$13</f>
        <v>4.9799999999999997E-2</v>
      </c>
      <c r="D124" s="1">
        <f xml:space="preserve"> 1-B124-C124-E124-F124-G124-H124-I124-J124-K124</f>
        <v>0.79095574700000004</v>
      </c>
      <c r="E124" s="1">
        <f>'progression calculations'!$D$13</f>
        <v>0.1331</v>
      </c>
      <c r="F124" s="1">
        <v>0</v>
      </c>
      <c r="G124" s="1">
        <v>0</v>
      </c>
      <c r="H124" s="1">
        <v>0</v>
      </c>
      <c r="I124" s="1">
        <f>'progression calculations'!$Q$13</f>
        <v>1.1253000000000001E-5</v>
      </c>
      <c r="J124" s="1">
        <v>0</v>
      </c>
      <c r="K124" s="1">
        <f>'mortality calculations'!$D$13</f>
        <v>2.6133000000000003E-2</v>
      </c>
    </row>
    <row r="125" spans="1:11" x14ac:dyDescent="0.25">
      <c r="A125" s="4" t="s">
        <v>2</v>
      </c>
      <c r="B125" s="1">
        <v>0</v>
      </c>
      <c r="C125" s="1">
        <v>0</v>
      </c>
      <c r="D125" s="1">
        <f>'progression calculations'!$U$13</f>
        <v>0.14939999999999998</v>
      </c>
      <c r="E125" s="1">
        <f xml:space="preserve"> 1-B125-C125-D125-F125-G125-H125-I125-J125-K125</f>
        <v>0.67537360000000002</v>
      </c>
      <c r="F125" s="1">
        <f>'progression calculations'!$E$13</f>
        <v>0.1331</v>
      </c>
      <c r="G125" s="1">
        <v>0</v>
      </c>
      <c r="H125" s="1">
        <v>0</v>
      </c>
      <c r="I125" s="1">
        <f>'progression calculations'!$R$13</f>
        <v>2.299E-4</v>
      </c>
      <c r="J125" s="1">
        <v>0</v>
      </c>
      <c r="K125" s="1">
        <f>'mortality calculations'!$E$13</f>
        <v>4.1896500000000003E-2</v>
      </c>
    </row>
    <row r="126" spans="1:11" x14ac:dyDescent="0.25">
      <c r="A126" s="4" t="s">
        <v>3</v>
      </c>
      <c r="B126" s="1">
        <v>0</v>
      </c>
      <c r="C126" s="1">
        <v>0</v>
      </c>
      <c r="D126" s="1">
        <v>0</v>
      </c>
      <c r="E126" s="1">
        <f>'progression calculations'!$U$13</f>
        <v>0.14939999999999998</v>
      </c>
      <c r="F126" s="1">
        <f xml:space="preserve"> 1-B126-C126-D126-E126-G126-H126-I126-J126-K126</f>
        <v>0.70849895000000007</v>
      </c>
      <c r="G126" s="1">
        <f>'progression calculations'!$F$13</f>
        <v>8.7119999999999989E-2</v>
      </c>
      <c r="H126" s="1">
        <v>0</v>
      </c>
      <c r="I126" s="1">
        <f>'progression calculations'!$S$13</f>
        <v>4.5980000000000001E-4</v>
      </c>
      <c r="J126" s="1">
        <v>0</v>
      </c>
      <c r="K126" s="1">
        <f>'mortality calculations'!$F$13</f>
        <v>5.4521250000000007E-2</v>
      </c>
    </row>
    <row r="127" spans="1:11" x14ac:dyDescent="0.25">
      <c r="A127" s="4" t="s">
        <v>4</v>
      </c>
      <c r="B127" s="1">
        <v>0</v>
      </c>
      <c r="C127" s="1">
        <v>0</v>
      </c>
      <c r="D127" s="1">
        <v>0</v>
      </c>
      <c r="E127" s="1">
        <v>0</v>
      </c>
      <c r="F127" s="1">
        <f>'progression calculations'!$O$13</f>
        <v>4.9799999999999997E-2</v>
      </c>
      <c r="G127" s="1">
        <f xml:space="preserve"> 1-B127-C127-D127-E127-F127-H127-I127-J127-K127</f>
        <v>0.71661074999999996</v>
      </c>
      <c r="H127" s="1">
        <f>'progression calculations'!$G$13</f>
        <v>0.1331</v>
      </c>
      <c r="I127" s="1">
        <f>'progression calculations'!$H$13</f>
        <v>3.1459999999999995E-2</v>
      </c>
      <c r="J127" s="1">
        <v>0</v>
      </c>
      <c r="K127" s="1">
        <f>'mortality calculations'!$G$13</f>
        <v>6.902925E-2</v>
      </c>
    </row>
    <row r="128" spans="1:11" x14ac:dyDescent="0.25">
      <c r="A128" s="4" t="s">
        <v>64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f xml:space="preserve"> 1-B128-C128-D128-E128-F128-G128-I128-J128-K128</f>
        <v>0.7746599999999999</v>
      </c>
      <c r="I128" s="1">
        <f>'progression calculations'!$I$13</f>
        <v>3.1459999999999995E-2</v>
      </c>
      <c r="J128" s="1">
        <f>'progression calculations'!$J$13</f>
        <v>3.388E-2</v>
      </c>
      <c r="K128" s="1">
        <f>'mortality calculations'!$H$13</f>
        <v>0.16</v>
      </c>
    </row>
    <row r="129" spans="1:11" x14ac:dyDescent="0.25">
      <c r="A129" s="4" t="s">
        <v>5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f xml:space="preserve"> 1-B129-C129-D129-E129-F129-G129-H129-J129-K129</f>
        <v>0.37056200000000006</v>
      </c>
      <c r="J129" s="1">
        <f>'progression calculations'!$K$13</f>
        <v>7.038E-3</v>
      </c>
      <c r="K129" s="1">
        <f>'mortality calculations'!$I$13</f>
        <v>0.62239999999999995</v>
      </c>
    </row>
    <row r="130" spans="1:11" x14ac:dyDescent="0.25">
      <c r="A130" s="4" t="s">
        <v>72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f xml:space="preserve"> 1-B130-C130-D130-E130-F130-G130-H130-I130-K130</f>
        <v>0.92999999999999994</v>
      </c>
      <c r="K130" s="1">
        <f>'mortality calculations'!$K$13</f>
        <v>7.0000000000000007E-2</v>
      </c>
    </row>
    <row r="131" spans="1:11" x14ac:dyDescent="0.25">
      <c r="A131" s="4" t="s">
        <v>65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</v>
      </c>
    </row>
    <row r="133" spans="1:11" x14ac:dyDescent="0.25">
      <c r="A133" s="4" t="s">
        <v>299</v>
      </c>
      <c r="B133" s="4" t="s">
        <v>66</v>
      </c>
      <c r="C133" s="4" t="s">
        <v>59</v>
      </c>
      <c r="D133" s="4" t="s">
        <v>1</v>
      </c>
      <c r="E133" s="4" t="s">
        <v>2</v>
      </c>
      <c r="F133" s="4" t="s">
        <v>3</v>
      </c>
      <c r="G133" s="4" t="s">
        <v>4</v>
      </c>
      <c r="H133" s="4" t="s">
        <v>64</v>
      </c>
      <c r="I133" s="4" t="s">
        <v>5</v>
      </c>
      <c r="J133" s="4" t="s">
        <v>6</v>
      </c>
      <c r="K133" s="4" t="s">
        <v>65</v>
      </c>
    </row>
    <row r="134" spans="1:11" x14ac:dyDescent="0.25">
      <c r="A134" s="4" t="s">
        <v>66</v>
      </c>
      <c r="B134" s="1">
        <f xml:space="preserve"> 1-C134-D134-E134-F134-G134-H134-I134-J134-K134</f>
        <v>0.87229999999999996</v>
      </c>
      <c r="C134" s="1">
        <f>'progression calculations'!$B$14</f>
        <v>9.0700000000000003E-2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f>'mortality calculations'!$B$14</f>
        <v>3.6999999999999998E-2</v>
      </c>
    </row>
    <row r="135" spans="1:11" x14ac:dyDescent="0.25">
      <c r="A135" s="4" t="s">
        <v>59</v>
      </c>
      <c r="B135" s="1">
        <f>'progression calculations'!$P$14</f>
        <v>0.14359</v>
      </c>
      <c r="C135" s="1">
        <f xml:space="preserve"> 1-B135-D135-E135-F135-G135-H135-I135-J135-K135</f>
        <v>0.79142399999999991</v>
      </c>
      <c r="D135" s="1">
        <f>'progression calculations'!$C$14</f>
        <v>2.6136E-2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f>'mortality calculations'!$C$14</f>
        <v>3.8850000000000003E-2</v>
      </c>
    </row>
    <row r="136" spans="1:11" x14ac:dyDescent="0.25">
      <c r="A136" s="4" t="s">
        <v>1</v>
      </c>
      <c r="B136" s="1">
        <v>0</v>
      </c>
      <c r="C136" s="1">
        <f>'progression calculations'!$L$14</f>
        <v>4.9799999999999997E-2</v>
      </c>
      <c r="D136" s="1">
        <f xml:space="preserve"> 1-B136-C136-E136-F136-G136-H136-I136-J136-K136</f>
        <v>0.77550074700000005</v>
      </c>
      <c r="E136" s="1">
        <f>'progression calculations'!$D$14</f>
        <v>0.1331</v>
      </c>
      <c r="F136" s="1">
        <v>0</v>
      </c>
      <c r="G136" s="1">
        <v>0</v>
      </c>
      <c r="H136" s="1">
        <v>0</v>
      </c>
      <c r="I136" s="1">
        <f>'progression calculations'!$Q$14</f>
        <v>1.1253000000000001E-5</v>
      </c>
      <c r="J136" s="1">
        <v>0</v>
      </c>
      <c r="K136" s="1">
        <f>'mortality calculations'!$D$14</f>
        <v>4.1588E-2</v>
      </c>
    </row>
    <row r="137" spans="1:11" x14ac:dyDescent="0.25">
      <c r="A137" s="4" t="s">
        <v>2</v>
      </c>
      <c r="B137" s="1">
        <v>0</v>
      </c>
      <c r="C137" s="1">
        <v>0</v>
      </c>
      <c r="D137" s="1">
        <f>'progression calculations'!$U$14</f>
        <v>0.14939999999999998</v>
      </c>
      <c r="E137" s="1">
        <f xml:space="preserve"> 1-B137-C137-D137-F137-G137-H137-I137-J137-K137</f>
        <v>0.65059610000000001</v>
      </c>
      <c r="F137" s="1">
        <f>'progression calculations'!$E$14</f>
        <v>0.1331</v>
      </c>
      <c r="G137" s="1">
        <v>0</v>
      </c>
      <c r="H137" s="1">
        <v>0</v>
      </c>
      <c r="I137" s="1">
        <f>'progression calculations'!$R$14</f>
        <v>2.299E-4</v>
      </c>
      <c r="J137" s="1">
        <v>0</v>
      </c>
      <c r="K137" s="1">
        <f>'mortality calculations'!$E$14</f>
        <v>6.6673999999999997E-2</v>
      </c>
    </row>
    <row r="138" spans="1:11" x14ac:dyDescent="0.25">
      <c r="A138" s="4" t="s">
        <v>3</v>
      </c>
      <c r="B138" s="1">
        <v>0</v>
      </c>
      <c r="C138" s="1">
        <v>0</v>
      </c>
      <c r="D138" s="1">
        <v>0</v>
      </c>
      <c r="E138" s="1">
        <f>'progression calculations'!$U$14</f>
        <v>0.14939999999999998</v>
      </c>
      <c r="F138" s="1">
        <f xml:space="preserve"> 1-B138-C138-D138-E138-G138-H138-I138-J138-K138</f>
        <v>0.67625520000000006</v>
      </c>
      <c r="G138" s="1">
        <f>'progression calculations'!$F$14</f>
        <v>8.7119999999999989E-2</v>
      </c>
      <c r="H138" s="1">
        <v>0</v>
      </c>
      <c r="I138" s="1">
        <f>'progression calculations'!$S$14</f>
        <v>4.5980000000000001E-4</v>
      </c>
      <c r="J138" s="1">
        <v>0</v>
      </c>
      <c r="K138" s="1">
        <f>'mortality calculations'!$F$14</f>
        <v>8.6765000000000009E-2</v>
      </c>
    </row>
    <row r="139" spans="1:11" x14ac:dyDescent="0.25">
      <c r="A139" s="4" t="s">
        <v>4</v>
      </c>
      <c r="B139" s="1">
        <v>0</v>
      </c>
      <c r="C139" s="1">
        <v>0</v>
      </c>
      <c r="D139" s="1">
        <v>0</v>
      </c>
      <c r="E139" s="1">
        <v>0</v>
      </c>
      <c r="F139" s="1">
        <f>'progression calculations'!$O$14</f>
        <v>4.9799999999999997E-2</v>
      </c>
      <c r="G139" s="1">
        <f xml:space="preserve"> 1-B139-C139-D139-E139-F139-H139-I139-J139-K139</f>
        <v>0.67578700000000003</v>
      </c>
      <c r="H139" s="1">
        <f>'progression calculations'!$G$14</f>
        <v>0.1331</v>
      </c>
      <c r="I139" s="1">
        <f>'progression calculations'!$H$14</f>
        <v>3.1459999999999995E-2</v>
      </c>
      <c r="J139" s="1">
        <v>0</v>
      </c>
      <c r="K139" s="1">
        <f>'mortality calculations'!$G$14</f>
        <v>0.10985299999999999</v>
      </c>
    </row>
    <row r="140" spans="1:11" x14ac:dyDescent="0.25">
      <c r="A140" s="4" t="s">
        <v>64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f xml:space="preserve"> 1-B140-C140-D140-E140-F140-G140-I140-J140-K140</f>
        <v>0.7746599999999999</v>
      </c>
      <c r="I140" s="1">
        <f>'progression calculations'!$I$14</f>
        <v>3.1459999999999995E-2</v>
      </c>
      <c r="J140" s="1">
        <f>'progression calculations'!$J$14</f>
        <v>3.388E-2</v>
      </c>
      <c r="K140" s="1">
        <f>'mortality calculations'!$H$14</f>
        <v>0.16</v>
      </c>
    </row>
    <row r="141" spans="1:11" x14ac:dyDescent="0.25">
      <c r="A141" s="4" t="s">
        <v>5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f xml:space="preserve"> 1-B141-C141-D141-E141-F141-G141-H141-J141-K141</f>
        <v>0.37056200000000006</v>
      </c>
      <c r="J141" s="1">
        <f>'progression calculations'!$K$14</f>
        <v>7.038E-3</v>
      </c>
      <c r="K141" s="1">
        <f>'mortality calculations'!$I$14</f>
        <v>0.62239999999999995</v>
      </c>
    </row>
    <row r="142" spans="1:11" x14ac:dyDescent="0.25">
      <c r="A142" s="4" t="s">
        <v>72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f xml:space="preserve"> 1-B142-C142-D142-E142-F142-G142-H142-I142-K142</f>
        <v>0.92999999999999994</v>
      </c>
      <c r="K142" s="1">
        <f>'mortality calculations'!$K$14</f>
        <v>7.0000000000000007E-2</v>
      </c>
    </row>
    <row r="143" spans="1:11" x14ac:dyDescent="0.25">
      <c r="A143" s="4" t="s">
        <v>65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3"/>
  <sheetViews>
    <sheetView topLeftCell="A118" zoomScale="80" zoomScaleNormal="80" workbookViewId="0">
      <selection activeCell="A133" sqref="A133:K143"/>
    </sheetView>
  </sheetViews>
  <sheetFormatPr defaultRowHeight="15" x14ac:dyDescent="0.25"/>
  <sheetData>
    <row r="1" spans="1:11" x14ac:dyDescent="0.25">
      <c r="A1" s="4" t="s">
        <v>275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0.95957000000000003</v>
      </c>
      <c r="C2" s="1">
        <f>'progression calculations'!$B$3</f>
        <v>3.9600000000000003E-2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calculations'!$B$3</f>
        <v>8.3000000000000001E-4</v>
      </c>
    </row>
    <row r="3" spans="1:11" x14ac:dyDescent="0.25">
      <c r="A3" s="4" t="s">
        <v>59</v>
      </c>
      <c r="B3" s="1">
        <f>'progression calculations'!$P$3</f>
        <v>0.23701</v>
      </c>
      <c r="C3" s="1">
        <f xml:space="preserve"> 1-B3-D3-E3-F3-G3-H3-I3-J3-K3</f>
        <v>0.74611519500000001</v>
      </c>
      <c r="D3" s="1">
        <f>'progression calculations'!$C$3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calculations'!$C$3</f>
        <v>1.1068050000000002E-3</v>
      </c>
    </row>
    <row r="4" spans="1:11" x14ac:dyDescent="0.25">
      <c r="A4" s="4" t="s">
        <v>1</v>
      </c>
      <c r="B4" s="1">
        <v>0</v>
      </c>
      <c r="C4" s="1">
        <f>'progression calculations'!$L$3</f>
        <v>8.2200000000000009E-2</v>
      </c>
      <c r="D4" s="1">
        <f xml:space="preserve"> 1-B4-C4-E4-F4-G4-H4-I4-J4-K4</f>
        <v>0.83630840259999994</v>
      </c>
      <c r="E4" s="1">
        <f>'progression calculations'!$D$3</f>
        <v>8.0299999999999996E-2</v>
      </c>
      <c r="F4" s="1">
        <v>0</v>
      </c>
      <c r="G4" s="1">
        <v>0</v>
      </c>
      <c r="H4" s="1">
        <v>0</v>
      </c>
      <c r="I4" s="1">
        <f>'progression calculations'!$Q$3</f>
        <v>6.7890000000000006E-6</v>
      </c>
      <c r="J4" s="1">
        <v>0</v>
      </c>
      <c r="K4" s="1">
        <f>'mortality calculations'!$D$3</f>
        <v>1.1848084E-3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calculations'!$V$3</f>
        <v>0.28770000000000001</v>
      </c>
      <c r="E5" s="1">
        <f xml:space="preserve"> 1-B5-C5-D5-F5-G5-H5-I5-J5-K5</f>
        <v>0.62996181179999988</v>
      </c>
      <c r="F5" s="1">
        <f>'progression calculations'!$E$3</f>
        <v>8.0299999999999996E-2</v>
      </c>
      <c r="G5" s="1">
        <v>0</v>
      </c>
      <c r="H5" s="1">
        <v>0</v>
      </c>
      <c r="I5" s="1">
        <f>'progression calculations'!$R$3</f>
        <v>1.3870000000000001E-4</v>
      </c>
      <c r="J5" s="1">
        <v>0</v>
      </c>
      <c r="K5" s="1">
        <f>'mortality calculations'!$E$3</f>
        <v>1.8994882000000002E-3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calculations'!$V$3</f>
        <v>0.28770000000000001</v>
      </c>
      <c r="F6" s="1">
        <f xml:space="preserve"> 1-B6-C6-D6-E6-G6-H6-I6-J6-K6</f>
        <v>0.65699073549999998</v>
      </c>
      <c r="G6" s="1">
        <f>'progression calculations'!$F$3</f>
        <v>5.2559999999999996E-2</v>
      </c>
      <c r="H6" s="1">
        <v>0</v>
      </c>
      <c r="I6" s="1">
        <f>'progression calculations'!$S$3</f>
        <v>2.7740000000000002E-4</v>
      </c>
      <c r="J6" s="1">
        <v>0</v>
      </c>
      <c r="K6" s="1">
        <f>'mortality calculations'!$F$3</f>
        <v>2.4718645000000004E-3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calculations'!$O$3</f>
        <v>8.2200000000000009E-2</v>
      </c>
      <c r="G7" s="1">
        <f xml:space="preserve"> 1-B7-C7-D7-E7-F7-H7-I7-J7-K7</f>
        <v>0.81539037709999995</v>
      </c>
      <c r="H7" s="1">
        <f>'progression calculations'!$G$3</f>
        <v>8.0299999999999996E-2</v>
      </c>
      <c r="I7" s="1">
        <f>'progression calculations'!$H$3</f>
        <v>1.898E-2</v>
      </c>
      <c r="J7" s="1">
        <v>0</v>
      </c>
      <c r="K7" s="1">
        <f>'mortality calculations'!$G$3</f>
        <v>3.1296228999999997E-3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calculations'!$I$3</f>
        <v>1.898E-2</v>
      </c>
      <c r="J8" s="1">
        <f>'progression calculations'!$J$3</f>
        <v>2.044E-2</v>
      </c>
      <c r="K8" s="1">
        <f>'mortality calculations'!$H$3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calculations'!$K$3</f>
        <v>3.0599999999999999E-2</v>
      </c>
      <c r="K9" s="1">
        <f>'mortality calculations'!$I$3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calculations'!$K$3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  <row r="13" spans="1:11" x14ac:dyDescent="0.25">
      <c r="A13" s="4" t="s">
        <v>300</v>
      </c>
      <c r="B13" s="4" t="s">
        <v>66</v>
      </c>
      <c r="C13" s="4" t="s">
        <v>87</v>
      </c>
      <c r="D13" s="4" t="s">
        <v>1</v>
      </c>
      <c r="E13" s="4" t="s">
        <v>2</v>
      </c>
      <c r="F13" s="4" t="s">
        <v>3</v>
      </c>
      <c r="G13" s="4" t="s">
        <v>4</v>
      </c>
      <c r="H13" s="4" t="s">
        <v>64</v>
      </c>
      <c r="I13" s="4" t="s">
        <v>5</v>
      </c>
      <c r="J13" s="4" t="s">
        <v>6</v>
      </c>
      <c r="K13" s="4" t="s">
        <v>65</v>
      </c>
    </row>
    <row r="14" spans="1:11" x14ac:dyDescent="0.25">
      <c r="A14" s="4" t="s">
        <v>66</v>
      </c>
      <c r="B14" s="1">
        <f xml:space="preserve"> 1-C14-D14-E14-F14-G14-H14-I14-J14-K14</f>
        <v>0.95152999999999999</v>
      </c>
      <c r="C14" s="1">
        <f>'progression calculations'!$B$4</f>
        <v>4.7500000000000001E-2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f>'mortality calculations'!$B$4</f>
        <v>9.7000000000000005E-4</v>
      </c>
    </row>
    <row r="15" spans="1:11" x14ac:dyDescent="0.25">
      <c r="A15" s="4" t="s">
        <v>59</v>
      </c>
      <c r="B15" s="1">
        <f>'progression calculations'!$P$4</f>
        <v>0.23701</v>
      </c>
      <c r="C15" s="1">
        <f xml:space="preserve"> 1-B15-D15-E15-F15-G15-H15-I15-J15-K15</f>
        <v>0.74592850500000007</v>
      </c>
      <c r="D15" s="1">
        <f>'progression calculations'!$C$4</f>
        <v>1.5768000000000001E-2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f>'mortality calculations'!$C$4</f>
        <v>1.2934950000000002E-3</v>
      </c>
    </row>
    <row r="16" spans="1:11" x14ac:dyDescent="0.25">
      <c r="A16" s="4" t="s">
        <v>1</v>
      </c>
      <c r="B16" s="1">
        <v>0</v>
      </c>
      <c r="C16" s="1">
        <f>'progression calculations'!$L$4</f>
        <v>8.2200000000000009E-2</v>
      </c>
      <c r="D16" s="1">
        <f xml:space="preserve"> 1-B16-C16-E16-F16-G16-H16-I16-J16-K16</f>
        <v>0.83610855539999995</v>
      </c>
      <c r="E16" s="1">
        <f>'progression calculations'!$D$4</f>
        <v>8.0299999999999996E-2</v>
      </c>
      <c r="F16" s="1">
        <v>0</v>
      </c>
      <c r="G16" s="1">
        <v>0</v>
      </c>
      <c r="H16" s="1">
        <v>0</v>
      </c>
      <c r="I16" s="1">
        <f>'progression calculations'!$Q$4</f>
        <v>6.7890000000000006E-6</v>
      </c>
      <c r="J16" s="1">
        <v>0</v>
      </c>
      <c r="K16" s="1">
        <f>'mortality calculations'!$D$4</f>
        <v>1.3846556000000002E-3</v>
      </c>
    </row>
    <row r="17" spans="1:11" x14ac:dyDescent="0.25">
      <c r="A17" s="4" t="s">
        <v>2</v>
      </c>
      <c r="B17" s="1">
        <v>0</v>
      </c>
      <c r="C17" s="1">
        <v>0</v>
      </c>
      <c r="D17" s="1">
        <f>'progression calculations'!$V$4</f>
        <v>0.28770000000000001</v>
      </c>
      <c r="E17" s="1">
        <f xml:space="preserve"> 1-B17-C17-D17-F17-G17-H17-I17-J17-K17</f>
        <v>0.6296414161999998</v>
      </c>
      <c r="F17" s="1">
        <f>'progression calculations'!$E$4</f>
        <v>8.0299999999999996E-2</v>
      </c>
      <c r="G17" s="1">
        <v>0</v>
      </c>
      <c r="H17" s="1">
        <v>0</v>
      </c>
      <c r="I17" s="1">
        <f>'progression calculations'!$R$4</f>
        <v>1.3870000000000001E-4</v>
      </c>
      <c r="J17" s="1">
        <v>0</v>
      </c>
      <c r="K17" s="1">
        <f>'mortality calculations'!$E$4</f>
        <v>2.2198838000000005E-3</v>
      </c>
    </row>
    <row r="18" spans="1:11" x14ac:dyDescent="0.25">
      <c r="A18" s="4" t="s">
        <v>3</v>
      </c>
      <c r="B18" s="1">
        <v>0</v>
      </c>
      <c r="C18" s="1">
        <v>0</v>
      </c>
      <c r="D18" s="1">
        <v>0</v>
      </c>
      <c r="E18" s="1">
        <f>'progression calculations'!$V$4</f>
        <v>0.28770000000000001</v>
      </c>
      <c r="F18" s="1">
        <f xml:space="preserve"> 1-B18-C18-D18-E18-G18-H18-I18-J18-K18</f>
        <v>0.65657379449999997</v>
      </c>
      <c r="G18" s="1">
        <f>'progression calculations'!$F$4</f>
        <v>5.2559999999999996E-2</v>
      </c>
      <c r="H18" s="1">
        <v>0</v>
      </c>
      <c r="I18" s="1">
        <f>'progression calculations'!$S$4</f>
        <v>2.7740000000000002E-4</v>
      </c>
      <c r="J18" s="1">
        <v>0</v>
      </c>
      <c r="K18" s="1">
        <f>'mortality calculations'!$F$4</f>
        <v>2.8888055000000005E-3</v>
      </c>
    </row>
    <row r="19" spans="1:11" x14ac:dyDescent="0.25">
      <c r="A19" s="4" t="s">
        <v>4</v>
      </c>
      <c r="B19" s="1">
        <v>0</v>
      </c>
      <c r="C19" s="1">
        <v>0</v>
      </c>
      <c r="D19" s="1">
        <v>0</v>
      </c>
      <c r="E19" s="1">
        <v>0</v>
      </c>
      <c r="F19" s="1">
        <f>'progression calculations'!$O$4</f>
        <v>8.2200000000000009E-2</v>
      </c>
      <c r="G19" s="1">
        <f xml:space="preserve"> 1-B19-C19-D19-E19-F19-H19-I19-J19-K19</f>
        <v>0.8148624888999999</v>
      </c>
      <c r="H19" s="1">
        <f>'progression calculations'!$G$4</f>
        <v>8.0299999999999996E-2</v>
      </c>
      <c r="I19" s="1">
        <f>'progression calculations'!$H$4</f>
        <v>1.898E-2</v>
      </c>
      <c r="J19" s="1">
        <v>0</v>
      </c>
      <c r="K19" s="1">
        <f>'mortality calculations'!$G$4</f>
        <v>3.6575111E-3</v>
      </c>
    </row>
    <row r="20" spans="1:11" x14ac:dyDescent="0.25">
      <c r="A20" s="4" t="s">
        <v>64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f xml:space="preserve"> 1-B20-C20-D20-E20-F20-G20-I20-J20-K20</f>
        <v>0.80057999999999996</v>
      </c>
      <c r="I20" s="1">
        <f>'progression calculations'!$I$4</f>
        <v>1.898E-2</v>
      </c>
      <c r="J20" s="1">
        <f>'progression calculations'!$J$4</f>
        <v>2.044E-2</v>
      </c>
      <c r="K20" s="1">
        <f>'mortality calculations'!$H$4</f>
        <v>0.16</v>
      </c>
    </row>
    <row r="21" spans="1:11" x14ac:dyDescent="0.25">
      <c r="A21" s="4" t="s">
        <v>5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f xml:space="preserve"> 1-B21-C21-D21-E21-F21-G21-H21-J21-K21</f>
        <v>0.34700000000000009</v>
      </c>
      <c r="J21" s="1">
        <f>'progression calculations'!$K$4</f>
        <v>3.0599999999999999E-2</v>
      </c>
      <c r="K21" s="1">
        <f>'mortality calculations'!$I$4</f>
        <v>0.62239999999999995</v>
      </c>
    </row>
    <row r="22" spans="1:11" x14ac:dyDescent="0.25">
      <c r="A22" s="4" t="s">
        <v>72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f xml:space="preserve"> 1-B22-C22-D22-E22-F22-G22-H22-I22-K22</f>
        <v>0.92999999999999994</v>
      </c>
      <c r="K22" s="1">
        <f>'mortality calculations'!$K$4</f>
        <v>7.0000000000000007E-2</v>
      </c>
    </row>
    <row r="23" spans="1:11" x14ac:dyDescent="0.25">
      <c r="A23" s="4" t="s">
        <v>65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1</v>
      </c>
    </row>
    <row r="25" spans="1:11" x14ac:dyDescent="0.25">
      <c r="A25" s="4" t="s">
        <v>301</v>
      </c>
      <c r="B25" s="4" t="s">
        <v>66</v>
      </c>
      <c r="C25" s="4" t="s">
        <v>87</v>
      </c>
      <c r="D25" s="4" t="s">
        <v>1</v>
      </c>
      <c r="E25" s="4" t="s">
        <v>2</v>
      </c>
      <c r="F25" s="4" t="s">
        <v>3</v>
      </c>
      <c r="G25" s="4" t="s">
        <v>4</v>
      </c>
      <c r="H25" s="4" t="s">
        <v>64</v>
      </c>
      <c r="I25" s="4" t="s">
        <v>5</v>
      </c>
      <c r="J25" s="4" t="s">
        <v>6</v>
      </c>
      <c r="K25" s="4" t="s">
        <v>65</v>
      </c>
    </row>
    <row r="26" spans="1:11" x14ac:dyDescent="0.25">
      <c r="A26" s="4" t="s">
        <v>66</v>
      </c>
      <c r="B26" s="1">
        <f xml:space="preserve"> 1-C26-D26-E26-F26-G26-H26-I26-J26-K26</f>
        <v>0.94335000000000002</v>
      </c>
      <c r="C26" s="1">
        <f>'progression calculations'!$B$5</f>
        <v>5.5500000000000001E-2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f>'mortality calculations'!$B$5</f>
        <v>1.15E-3</v>
      </c>
    </row>
    <row r="27" spans="1:11" x14ac:dyDescent="0.25">
      <c r="A27" s="4" t="s">
        <v>59</v>
      </c>
      <c r="B27" s="1">
        <f>'progression calculations'!$P$5</f>
        <v>0.23701</v>
      </c>
      <c r="C27" s="1">
        <f xml:space="preserve"> 1-B27-D27-E27-F27-G27-H27-I27-J27-K27</f>
        <v>0.74568847500000002</v>
      </c>
      <c r="D27" s="1">
        <f>'progression calculations'!$C$5</f>
        <v>1.5768000000000001E-2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f>'mortality calculations'!$C$5</f>
        <v>1.533525E-3</v>
      </c>
    </row>
    <row r="28" spans="1:11" x14ac:dyDescent="0.25">
      <c r="A28" s="4" t="s">
        <v>1</v>
      </c>
      <c r="B28" s="1">
        <v>0</v>
      </c>
      <c r="C28" s="1">
        <f>'progression calculations'!$L$5</f>
        <v>8.2200000000000009E-2</v>
      </c>
      <c r="D28" s="1">
        <f xml:space="preserve"> 1-B28-C28-E28-F28-G28-H28-I28-J28-K28</f>
        <v>0.835851609</v>
      </c>
      <c r="E28" s="1">
        <f>'progression calculations'!$D$5</f>
        <v>8.0299999999999996E-2</v>
      </c>
      <c r="F28" s="1">
        <v>0</v>
      </c>
      <c r="G28" s="1">
        <v>0</v>
      </c>
      <c r="H28" s="1">
        <v>0</v>
      </c>
      <c r="I28" s="1">
        <f>'progression calculations'!$Q$5</f>
        <v>6.7890000000000006E-6</v>
      </c>
      <c r="J28" s="1">
        <v>0</v>
      </c>
      <c r="K28" s="1">
        <f>'mortality calculations'!$D$5</f>
        <v>1.641602E-3</v>
      </c>
    </row>
    <row r="29" spans="1:11" x14ac:dyDescent="0.25">
      <c r="A29" s="4" t="s">
        <v>2</v>
      </c>
      <c r="B29" s="1">
        <v>0</v>
      </c>
      <c r="C29" s="1">
        <v>0</v>
      </c>
      <c r="D29" s="1">
        <f>'progression calculations'!$V$5</f>
        <v>0.28770000000000001</v>
      </c>
      <c r="E29" s="1">
        <f xml:space="preserve"> 1-B29-C29-D29-F29-G29-H29-I29-J29-K29</f>
        <v>0.62922947899999981</v>
      </c>
      <c r="F29" s="1">
        <f>'progression calculations'!$E$5</f>
        <v>8.0299999999999996E-2</v>
      </c>
      <c r="G29" s="1">
        <v>0</v>
      </c>
      <c r="H29" s="1">
        <v>0</v>
      </c>
      <c r="I29" s="1">
        <f>'progression calculations'!$R$5</f>
        <v>1.3870000000000001E-4</v>
      </c>
      <c r="J29" s="1">
        <v>0</v>
      </c>
      <c r="K29" s="1">
        <f>'mortality calculations'!$E$5</f>
        <v>2.6318210000000003E-3</v>
      </c>
    </row>
    <row r="30" spans="1:11" x14ac:dyDescent="0.25">
      <c r="A30" s="4" t="s">
        <v>3</v>
      </c>
      <c r="B30" s="1">
        <v>0</v>
      </c>
      <c r="C30" s="1">
        <v>0</v>
      </c>
      <c r="D30" s="1">
        <v>0</v>
      </c>
      <c r="E30" s="1">
        <f>'progression calculations'!$V$5</f>
        <v>0.28770000000000001</v>
      </c>
      <c r="F30" s="1">
        <f xml:space="preserve"> 1-B30-C30-D30-E30-G30-H30-I30-J30-K30</f>
        <v>0.6560377275</v>
      </c>
      <c r="G30" s="1">
        <f>'progression calculations'!$F$5</f>
        <v>5.2559999999999996E-2</v>
      </c>
      <c r="H30" s="1">
        <v>0</v>
      </c>
      <c r="I30" s="1">
        <f>'progression calculations'!$S$5</f>
        <v>2.7740000000000002E-4</v>
      </c>
      <c r="J30" s="1">
        <v>0</v>
      </c>
      <c r="K30" s="1">
        <f>'mortality calculations'!$F$5</f>
        <v>3.4248725000000004E-3</v>
      </c>
    </row>
    <row r="31" spans="1:11" x14ac:dyDescent="0.25">
      <c r="A31" s="4" t="s">
        <v>4</v>
      </c>
      <c r="B31" s="1">
        <v>0</v>
      </c>
      <c r="C31" s="1">
        <v>0</v>
      </c>
      <c r="D31" s="1">
        <v>0</v>
      </c>
      <c r="E31" s="1">
        <v>0</v>
      </c>
      <c r="F31" s="1">
        <f>'progression calculations'!$O$5</f>
        <v>8.2200000000000009E-2</v>
      </c>
      <c r="G31" s="1">
        <f xml:space="preserve"> 1-B31-C31-D31-E31-F31-H31-I31-J31-K31</f>
        <v>0.81418377549999987</v>
      </c>
      <c r="H31" s="1">
        <f>'progression calculations'!$G$5</f>
        <v>8.0299999999999996E-2</v>
      </c>
      <c r="I31" s="1">
        <f>'progression calculations'!$H$5</f>
        <v>1.898E-2</v>
      </c>
      <c r="J31" s="1">
        <v>0</v>
      </c>
      <c r="K31" s="1">
        <f>'mortality calculations'!$G$5</f>
        <v>4.3362244999999994E-3</v>
      </c>
    </row>
    <row r="32" spans="1:11" x14ac:dyDescent="0.25">
      <c r="A32" s="4" t="s">
        <v>64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f xml:space="preserve"> 1-B32-C32-D32-E32-F32-G32-I32-J32-K32</f>
        <v>0.80057999999999996</v>
      </c>
      <c r="I32" s="1">
        <f>'progression calculations'!$I$5</f>
        <v>1.898E-2</v>
      </c>
      <c r="J32" s="1">
        <f>'progression calculations'!$J$5</f>
        <v>2.044E-2</v>
      </c>
      <c r="K32" s="1">
        <f>'mortality calculations'!$H$5</f>
        <v>0.16</v>
      </c>
    </row>
    <row r="33" spans="1:11" x14ac:dyDescent="0.25">
      <c r="A33" s="4" t="s">
        <v>5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f xml:space="preserve"> 1-B33-C33-D33-E33-F33-G33-H33-J33-K33</f>
        <v>0.34700000000000009</v>
      </c>
      <c r="J33" s="1">
        <f>'progression calculations'!$K$5</f>
        <v>3.0599999999999999E-2</v>
      </c>
      <c r="K33" s="1">
        <f>'mortality calculations'!$I$5</f>
        <v>0.62239999999999995</v>
      </c>
    </row>
    <row r="34" spans="1:11" x14ac:dyDescent="0.25">
      <c r="A34" s="4" t="s">
        <v>72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f xml:space="preserve"> 1-B34-C34-D34-E34-F34-G34-H34-I34-K34</f>
        <v>0.92999999999999994</v>
      </c>
      <c r="K34" s="1">
        <f>'mortality calculations'!$K$5</f>
        <v>7.0000000000000007E-2</v>
      </c>
    </row>
    <row r="35" spans="1:11" x14ac:dyDescent="0.25">
      <c r="A35" s="4" t="s">
        <v>65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1</v>
      </c>
    </row>
    <row r="37" spans="1:11" x14ac:dyDescent="0.25">
      <c r="A37" s="4" t="s">
        <v>302</v>
      </c>
      <c r="B37" s="4" t="s">
        <v>66</v>
      </c>
      <c r="C37" s="4" t="s">
        <v>87</v>
      </c>
      <c r="D37" s="4" t="s">
        <v>1</v>
      </c>
      <c r="E37" s="4" t="s">
        <v>2</v>
      </c>
      <c r="F37" s="4" t="s">
        <v>3</v>
      </c>
      <c r="G37" s="4" t="s">
        <v>4</v>
      </c>
      <c r="H37" s="4" t="s">
        <v>64</v>
      </c>
      <c r="I37" s="4" t="s">
        <v>5</v>
      </c>
      <c r="J37" s="4" t="s">
        <v>6</v>
      </c>
      <c r="K37" s="4" t="s">
        <v>65</v>
      </c>
    </row>
    <row r="38" spans="1:11" x14ac:dyDescent="0.25">
      <c r="A38" s="4" t="s">
        <v>66</v>
      </c>
      <c r="B38" s="1">
        <f xml:space="preserve"> 1-C38-D38-E38-F38-G38-H38-I38-J38-K38</f>
        <v>0.93547999999999998</v>
      </c>
      <c r="C38" s="1">
        <f>'progression calculations'!$B$6</f>
        <v>6.3100000000000003E-2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f>'mortality calculations'!$B$6</f>
        <v>1.42E-3</v>
      </c>
    </row>
    <row r="39" spans="1:11" x14ac:dyDescent="0.25">
      <c r="A39" s="4" t="s">
        <v>59</v>
      </c>
      <c r="B39" s="1">
        <f>'progression calculations'!$P$6</f>
        <v>0.23701</v>
      </c>
      <c r="C39" s="1">
        <f xml:space="preserve"> 1-B39-D39-E39-F39-G39-H39-I39-J39-K39</f>
        <v>0.74532843000000004</v>
      </c>
      <c r="D39" s="1">
        <f>'progression calculations'!$C$6</f>
        <v>1.5768000000000001E-2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f>'mortality calculations'!$C$6</f>
        <v>1.8935700000000002E-3</v>
      </c>
    </row>
    <row r="40" spans="1:11" x14ac:dyDescent="0.25">
      <c r="A40" s="4" t="s">
        <v>1</v>
      </c>
      <c r="B40" s="1">
        <v>0</v>
      </c>
      <c r="C40" s="1">
        <f>'progression calculations'!$L$6</f>
        <v>8.2200000000000009E-2</v>
      </c>
      <c r="D40" s="1">
        <f xml:space="preserve"> 1-B40-C40-E40-F40-G40-H40-I40-J40-K40</f>
        <v>0.83546618939999995</v>
      </c>
      <c r="E40" s="1">
        <f>'progression calculations'!$D$6</f>
        <v>8.0299999999999996E-2</v>
      </c>
      <c r="F40" s="1">
        <v>0</v>
      </c>
      <c r="G40" s="1">
        <v>0</v>
      </c>
      <c r="H40" s="1">
        <v>0</v>
      </c>
      <c r="I40" s="1">
        <f>'progression calculations'!$Q$6</f>
        <v>6.7890000000000006E-6</v>
      </c>
      <c r="J40" s="1">
        <v>0</v>
      </c>
      <c r="K40" s="1">
        <f>'mortality calculations'!$D$6</f>
        <v>2.0270216000000001E-3</v>
      </c>
    </row>
    <row r="41" spans="1:11" x14ac:dyDescent="0.25">
      <c r="A41" s="4" t="s">
        <v>2</v>
      </c>
      <c r="B41" s="1">
        <v>0</v>
      </c>
      <c r="C41" s="1">
        <v>0</v>
      </c>
      <c r="D41" s="1">
        <f>'progression calculations'!$V$6</f>
        <v>0.28770000000000001</v>
      </c>
      <c r="E41" s="1">
        <f xml:space="preserve"> 1-B41-C41-D41-F41-G41-H41-I41-J41-K41</f>
        <v>0.62861157319999983</v>
      </c>
      <c r="F41" s="1">
        <f>'progression calculations'!$E$6</f>
        <v>8.0299999999999996E-2</v>
      </c>
      <c r="G41" s="1">
        <v>0</v>
      </c>
      <c r="H41" s="1">
        <v>0</v>
      </c>
      <c r="I41" s="1">
        <f>'progression calculations'!$R$6</f>
        <v>1.3870000000000001E-4</v>
      </c>
      <c r="J41" s="1">
        <v>0</v>
      </c>
      <c r="K41" s="1">
        <f>'mortality calculations'!$E$6</f>
        <v>3.2497268000000004E-3</v>
      </c>
    </row>
    <row r="42" spans="1:11" x14ac:dyDescent="0.25">
      <c r="A42" s="4" t="s">
        <v>3</v>
      </c>
      <c r="B42" s="1">
        <v>0</v>
      </c>
      <c r="C42" s="1">
        <v>0</v>
      </c>
      <c r="D42" s="1">
        <v>0</v>
      </c>
      <c r="E42" s="1">
        <f>'progression calculations'!$V$6</f>
        <v>0.28770000000000001</v>
      </c>
      <c r="F42" s="1">
        <f xml:space="preserve"> 1-B42-C42-D42-E42-G42-H42-I42-J42-K42</f>
        <v>0.65523362699999999</v>
      </c>
      <c r="G42" s="1">
        <f>'progression calculations'!$F$6</f>
        <v>5.2559999999999996E-2</v>
      </c>
      <c r="H42" s="1">
        <v>0</v>
      </c>
      <c r="I42" s="1">
        <f>'progression calculations'!$S$6</f>
        <v>2.7740000000000002E-4</v>
      </c>
      <c r="J42" s="1">
        <v>0</v>
      </c>
      <c r="K42" s="1">
        <f>'mortality calculations'!$F$6</f>
        <v>4.2289730000000005E-3</v>
      </c>
    </row>
    <row r="43" spans="1:11" x14ac:dyDescent="0.25">
      <c r="A43" s="4" t="s">
        <v>4</v>
      </c>
      <c r="B43" s="1">
        <v>0</v>
      </c>
      <c r="C43" s="1">
        <v>0</v>
      </c>
      <c r="D43" s="1">
        <v>0</v>
      </c>
      <c r="E43" s="1">
        <v>0</v>
      </c>
      <c r="F43" s="1">
        <f>'progression calculations'!$O$6</f>
        <v>8.2200000000000009E-2</v>
      </c>
      <c r="G43" s="1">
        <f xml:space="preserve"> 1-B43-C43-D43-E43-F43-H43-I43-J43-K43</f>
        <v>0.81316570539999988</v>
      </c>
      <c r="H43" s="1">
        <f>'progression calculations'!$G$6</f>
        <v>8.0299999999999996E-2</v>
      </c>
      <c r="I43" s="1">
        <f>'progression calculations'!$H$6</f>
        <v>1.898E-2</v>
      </c>
      <c r="J43" s="1">
        <v>0</v>
      </c>
      <c r="K43" s="1">
        <f>'mortality calculations'!$G$6</f>
        <v>5.3542946000000001E-3</v>
      </c>
    </row>
    <row r="44" spans="1:11" x14ac:dyDescent="0.25">
      <c r="A44" s="4" t="s">
        <v>64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f xml:space="preserve"> 1-B44-C44-D44-E44-F44-G44-I44-J44-K44</f>
        <v>0.80057999999999996</v>
      </c>
      <c r="I44" s="1">
        <f>'progression calculations'!$I$6</f>
        <v>1.898E-2</v>
      </c>
      <c r="J44" s="1">
        <f>'progression calculations'!$J$6</f>
        <v>2.044E-2</v>
      </c>
      <c r="K44" s="1">
        <f>'mortality calculations'!$H$6</f>
        <v>0.16</v>
      </c>
    </row>
    <row r="45" spans="1:11" x14ac:dyDescent="0.25">
      <c r="A45" s="4" t="s">
        <v>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f xml:space="preserve"> 1-B45-C45-D45-E45-F45-G45-H45-J45-K45</f>
        <v>0.34700000000000009</v>
      </c>
      <c r="J45" s="1">
        <f>'progression calculations'!$K$6</f>
        <v>3.0599999999999999E-2</v>
      </c>
      <c r="K45" s="1">
        <f>'mortality calculations'!$I$6</f>
        <v>0.62239999999999995</v>
      </c>
    </row>
    <row r="46" spans="1:11" x14ac:dyDescent="0.25">
      <c r="A46" s="4" t="s">
        <v>72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f xml:space="preserve"> 1-B46-C46-D46-E46-F46-G46-H46-I46-K46</f>
        <v>0.92999999999999994</v>
      </c>
      <c r="K46" s="1">
        <f>'mortality calculations'!$K$6</f>
        <v>7.0000000000000007E-2</v>
      </c>
    </row>
    <row r="47" spans="1:11" x14ac:dyDescent="0.25">
      <c r="A47" s="4" t="s">
        <v>65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</v>
      </c>
    </row>
    <row r="49" spans="1:11" x14ac:dyDescent="0.25">
      <c r="A49" s="4" t="s">
        <v>303</v>
      </c>
      <c r="B49" s="4" t="s">
        <v>66</v>
      </c>
      <c r="C49" s="4" t="s">
        <v>87</v>
      </c>
      <c r="D49" s="4" t="s">
        <v>1</v>
      </c>
      <c r="E49" s="4" t="s">
        <v>2</v>
      </c>
      <c r="F49" s="4" t="s">
        <v>3</v>
      </c>
      <c r="G49" s="4" t="s">
        <v>4</v>
      </c>
      <c r="H49" s="4" t="s">
        <v>64</v>
      </c>
      <c r="I49" s="4" t="s">
        <v>5</v>
      </c>
      <c r="J49" s="4" t="s">
        <v>6</v>
      </c>
      <c r="K49" s="4" t="s">
        <v>65</v>
      </c>
    </row>
    <row r="50" spans="1:11" x14ac:dyDescent="0.25">
      <c r="A50" s="4" t="s">
        <v>66</v>
      </c>
      <c r="B50" s="1">
        <f xml:space="preserve"> 1-C50-D50-E50-F50-G50-H50-I50-J50-K50</f>
        <v>0.92779</v>
      </c>
      <c r="C50" s="1">
        <f>'progression calculations'!$B$7</f>
        <v>7.0199999999999999E-2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f>'mortality calculations'!$B$7</f>
        <v>2.0100000000000001E-3</v>
      </c>
    </row>
    <row r="51" spans="1:11" x14ac:dyDescent="0.25">
      <c r="A51" s="4" t="s">
        <v>59</v>
      </c>
      <c r="B51" s="1">
        <f>'progression calculations'!$P$7</f>
        <v>0.23701</v>
      </c>
      <c r="C51" s="1">
        <f xml:space="preserve"> 1-B51-D51-E51-F51-G51-H51-I51-J51-K51</f>
        <v>0.74454166500000007</v>
      </c>
      <c r="D51" s="1">
        <f>'progression calculations'!$C$7</f>
        <v>1.5768000000000001E-2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f>'mortality calculations'!$C$7</f>
        <v>2.6803349999999998E-3</v>
      </c>
    </row>
    <row r="52" spans="1:11" x14ac:dyDescent="0.25">
      <c r="A52" s="4" t="s">
        <v>1</v>
      </c>
      <c r="B52" s="1">
        <v>0</v>
      </c>
      <c r="C52" s="1">
        <f>'progression calculations'!$L$7</f>
        <v>8.2200000000000009E-2</v>
      </c>
      <c r="D52" s="1">
        <f xml:space="preserve"> 1-B52-C52-E52-F52-G52-H52-I52-J52-K52</f>
        <v>0.83462397619999995</v>
      </c>
      <c r="E52" s="1">
        <f>'progression calculations'!$D$7</f>
        <v>8.0299999999999996E-2</v>
      </c>
      <c r="F52" s="1">
        <v>0</v>
      </c>
      <c r="G52" s="1">
        <v>0</v>
      </c>
      <c r="H52" s="1">
        <v>0</v>
      </c>
      <c r="I52" s="1">
        <f>'progression calculations'!$Q$7</f>
        <v>6.7890000000000006E-6</v>
      </c>
      <c r="J52" s="1">
        <v>0</v>
      </c>
      <c r="K52" s="1">
        <f>'mortality calculations'!$D$7</f>
        <v>2.8692348000000003E-3</v>
      </c>
    </row>
    <row r="53" spans="1:11" x14ac:dyDescent="0.25">
      <c r="A53" s="4" t="s">
        <v>2</v>
      </c>
      <c r="B53" s="1">
        <v>0</v>
      </c>
      <c r="C53" s="1">
        <v>0</v>
      </c>
      <c r="D53" s="1">
        <f>'progression calculations'!$V$7</f>
        <v>0.28770000000000001</v>
      </c>
      <c r="E53" s="1">
        <f xml:space="preserve"> 1-B53-C53-D53-F53-G53-H53-I53-J53-K53</f>
        <v>0.62726133459999989</v>
      </c>
      <c r="F53" s="1">
        <f>'progression calculations'!$E$7</f>
        <v>8.0299999999999996E-2</v>
      </c>
      <c r="G53" s="1">
        <v>0</v>
      </c>
      <c r="H53" s="1">
        <v>0</v>
      </c>
      <c r="I53" s="1">
        <f>'progression calculations'!$R$7</f>
        <v>1.3870000000000001E-4</v>
      </c>
      <c r="J53" s="1">
        <v>0</v>
      </c>
      <c r="K53" s="1">
        <f>'mortality calculations'!$E$7</f>
        <v>4.5999654000000003E-3</v>
      </c>
    </row>
    <row r="54" spans="1:11" x14ac:dyDescent="0.25">
      <c r="A54" s="4" t="s">
        <v>3</v>
      </c>
      <c r="B54" s="1">
        <v>0</v>
      </c>
      <c r="C54" s="1">
        <v>0</v>
      </c>
      <c r="D54" s="1">
        <v>0</v>
      </c>
      <c r="E54" s="1">
        <f>'progression calculations'!$V$7</f>
        <v>0.28770000000000001</v>
      </c>
      <c r="F54" s="1">
        <f xml:space="preserve"> 1-B54-C54-D54-E54-G54-H54-I54-J54-K54</f>
        <v>0.65347651849999999</v>
      </c>
      <c r="G54" s="1">
        <f>'progression calculations'!$F$7</f>
        <v>5.2559999999999996E-2</v>
      </c>
      <c r="H54" s="1">
        <v>0</v>
      </c>
      <c r="I54" s="1">
        <f>'progression calculations'!$S$7</f>
        <v>2.7740000000000002E-4</v>
      </c>
      <c r="J54" s="1">
        <v>0</v>
      </c>
      <c r="K54" s="1">
        <f>'mortality calculations'!$F$7</f>
        <v>5.9860815000000005E-3</v>
      </c>
    </row>
    <row r="55" spans="1:11" x14ac:dyDescent="0.25">
      <c r="A55" s="4" t="s">
        <v>4</v>
      </c>
      <c r="B55" s="1">
        <v>0</v>
      </c>
      <c r="C55" s="1">
        <v>0</v>
      </c>
      <c r="D55" s="1">
        <v>0</v>
      </c>
      <c r="E55" s="1">
        <v>0</v>
      </c>
      <c r="F55" s="1">
        <f>'progression calculations'!$O$7</f>
        <v>8.2200000000000009E-2</v>
      </c>
      <c r="G55" s="1">
        <f xml:space="preserve"> 1-B55-C55-D55-E55-F55-H55-I55-J55-K55</f>
        <v>0.81094103369999992</v>
      </c>
      <c r="H55" s="1">
        <f>'progression calculations'!$G$7</f>
        <v>8.0299999999999996E-2</v>
      </c>
      <c r="I55" s="1">
        <f>'progression calculations'!$H$7</f>
        <v>1.898E-2</v>
      </c>
      <c r="J55" s="1">
        <v>0</v>
      </c>
      <c r="K55" s="1">
        <f>'mortality calculations'!$G$7</f>
        <v>7.5789663E-3</v>
      </c>
    </row>
    <row r="56" spans="1:11" x14ac:dyDescent="0.25">
      <c r="A56" s="4" t="s">
        <v>64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f xml:space="preserve"> 1-B56-C56-D56-E56-F56-G56-I56-J56-K56</f>
        <v>0.80057999999999996</v>
      </c>
      <c r="I56" s="1">
        <f>'progression calculations'!$I$7</f>
        <v>1.898E-2</v>
      </c>
      <c r="J56" s="1">
        <f>'progression calculations'!$J$7</f>
        <v>2.044E-2</v>
      </c>
      <c r="K56" s="1">
        <f>'mortality calculations'!$H$7</f>
        <v>0.16</v>
      </c>
    </row>
    <row r="57" spans="1:11" x14ac:dyDescent="0.25">
      <c r="A57" s="4" t="s">
        <v>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f xml:space="preserve"> 1-B57-C57-D57-E57-F57-G57-H57-J57-K57</f>
        <v>0.34700000000000009</v>
      </c>
      <c r="J57" s="1">
        <f>'progression calculations'!$K$7</f>
        <v>3.0599999999999999E-2</v>
      </c>
      <c r="K57" s="1">
        <f>'mortality calculations'!$I$7</f>
        <v>0.62239999999999995</v>
      </c>
    </row>
    <row r="58" spans="1:11" x14ac:dyDescent="0.25">
      <c r="A58" s="4" t="s">
        <v>72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f xml:space="preserve"> 1-B58-C58-D58-E58-F58-G58-H58-I58-K58</f>
        <v>0.92999999999999994</v>
      </c>
      <c r="K58" s="1">
        <f>'mortality calculations'!$K$7</f>
        <v>7.0000000000000007E-2</v>
      </c>
    </row>
    <row r="59" spans="1:11" x14ac:dyDescent="0.25">
      <c r="A59" s="4" t="s">
        <v>65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1</v>
      </c>
    </row>
    <row r="61" spans="1:11" x14ac:dyDescent="0.25">
      <c r="A61" s="4" t="s">
        <v>304</v>
      </c>
      <c r="B61" s="4" t="s">
        <v>66</v>
      </c>
      <c r="C61" s="4" t="s">
        <v>87</v>
      </c>
      <c r="D61" s="4" t="s">
        <v>1</v>
      </c>
      <c r="E61" s="4" t="s">
        <v>2</v>
      </c>
      <c r="F61" s="4" t="s">
        <v>3</v>
      </c>
      <c r="G61" s="4" t="s">
        <v>4</v>
      </c>
      <c r="H61" s="4" t="s">
        <v>64</v>
      </c>
      <c r="I61" s="4" t="s">
        <v>5</v>
      </c>
      <c r="J61" s="4" t="s">
        <v>6</v>
      </c>
      <c r="K61" s="4" t="s">
        <v>65</v>
      </c>
    </row>
    <row r="62" spans="1:11" x14ac:dyDescent="0.25">
      <c r="A62" s="4" t="s">
        <v>66</v>
      </c>
      <c r="B62" s="1">
        <f xml:space="preserve"> 1-C62-D62-E62-F62-G62-H62-I62-J62-K62</f>
        <v>0.92075999999999991</v>
      </c>
      <c r="C62" s="1">
        <f>'progression calculations'!$B$8</f>
        <v>7.6100000000000001E-2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f>'mortality calculations'!$B$8</f>
        <v>3.14E-3</v>
      </c>
    </row>
    <row r="63" spans="1:11" x14ac:dyDescent="0.25">
      <c r="A63" s="4" t="s">
        <v>59</v>
      </c>
      <c r="B63" s="1">
        <f>'progression calculations'!$P$8</f>
        <v>0.17818999999999999</v>
      </c>
      <c r="C63" s="1">
        <f xml:space="preserve"> 1-B63-D63-E63-F63-G63-H63-I63-J63-K63</f>
        <v>0.79723130000000009</v>
      </c>
      <c r="D63" s="1">
        <f>'progression calculations'!$C$8</f>
        <v>2.0952000000000002E-2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f>'mortality calculations'!$C$8</f>
        <v>3.6267000000000005E-3</v>
      </c>
    </row>
    <row r="64" spans="1:11" x14ac:dyDescent="0.25">
      <c r="A64" s="4" t="s">
        <v>1</v>
      </c>
      <c r="B64" s="1">
        <v>0</v>
      </c>
      <c r="C64" s="1">
        <f>'progression calculations'!$L$8</f>
        <v>6.1800000000000001E-2</v>
      </c>
      <c r="D64" s="1">
        <f xml:space="preserve"> 1-B64-C64-E64-F64-G64-H64-I64-J64-K64</f>
        <v>0.82760868300000001</v>
      </c>
      <c r="E64" s="1">
        <f>'progression calculations'!$D$8</f>
        <v>0.1067</v>
      </c>
      <c r="F64" s="1">
        <v>0</v>
      </c>
      <c r="G64" s="1">
        <v>0</v>
      </c>
      <c r="H64" s="1">
        <v>0</v>
      </c>
      <c r="I64" s="1">
        <f>'progression calculations'!$Q$8</f>
        <v>9.0210000000000005E-6</v>
      </c>
      <c r="J64" s="1">
        <v>0</v>
      </c>
      <c r="K64" s="1">
        <f>'mortality calculations'!$D$8</f>
        <v>3.8822960000000004E-3</v>
      </c>
    </row>
    <row r="65" spans="1:11" x14ac:dyDescent="0.25">
      <c r="A65" s="4" t="s">
        <v>2</v>
      </c>
      <c r="B65" s="1">
        <v>0</v>
      </c>
      <c r="C65" s="1">
        <v>0</v>
      </c>
      <c r="D65" s="1">
        <f>'progression calculations'!$V$8</f>
        <v>0.21629999999999999</v>
      </c>
      <c r="E65" s="1">
        <f xml:space="preserve"> 1-B65-C65-D65-F65-G65-H65-I65-J65-K65</f>
        <v>0.67059159200000007</v>
      </c>
      <c r="F65" s="1">
        <f>'progression calculations'!$E$8</f>
        <v>0.1067</v>
      </c>
      <c r="G65" s="1">
        <v>0</v>
      </c>
      <c r="H65" s="1">
        <v>0</v>
      </c>
      <c r="I65" s="1">
        <f>'progression calculations'!$R$8</f>
        <v>1.8430000000000001E-4</v>
      </c>
      <c r="J65" s="1">
        <v>0</v>
      </c>
      <c r="K65" s="1">
        <f>'mortality calculations'!$E$8</f>
        <v>6.2241080000000008E-3</v>
      </c>
    </row>
    <row r="66" spans="1:11" x14ac:dyDescent="0.25">
      <c r="A66" s="4" t="s">
        <v>3</v>
      </c>
      <c r="B66" s="1">
        <v>0</v>
      </c>
      <c r="C66" s="1">
        <v>0</v>
      </c>
      <c r="D66" s="1">
        <v>0</v>
      </c>
      <c r="E66" s="1">
        <f>'progression calculations'!$V$8</f>
        <v>0.21629999999999999</v>
      </c>
      <c r="F66" s="1">
        <f xml:space="preserve"> 1-B66-C66-D66-E66-G66-H66-I66-J66-K66</f>
        <v>0.70539176999999997</v>
      </c>
      <c r="G66" s="1">
        <f>'progression calculations'!$F$8</f>
        <v>6.9839999999999999E-2</v>
      </c>
      <c r="H66" s="1">
        <v>0</v>
      </c>
      <c r="I66" s="1">
        <f>'progression calculations'!$S$8</f>
        <v>3.6860000000000001E-4</v>
      </c>
      <c r="J66" s="1">
        <v>0</v>
      </c>
      <c r="K66" s="1">
        <f>'mortality calculations'!$F$8</f>
        <v>8.0996300000000018E-3</v>
      </c>
    </row>
    <row r="67" spans="1:11" x14ac:dyDescent="0.25">
      <c r="A67" s="4" t="s">
        <v>4</v>
      </c>
      <c r="B67" s="1">
        <v>0</v>
      </c>
      <c r="C67" s="1">
        <v>0</v>
      </c>
      <c r="D67" s="1">
        <v>0</v>
      </c>
      <c r="E67" s="1">
        <v>0</v>
      </c>
      <c r="F67" s="1">
        <f>'progression calculations'!$O$8</f>
        <v>6.1800000000000001E-2</v>
      </c>
      <c r="G67" s="1">
        <f xml:space="preserve"> 1-B67-C67-D67-E67-F67-H67-I67-J67-K67</f>
        <v>0.796025074</v>
      </c>
      <c r="H67" s="1">
        <f>'progression calculations'!$G$8</f>
        <v>0.1067</v>
      </c>
      <c r="I67" s="1">
        <f>'progression calculations'!$H$8</f>
        <v>2.5219999999999999E-2</v>
      </c>
      <c r="J67" s="1">
        <v>0</v>
      </c>
      <c r="K67" s="1">
        <f>'mortality calculations'!$G$8</f>
        <v>1.0254926000000001E-2</v>
      </c>
    </row>
    <row r="68" spans="1:11" x14ac:dyDescent="0.25">
      <c r="A68" s="4" t="s">
        <v>64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f xml:space="preserve"> 1-B68-C68-D68-E68-F68-G68-I68-J68-K68</f>
        <v>0.78761999999999999</v>
      </c>
      <c r="I68" s="1">
        <f>'progression calculations'!$I$8</f>
        <v>2.5219999999999999E-2</v>
      </c>
      <c r="J68" s="1">
        <f>'progression calculations'!$J$8</f>
        <v>2.716E-2</v>
      </c>
      <c r="K68" s="1">
        <f>'mortality calculations'!$H$8</f>
        <v>0.16</v>
      </c>
    </row>
    <row r="69" spans="1:11" x14ac:dyDescent="0.25">
      <c r="A69" s="4" t="s">
        <v>5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f xml:space="preserve"> 1-B69-C69-D69-E69-F69-G69-H69-J69-K69</f>
        <v>0.34700000000000009</v>
      </c>
      <c r="J69" s="1">
        <f>'progression calculations'!$K$7</f>
        <v>3.0599999999999999E-2</v>
      </c>
      <c r="K69" s="1">
        <f>'mortality calculations'!$I$8</f>
        <v>0.62239999999999995</v>
      </c>
    </row>
    <row r="70" spans="1:11" x14ac:dyDescent="0.25">
      <c r="A70" s="4" t="s">
        <v>72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f xml:space="preserve"> 1-B70-C70-D70-E70-F70-G70-H70-I70-K70</f>
        <v>0.92999999999999994</v>
      </c>
      <c r="K70" s="1">
        <f>'mortality calculations'!$K$8</f>
        <v>7.0000000000000007E-2</v>
      </c>
    </row>
    <row r="71" spans="1:11" x14ac:dyDescent="0.25">
      <c r="A71" s="4" t="s">
        <v>65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</v>
      </c>
    </row>
    <row r="73" spans="1:11" x14ac:dyDescent="0.25">
      <c r="A73" s="4" t="s">
        <v>305</v>
      </c>
      <c r="B73" s="4" t="s">
        <v>66</v>
      </c>
      <c r="C73" s="4" t="s">
        <v>87</v>
      </c>
      <c r="D73" s="4" t="s">
        <v>1</v>
      </c>
      <c r="E73" s="4" t="s">
        <v>2</v>
      </c>
      <c r="F73" s="4" t="s">
        <v>3</v>
      </c>
      <c r="G73" s="4" t="s">
        <v>4</v>
      </c>
      <c r="H73" s="4" t="s">
        <v>64</v>
      </c>
      <c r="I73" s="4" t="s">
        <v>5</v>
      </c>
      <c r="J73" s="4" t="s">
        <v>6</v>
      </c>
      <c r="K73" s="4" t="s">
        <v>65</v>
      </c>
    </row>
    <row r="74" spans="1:11" x14ac:dyDescent="0.25">
      <c r="A74" s="4" t="s">
        <v>66</v>
      </c>
      <c r="B74" s="1">
        <f xml:space="preserve"> 1-C74-D74-E74-F74-G74-H74-I74-J74-K74</f>
        <v>0.91325999999999996</v>
      </c>
      <c r="C74" s="1">
        <f>'progression calculations'!$B$9</f>
        <v>8.1799999999999998E-2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f>'mortality calculations'!$B$9</f>
        <v>4.9399999999999999E-3</v>
      </c>
    </row>
    <row r="75" spans="1:11" x14ac:dyDescent="0.25">
      <c r="A75" s="4" t="s">
        <v>59</v>
      </c>
      <c r="B75" s="1">
        <f>'progression calculations'!$P$9</f>
        <v>0.17818999999999999</v>
      </c>
      <c r="C75" s="1">
        <f xml:space="preserve"> 1-B75-D75-E75-F75-G75-H75-I75-J75-K75</f>
        <v>0.79515230000000003</v>
      </c>
      <c r="D75" s="1">
        <f>'progression calculations'!$C$9</f>
        <v>2.0952000000000002E-2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f>'mortality calculations'!$C$9</f>
        <v>5.7057000000000002E-3</v>
      </c>
    </row>
    <row r="76" spans="1:11" x14ac:dyDescent="0.25">
      <c r="A76" s="4" t="s">
        <v>1</v>
      </c>
      <c r="B76" s="1">
        <v>0</v>
      </c>
      <c r="C76" s="1">
        <f>'progression calculations'!$L$9</f>
        <v>6.1800000000000001E-2</v>
      </c>
      <c r="D76" s="1">
        <f xml:space="preserve"> 1-B76-C76-E76-F76-G76-H76-I76-J76-K76</f>
        <v>0.82538316300000003</v>
      </c>
      <c r="E76" s="1">
        <f>'progression calculations'!$D$9</f>
        <v>0.1067</v>
      </c>
      <c r="F76" s="1">
        <v>0</v>
      </c>
      <c r="G76" s="1">
        <v>0</v>
      </c>
      <c r="H76" s="1">
        <v>0</v>
      </c>
      <c r="I76" s="1">
        <f>'progression calculations'!$Q$9</f>
        <v>9.0210000000000005E-6</v>
      </c>
      <c r="J76" s="1">
        <v>0</v>
      </c>
      <c r="K76" s="1">
        <f>'mortality calculations'!$D$9</f>
        <v>6.1078160000000012E-3</v>
      </c>
    </row>
    <row r="77" spans="1:11" x14ac:dyDescent="0.25">
      <c r="A77" s="4" t="s">
        <v>2</v>
      </c>
      <c r="B77" s="1">
        <v>0</v>
      </c>
      <c r="C77" s="1">
        <v>0</v>
      </c>
      <c r="D77" s="1">
        <f>'progression calculations'!$V$9</f>
        <v>0.21629999999999999</v>
      </c>
      <c r="E77" s="1">
        <f xml:space="preserve"> 1-B77-C77-D77-F77-G77-H77-I77-J77-K77</f>
        <v>0.66702363200000003</v>
      </c>
      <c r="F77" s="1">
        <f>'progression calculations'!$E$9</f>
        <v>0.1067</v>
      </c>
      <c r="G77" s="1">
        <v>0</v>
      </c>
      <c r="H77" s="1">
        <v>0</v>
      </c>
      <c r="I77" s="1">
        <f>'progression calculations'!$R$9</f>
        <v>1.8430000000000001E-4</v>
      </c>
      <c r="J77" s="1">
        <v>0</v>
      </c>
      <c r="K77" s="1">
        <f>'mortality calculations'!$E$9</f>
        <v>9.792068000000001E-3</v>
      </c>
    </row>
    <row r="78" spans="1:11" x14ac:dyDescent="0.25">
      <c r="A78" s="4" t="s">
        <v>3</v>
      </c>
      <c r="B78" s="1">
        <v>0</v>
      </c>
      <c r="C78" s="1">
        <v>0</v>
      </c>
      <c r="D78" s="1">
        <v>0</v>
      </c>
      <c r="E78" s="1">
        <f>'progression calculations'!$V$9</f>
        <v>0.21629999999999999</v>
      </c>
      <c r="F78" s="1">
        <f xml:space="preserve"> 1-B78-C78-D78-E78-G78-H78-I78-J78-K78</f>
        <v>0.70074866999999996</v>
      </c>
      <c r="G78" s="1">
        <f>'progression calculations'!$F$9</f>
        <v>6.9839999999999999E-2</v>
      </c>
      <c r="H78" s="1">
        <v>0</v>
      </c>
      <c r="I78" s="1">
        <f>'progression calculations'!$S$9</f>
        <v>3.6860000000000001E-4</v>
      </c>
      <c r="J78" s="1">
        <v>0</v>
      </c>
      <c r="K78" s="1">
        <f>'mortality calculations'!$F$9</f>
        <v>1.2742730000000001E-2</v>
      </c>
    </row>
    <row r="79" spans="1:11" x14ac:dyDescent="0.25">
      <c r="A79" s="4" t="s">
        <v>4</v>
      </c>
      <c r="B79" s="1">
        <v>0</v>
      </c>
      <c r="C79" s="1">
        <v>0</v>
      </c>
      <c r="D79" s="1">
        <v>0</v>
      </c>
      <c r="E79" s="1">
        <v>0</v>
      </c>
      <c r="F79" s="1">
        <f>'progression calculations'!$O$9</f>
        <v>6.1800000000000001E-2</v>
      </c>
      <c r="G79" s="1">
        <f xml:space="preserve"> 1-B79-C79-D79-E79-F79-H79-I79-J79-K79</f>
        <v>0.79014645399999994</v>
      </c>
      <c r="H79" s="1">
        <f>'progression calculations'!$G$9</f>
        <v>0.1067</v>
      </c>
      <c r="I79" s="1">
        <f>'progression calculations'!$H$9</f>
        <v>2.5219999999999999E-2</v>
      </c>
      <c r="J79" s="1">
        <v>0</v>
      </c>
      <c r="K79" s="1">
        <f>'mortality calculations'!$G$9</f>
        <v>1.6133546000000002E-2</v>
      </c>
    </row>
    <row r="80" spans="1:11" x14ac:dyDescent="0.25">
      <c r="A80" s="4" t="s">
        <v>64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f xml:space="preserve"> 1-B80-C80-D80-E80-F80-G80-I80-J80-K80</f>
        <v>0.78761999999999999</v>
      </c>
      <c r="I80" s="1">
        <f>'progression calculations'!$I$9</f>
        <v>2.5219999999999999E-2</v>
      </c>
      <c r="J80" s="1">
        <f>'progression calculations'!$J$9</f>
        <v>2.716E-2</v>
      </c>
      <c r="K80" s="1">
        <f>'mortality calculations'!$H$9</f>
        <v>0.16</v>
      </c>
    </row>
    <row r="81" spans="1:11" x14ac:dyDescent="0.25">
      <c r="A81" s="4" t="s">
        <v>5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f xml:space="preserve"> 1-B81-C81-D81-E81-F81-G81-H81-J81-K81</f>
        <v>0.33782000000000001</v>
      </c>
      <c r="J81" s="1">
        <f>'progression calculations'!$K$9</f>
        <v>3.9780000000000003E-2</v>
      </c>
      <c r="K81" s="1">
        <f>'mortality calculations'!$I$9</f>
        <v>0.62239999999999995</v>
      </c>
    </row>
    <row r="82" spans="1:11" x14ac:dyDescent="0.25">
      <c r="A82" s="4" t="s">
        <v>72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f xml:space="preserve"> 1-B82-C82-D82-E82-F82-G82-H82-I82-K82</f>
        <v>0.92999999999999994</v>
      </c>
      <c r="K82" s="1">
        <f>'mortality calculations'!$K$9</f>
        <v>7.0000000000000007E-2</v>
      </c>
    </row>
    <row r="83" spans="1:11" x14ac:dyDescent="0.25">
      <c r="A83" s="4" t="s">
        <v>65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1</v>
      </c>
    </row>
    <row r="85" spans="1:11" x14ac:dyDescent="0.25">
      <c r="A85" s="4" t="s">
        <v>306</v>
      </c>
      <c r="B85" s="4" t="s">
        <v>66</v>
      </c>
      <c r="C85" s="4" t="s">
        <v>87</v>
      </c>
      <c r="D85" s="4" t="s">
        <v>1</v>
      </c>
      <c r="E85" s="4" t="s">
        <v>2</v>
      </c>
      <c r="F85" s="4" t="s">
        <v>3</v>
      </c>
      <c r="G85" s="4" t="s">
        <v>4</v>
      </c>
      <c r="H85" s="4" t="s">
        <v>64</v>
      </c>
      <c r="I85" s="4" t="s">
        <v>5</v>
      </c>
      <c r="J85" s="4" t="s">
        <v>6</v>
      </c>
      <c r="K85" s="4" t="s">
        <v>65</v>
      </c>
    </row>
    <row r="86" spans="1:11" x14ac:dyDescent="0.25">
      <c r="A86" s="4" t="s">
        <v>66</v>
      </c>
      <c r="B86" s="1">
        <f xml:space="preserve"> 1-C86-D86-E86-F86-G86-H86-I86-J86-K86</f>
        <v>0.90708999999999995</v>
      </c>
      <c r="C86" s="1">
        <f>'progression calculations'!$B$10</f>
        <v>8.5599999999999996E-2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f>'mortality calculations'!$B$10</f>
        <v>7.3099999999999997E-3</v>
      </c>
    </row>
    <row r="87" spans="1:11" x14ac:dyDescent="0.25">
      <c r="A87" s="4" t="s">
        <v>59</v>
      </c>
      <c r="B87" s="1">
        <f>'progression calculations'!$P$10</f>
        <v>0.17818999999999999</v>
      </c>
      <c r="C87" s="1">
        <f xml:space="preserve"> 1-B87-D87-E87-F87-G87-H87-I87-J87-K87</f>
        <v>0.79241495000000006</v>
      </c>
      <c r="D87" s="1">
        <f>'progression calculations'!$C$10</f>
        <v>2.0952000000000002E-2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f>'mortality calculations'!$C$10</f>
        <v>8.4430500000000006E-3</v>
      </c>
    </row>
    <row r="88" spans="1:11" x14ac:dyDescent="0.25">
      <c r="A88" s="4" t="s">
        <v>1</v>
      </c>
      <c r="B88" s="1">
        <v>0</v>
      </c>
      <c r="C88" s="1">
        <f>'progression calculations'!$L$10</f>
        <v>6.1800000000000001E-2</v>
      </c>
      <c r="D88" s="1">
        <f xml:space="preserve"> 1-B88-C88-E88-F88-G88-H88-I88-J88-K88</f>
        <v>0.82245289500000007</v>
      </c>
      <c r="E88" s="1">
        <f>'progression calculations'!$D$10</f>
        <v>0.1067</v>
      </c>
      <c r="F88" s="1">
        <v>0</v>
      </c>
      <c r="G88" s="1">
        <v>0</v>
      </c>
      <c r="H88" s="1">
        <v>0</v>
      </c>
      <c r="I88" s="1">
        <f>'progression calculations'!$Q$10</f>
        <v>9.0210000000000005E-6</v>
      </c>
      <c r="J88" s="1">
        <v>0</v>
      </c>
      <c r="K88" s="1">
        <f>'mortality calculations'!$D$10</f>
        <v>9.038084E-3</v>
      </c>
    </row>
    <row r="89" spans="1:11" x14ac:dyDescent="0.25">
      <c r="A89" s="4" t="s">
        <v>2</v>
      </c>
      <c r="B89" s="1">
        <v>0</v>
      </c>
      <c r="C89" s="1">
        <v>0</v>
      </c>
      <c r="D89" s="1">
        <f>'progression calculations'!$V$10</f>
        <v>0.21629999999999999</v>
      </c>
      <c r="E89" s="1">
        <f xml:space="preserve"> 1-B89-C89-D89-F89-G89-H89-I89-J89-K89</f>
        <v>0.66232581800000001</v>
      </c>
      <c r="F89" s="1">
        <f>'progression calculations'!$E$10</f>
        <v>0.1067</v>
      </c>
      <c r="G89" s="1">
        <v>0</v>
      </c>
      <c r="H89" s="1">
        <v>0</v>
      </c>
      <c r="I89" s="1">
        <f>'progression calculations'!$R$10</f>
        <v>1.8430000000000001E-4</v>
      </c>
      <c r="J89" s="1">
        <v>0</v>
      </c>
      <c r="K89" s="1">
        <f>'mortality calculations'!$E$10</f>
        <v>1.4489882000000001E-2</v>
      </c>
    </row>
    <row r="90" spans="1:11" x14ac:dyDescent="0.25">
      <c r="A90" s="4" t="s">
        <v>3</v>
      </c>
      <c r="B90" s="1">
        <v>0</v>
      </c>
      <c r="C90" s="1">
        <v>0</v>
      </c>
      <c r="D90" s="1">
        <v>0</v>
      </c>
      <c r="E90" s="1">
        <f>'progression calculations'!$V$10</f>
        <v>0.21629999999999999</v>
      </c>
      <c r="F90" s="1">
        <f xml:space="preserve"> 1-B90-C90-D90-E90-G90-H90-I90-J90-K90</f>
        <v>0.69463525500000001</v>
      </c>
      <c r="G90" s="1">
        <f>'progression calculations'!$F$10</f>
        <v>6.9839999999999999E-2</v>
      </c>
      <c r="H90" s="1">
        <v>0</v>
      </c>
      <c r="I90" s="1">
        <f>'progression calculations'!$S$10</f>
        <v>3.6860000000000001E-4</v>
      </c>
      <c r="J90" s="1">
        <v>0</v>
      </c>
      <c r="K90" s="1">
        <f>'mortality calculations'!$F$10</f>
        <v>1.8856145000000001E-2</v>
      </c>
    </row>
    <row r="91" spans="1:11" x14ac:dyDescent="0.25">
      <c r="A91" s="4" t="s">
        <v>4</v>
      </c>
      <c r="B91" s="1">
        <v>0</v>
      </c>
      <c r="C91" s="1">
        <v>0</v>
      </c>
      <c r="D91" s="1">
        <v>0</v>
      </c>
      <c r="E91" s="1">
        <v>0</v>
      </c>
      <c r="F91" s="1">
        <f>'progression calculations'!$O$10</f>
        <v>6.1800000000000001E-2</v>
      </c>
      <c r="G91" s="1">
        <f xml:space="preserve"> 1-B91-C91-D91-E91-F91-H91-I91-J91-K91</f>
        <v>0.78240627100000004</v>
      </c>
      <c r="H91" s="1">
        <f>'progression calculations'!$G$10</f>
        <v>0.1067</v>
      </c>
      <c r="I91" s="1">
        <f>'progression calculations'!$H$10</f>
        <v>2.5219999999999999E-2</v>
      </c>
      <c r="J91" s="1">
        <v>0</v>
      </c>
      <c r="K91" s="1">
        <f>'mortality calculations'!$G$10</f>
        <v>2.3873729E-2</v>
      </c>
    </row>
    <row r="92" spans="1:11" x14ac:dyDescent="0.25">
      <c r="A92" s="4" t="s">
        <v>64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f xml:space="preserve"> 1-B92-C92-D92-E92-F92-G92-I92-J92-K92</f>
        <v>0.78761999999999999</v>
      </c>
      <c r="I92" s="1">
        <f>'progression calculations'!$I$10</f>
        <v>2.5219999999999999E-2</v>
      </c>
      <c r="J92" s="1">
        <f>'progression calculations'!$J$10</f>
        <v>2.716E-2</v>
      </c>
      <c r="K92" s="1">
        <f>'mortality calculations'!$H$10</f>
        <v>0.16</v>
      </c>
    </row>
    <row r="93" spans="1:11" x14ac:dyDescent="0.25">
      <c r="A93" s="4" t="s">
        <v>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f xml:space="preserve"> 1-B93-C93-D93-E93-F93-G93-H93-J93-K93</f>
        <v>0.33782000000000001</v>
      </c>
      <c r="J93" s="1">
        <f>'progression calculations'!$K$10</f>
        <v>3.9780000000000003E-2</v>
      </c>
      <c r="K93" s="1">
        <f>'mortality calculations'!$I$10</f>
        <v>0.62239999999999995</v>
      </c>
    </row>
    <row r="94" spans="1:11" x14ac:dyDescent="0.25">
      <c r="A94" s="4" t="s">
        <v>72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f xml:space="preserve"> 1-B94-C94-D94-E94-F94-G94-H94-I94-K94</f>
        <v>0.92999999999999994</v>
      </c>
      <c r="K94" s="1">
        <f>'mortality calculations'!$K$10</f>
        <v>7.0000000000000007E-2</v>
      </c>
    </row>
    <row r="95" spans="1:11" x14ac:dyDescent="0.25">
      <c r="A95" s="4" t="s">
        <v>65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</row>
    <row r="97" spans="1:11" x14ac:dyDescent="0.25">
      <c r="A97" s="4" t="s">
        <v>307</v>
      </c>
      <c r="B97" s="4" t="s">
        <v>66</v>
      </c>
      <c r="C97" s="4" t="s">
        <v>59</v>
      </c>
      <c r="D97" s="4" t="s">
        <v>1</v>
      </c>
      <c r="E97" s="4" t="s">
        <v>2</v>
      </c>
      <c r="F97" s="4" t="s">
        <v>3</v>
      </c>
      <c r="G97" s="4" t="s">
        <v>4</v>
      </c>
      <c r="H97" s="4" t="s">
        <v>64</v>
      </c>
      <c r="I97" s="4" t="s">
        <v>5</v>
      </c>
      <c r="J97" s="4" t="s">
        <v>6</v>
      </c>
      <c r="K97" s="4" t="s">
        <v>65</v>
      </c>
    </row>
    <row r="98" spans="1:11" x14ac:dyDescent="0.25">
      <c r="A98" s="4" t="s">
        <v>66</v>
      </c>
      <c r="B98" s="1">
        <f xml:space="preserve"> 1-C98-D98-E98-F98-G98-H98-I98-J98-K98</f>
        <v>0.90156000000000003</v>
      </c>
      <c r="C98" s="1">
        <f>'progression calculations'!$B$11</f>
        <v>8.8099999999999998E-2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f>'mortality calculations'!$B$11</f>
        <v>1.034E-2</v>
      </c>
    </row>
    <row r="99" spans="1:11" x14ac:dyDescent="0.25">
      <c r="A99" s="4" t="s">
        <v>59</v>
      </c>
      <c r="B99" s="1">
        <f>'progression calculations'!$P$11</f>
        <v>0.17818999999999999</v>
      </c>
      <c r="C99" s="1">
        <f xml:space="preserve"> 1-B99-D99-E99-F99-G99-H99-I99-J99-K99</f>
        <v>0.7889153000000001</v>
      </c>
      <c r="D99" s="1">
        <f>'progression calculations'!$C$11</f>
        <v>2.0952000000000002E-2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f>'mortality calculations'!$C$11</f>
        <v>1.1942700000000001E-2</v>
      </c>
    </row>
    <row r="100" spans="1:11" x14ac:dyDescent="0.25">
      <c r="A100" s="4" t="s">
        <v>1</v>
      </c>
      <c r="B100" s="1">
        <v>0</v>
      </c>
      <c r="C100" s="1">
        <f>'progression calculations'!$L$11</f>
        <v>6.1800000000000001E-2</v>
      </c>
      <c r="D100" s="1">
        <f xml:space="preserve"> 1-B100-C100-E100-F100-G100-H100-I100-J100-K100</f>
        <v>0.81870660299999998</v>
      </c>
      <c r="E100" s="1">
        <f>'progression calculations'!$D$11</f>
        <v>0.1067</v>
      </c>
      <c r="F100" s="1">
        <v>0</v>
      </c>
      <c r="G100" s="1">
        <v>0</v>
      </c>
      <c r="H100" s="1">
        <v>0</v>
      </c>
      <c r="I100" s="1">
        <f>'progression calculations'!$Q$11</f>
        <v>9.0210000000000005E-6</v>
      </c>
      <c r="J100" s="1">
        <v>0</v>
      </c>
      <c r="K100" s="1">
        <f>'mortality calculations'!$D$11</f>
        <v>1.2784376000000002E-2</v>
      </c>
    </row>
    <row r="101" spans="1:11" x14ac:dyDescent="0.25">
      <c r="A101" s="4" t="s">
        <v>2</v>
      </c>
      <c r="B101" s="1">
        <v>0</v>
      </c>
      <c r="C101" s="1">
        <v>0</v>
      </c>
      <c r="D101" s="1">
        <f>'progression calculations'!$V$11</f>
        <v>0.21629999999999999</v>
      </c>
      <c r="E101" s="1">
        <f xml:space="preserve"> 1-B101-C101-D101-F101-G101-H101-I101-J101-K101</f>
        <v>0.65631975200000003</v>
      </c>
      <c r="F101" s="1">
        <f>'progression calculations'!$E$11</f>
        <v>0.1067</v>
      </c>
      <c r="G101" s="1">
        <v>0</v>
      </c>
      <c r="H101" s="1">
        <v>0</v>
      </c>
      <c r="I101" s="1">
        <f>'progression calculations'!$R$11</f>
        <v>1.8430000000000001E-4</v>
      </c>
      <c r="J101" s="1">
        <v>0</v>
      </c>
      <c r="K101" s="1">
        <f>'mortality calculations'!$E$11</f>
        <v>2.0495948000000003E-2</v>
      </c>
    </row>
    <row r="102" spans="1:11" x14ac:dyDescent="0.25">
      <c r="A102" s="4" t="s">
        <v>3</v>
      </c>
      <c r="B102" s="1">
        <v>0</v>
      </c>
      <c r="C102" s="1">
        <v>0</v>
      </c>
      <c r="D102" s="1">
        <v>0</v>
      </c>
      <c r="E102" s="1">
        <f>'progression calculations'!$V$11</f>
        <v>0.21629999999999999</v>
      </c>
      <c r="F102" s="1">
        <f xml:space="preserve"> 1-B102-C102-D102-E102-G102-H102-I102-J102-K102</f>
        <v>0.68681937000000004</v>
      </c>
      <c r="G102" s="1">
        <f>'progression calculations'!$F$11</f>
        <v>6.9839999999999999E-2</v>
      </c>
      <c r="H102" s="1">
        <v>0</v>
      </c>
      <c r="I102" s="1">
        <f>'progression calculations'!$S$11</f>
        <v>3.6860000000000001E-4</v>
      </c>
      <c r="J102" s="1">
        <v>0</v>
      </c>
      <c r="K102" s="1">
        <f>'mortality calculations'!$F$11</f>
        <v>2.6672030000000003E-2</v>
      </c>
    </row>
    <row r="103" spans="1:11" x14ac:dyDescent="0.25">
      <c r="A103" s="4" t="s">
        <v>4</v>
      </c>
      <c r="B103" s="1">
        <v>0</v>
      </c>
      <c r="C103" s="1">
        <v>0</v>
      </c>
      <c r="D103" s="1">
        <v>0</v>
      </c>
      <c r="E103" s="1">
        <v>0</v>
      </c>
      <c r="F103" s="1">
        <f>'progression calculations'!$O$11</f>
        <v>6.1800000000000001E-2</v>
      </c>
      <c r="G103" s="1">
        <f xml:space="preserve"> 1-B103-C103-D103-E103-F103-H103-I103-J103-K103</f>
        <v>0.77251059399999999</v>
      </c>
      <c r="H103" s="1">
        <f>'progression calculations'!$G$11</f>
        <v>0.1067</v>
      </c>
      <c r="I103" s="1">
        <f>'progression calculations'!$H$11</f>
        <v>2.5219999999999999E-2</v>
      </c>
      <c r="J103" s="1">
        <v>0</v>
      </c>
      <c r="K103" s="1">
        <f>'mortality calculations'!$G$11</f>
        <v>3.3769406000000002E-2</v>
      </c>
    </row>
    <row r="104" spans="1:11" x14ac:dyDescent="0.25">
      <c r="A104" s="4" t="s">
        <v>64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f xml:space="preserve"> 1-B104-C104-D104-E104-F104-G104-I104-J104-K104</f>
        <v>0.78761999999999999</v>
      </c>
      <c r="I104" s="1">
        <f>'progression calculations'!$I$11</f>
        <v>2.5219999999999999E-2</v>
      </c>
      <c r="J104" s="1">
        <f>'progression calculations'!$J$11</f>
        <v>2.716E-2</v>
      </c>
      <c r="K104" s="1">
        <f>'mortality calculations'!$H$11</f>
        <v>0.16</v>
      </c>
    </row>
    <row r="105" spans="1:11" x14ac:dyDescent="0.25">
      <c r="A105" s="4" t="s">
        <v>5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f xml:space="preserve"> 1-B105-C105-D105-E105-F105-G105-H105-J105-K105</f>
        <v>0.33782000000000001</v>
      </c>
      <c r="J105" s="1">
        <f>'progression calculations'!$K$11</f>
        <v>3.9780000000000003E-2</v>
      </c>
      <c r="K105" s="1">
        <f>'mortality calculations'!$I$11</f>
        <v>0.62239999999999995</v>
      </c>
    </row>
    <row r="106" spans="1:11" x14ac:dyDescent="0.25">
      <c r="A106" s="4" t="s">
        <v>72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f xml:space="preserve"> 1-B106-C106-D106-E106-F106-G106-H106-I106-K106</f>
        <v>0.92999999999999994</v>
      </c>
      <c r="K106" s="1">
        <f>'mortality calculations'!$K$11</f>
        <v>7.0000000000000007E-2</v>
      </c>
    </row>
    <row r="107" spans="1:11" x14ac:dyDescent="0.25">
      <c r="A107" s="4" t="s">
        <v>65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1</v>
      </c>
    </row>
    <row r="109" spans="1:11" x14ac:dyDescent="0.25">
      <c r="A109" s="4" t="s">
        <v>308</v>
      </c>
      <c r="B109" s="4" t="s">
        <v>66</v>
      </c>
      <c r="C109" s="4" t="s">
        <v>59</v>
      </c>
      <c r="D109" s="4" t="s">
        <v>1</v>
      </c>
      <c r="E109" s="4" t="s">
        <v>2</v>
      </c>
      <c r="F109" s="4" t="s">
        <v>3</v>
      </c>
      <c r="G109" s="4" t="s">
        <v>4</v>
      </c>
      <c r="H109" s="4" t="s">
        <v>64</v>
      </c>
      <c r="I109" s="4" t="s">
        <v>5</v>
      </c>
      <c r="J109" s="4" t="s">
        <v>6</v>
      </c>
      <c r="K109" s="4" t="s">
        <v>65</v>
      </c>
    </row>
    <row r="110" spans="1:11" x14ac:dyDescent="0.25">
      <c r="A110" s="4" t="s">
        <v>66</v>
      </c>
      <c r="B110" s="1">
        <f xml:space="preserve"> 1-C110-D110-E110-F110-G110-H110-I110-J110-K110</f>
        <v>0.89561000000000002</v>
      </c>
      <c r="C110" s="1">
        <f>'progression calculations'!$B$12</f>
        <v>8.9399999999999993E-2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f>'mortality calculations'!$B$12</f>
        <v>1.499E-2</v>
      </c>
    </row>
    <row r="111" spans="1:11" x14ac:dyDescent="0.25">
      <c r="A111" s="4" t="s">
        <v>59</v>
      </c>
      <c r="B111" s="1">
        <f>'progression calculations'!$P$12</f>
        <v>0.14359</v>
      </c>
      <c r="C111" s="1">
        <f xml:space="preserve"> 1-B111-D111-E111-F111-G111-H111-I111-J111-K111</f>
        <v>0.81453449999999994</v>
      </c>
      <c r="D111" s="1">
        <f>'progression calculations'!$C$12</f>
        <v>2.6136E-2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f>'mortality calculations'!$C$12</f>
        <v>1.57395E-2</v>
      </c>
    </row>
    <row r="112" spans="1:11" x14ac:dyDescent="0.25">
      <c r="A112" s="4" t="s">
        <v>1</v>
      </c>
      <c r="B112" s="1">
        <v>0</v>
      </c>
      <c r="C112" s="1">
        <f>'progression calculations'!$L$12</f>
        <v>4.9799999999999997E-2</v>
      </c>
      <c r="D112" s="1">
        <f xml:space="preserve"> 1-B112-C112-E112-F112-G112-H112-I112-J112-K112</f>
        <v>0.80023998699999999</v>
      </c>
      <c r="E112" s="1">
        <f>'progression calculations'!$D$12</f>
        <v>0.1331</v>
      </c>
      <c r="F112" s="1">
        <v>0</v>
      </c>
      <c r="G112" s="1">
        <v>0</v>
      </c>
      <c r="H112" s="1">
        <v>0</v>
      </c>
      <c r="I112" s="1">
        <f>'progression calculations'!$Q$12</f>
        <v>1.1253000000000001E-5</v>
      </c>
      <c r="J112" s="1">
        <v>0</v>
      </c>
      <c r="K112" s="1">
        <f>'mortality calculations'!$D$12</f>
        <v>1.6848760000000001E-2</v>
      </c>
    </row>
    <row r="113" spans="1:11" x14ac:dyDescent="0.25">
      <c r="A113" s="4" t="s">
        <v>2</v>
      </c>
      <c r="B113" s="1">
        <v>0</v>
      </c>
      <c r="C113" s="1">
        <v>0</v>
      </c>
      <c r="D113" s="1">
        <f>'progression calculations'!$V$12</f>
        <v>0.17429999999999998</v>
      </c>
      <c r="E113" s="1">
        <f xml:space="preserve"> 1-B113-C113-D113-F113-G113-H113-I113-J113-K113</f>
        <v>0.66535811999999994</v>
      </c>
      <c r="F113" s="1">
        <f>'progression calculations'!$E$12</f>
        <v>0.1331</v>
      </c>
      <c r="G113" s="1">
        <v>0</v>
      </c>
      <c r="H113" s="1">
        <v>0</v>
      </c>
      <c r="I113" s="1">
        <f>'progression calculations'!$R$12</f>
        <v>2.299E-4</v>
      </c>
      <c r="J113" s="1">
        <v>0</v>
      </c>
      <c r="K113" s="1">
        <f>'mortality calculations'!$E$12</f>
        <v>2.7011980000000001E-2</v>
      </c>
    </row>
    <row r="114" spans="1:11" x14ac:dyDescent="0.25">
      <c r="A114" s="4" t="s">
        <v>3</v>
      </c>
      <c r="B114" s="1">
        <v>0</v>
      </c>
      <c r="C114" s="1">
        <v>0</v>
      </c>
      <c r="D114" s="1">
        <v>0</v>
      </c>
      <c r="E114" s="1">
        <f>'progression calculations'!$V$12</f>
        <v>0.17429999999999998</v>
      </c>
      <c r="F114" s="1">
        <f xml:space="preserve"> 1-B114-C114-D114-E114-G114-H114-I114-J114-K114</f>
        <v>0.70296864999999997</v>
      </c>
      <c r="G114" s="1">
        <f>'progression calculations'!$F$12</f>
        <v>8.7119999999999989E-2</v>
      </c>
      <c r="H114" s="1">
        <v>0</v>
      </c>
      <c r="I114" s="1">
        <f>'progression calculations'!$S$12</f>
        <v>4.5980000000000001E-4</v>
      </c>
      <c r="J114" s="1">
        <v>0</v>
      </c>
      <c r="K114" s="1">
        <f>'mortality calculations'!$F$12</f>
        <v>3.5151550000000004E-2</v>
      </c>
    </row>
    <row r="115" spans="1:11" x14ac:dyDescent="0.25">
      <c r="A115" s="4" t="s">
        <v>4</v>
      </c>
      <c r="B115" s="1">
        <v>0</v>
      </c>
      <c r="C115" s="1">
        <v>0</v>
      </c>
      <c r="D115" s="1">
        <v>0</v>
      </c>
      <c r="E115" s="1">
        <v>0</v>
      </c>
      <c r="F115" s="1">
        <f>'progression calculations'!$O$12</f>
        <v>4.9799999999999997E-2</v>
      </c>
      <c r="G115" s="1">
        <f xml:space="preserve"> 1-B115-C115-D115-E115-F115-H115-I115-J115-K115</f>
        <v>0.74113468999999998</v>
      </c>
      <c r="H115" s="1">
        <f>'progression calculations'!$G$12</f>
        <v>0.1331</v>
      </c>
      <c r="I115" s="1">
        <f>'progression calculations'!$H$12</f>
        <v>3.1459999999999995E-2</v>
      </c>
      <c r="J115" s="1">
        <v>0</v>
      </c>
      <c r="K115" s="1">
        <f>'mortality calculations'!$G$12</f>
        <v>4.4505309999999999E-2</v>
      </c>
    </row>
    <row r="116" spans="1:11" x14ac:dyDescent="0.25">
      <c r="A116" s="4" t="s">
        <v>64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f xml:space="preserve"> 1-B116-C116-D116-E116-F116-G116-I116-J116-K116</f>
        <v>0.7746599999999999</v>
      </c>
      <c r="I116" s="1">
        <f>'progression calculations'!$I$12</f>
        <v>3.1459999999999995E-2</v>
      </c>
      <c r="J116" s="1">
        <f>'progression calculations'!$J$12</f>
        <v>3.388E-2</v>
      </c>
      <c r="K116" s="1">
        <f>'mortality calculations'!$H$12</f>
        <v>0.16</v>
      </c>
    </row>
    <row r="117" spans="1:11" x14ac:dyDescent="0.25">
      <c r="A117" s="4" t="s">
        <v>5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f xml:space="preserve"> 1-B117-C117-D117-E117-F117-G117-H117-J117-K117</f>
        <v>0.37056200000000006</v>
      </c>
      <c r="J117" s="1">
        <f>'progression calculations'!$K$12</f>
        <v>7.038E-3</v>
      </c>
      <c r="K117" s="1">
        <f>'mortality calculations'!$I$12</f>
        <v>0.62239999999999995</v>
      </c>
    </row>
    <row r="118" spans="1:11" x14ac:dyDescent="0.25">
      <c r="A118" s="4" t="s">
        <v>72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f xml:space="preserve"> 1-B118-C118-D118-E118-F118-G118-H118-I118-K118</f>
        <v>0.92999999999999994</v>
      </c>
      <c r="K118" s="1">
        <f>'mortality calculations'!$K$12</f>
        <v>7.0000000000000007E-2</v>
      </c>
    </row>
    <row r="119" spans="1:11" x14ac:dyDescent="0.25">
      <c r="A119" s="4" t="s">
        <v>65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</v>
      </c>
    </row>
    <row r="121" spans="1:11" x14ac:dyDescent="0.25">
      <c r="A121" s="4" t="s">
        <v>309</v>
      </c>
      <c r="B121" s="4" t="s">
        <v>66</v>
      </c>
      <c r="C121" s="4" t="s">
        <v>59</v>
      </c>
      <c r="D121" s="4" t="s">
        <v>1</v>
      </c>
      <c r="E121" s="4" t="s">
        <v>2</v>
      </c>
      <c r="F121" s="4" t="s">
        <v>3</v>
      </c>
      <c r="G121" s="4" t="s">
        <v>4</v>
      </c>
      <c r="H121" s="4" t="s">
        <v>64</v>
      </c>
      <c r="I121" s="4" t="s">
        <v>5</v>
      </c>
      <c r="J121" s="4" t="s">
        <v>6</v>
      </c>
      <c r="K121" s="4" t="s">
        <v>65</v>
      </c>
    </row>
    <row r="122" spans="1:11" x14ac:dyDescent="0.25">
      <c r="A122" s="4" t="s">
        <v>66</v>
      </c>
      <c r="B122" s="1">
        <f xml:space="preserve"> 1-C122-D122-E122-F122-G122-H122-I122-J122-K122</f>
        <v>0.88634999999999997</v>
      </c>
      <c r="C122" s="1">
        <f>'progression calculations'!$B$13</f>
        <v>9.0399999999999994E-2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f>'mortality calculations'!$B$13</f>
        <v>2.325E-2</v>
      </c>
    </row>
    <row r="123" spans="1:11" x14ac:dyDescent="0.25">
      <c r="A123" s="4" t="s">
        <v>59</v>
      </c>
      <c r="B123" s="1">
        <f>'progression calculations'!$P$13</f>
        <v>0.14359</v>
      </c>
      <c r="C123" s="1">
        <f xml:space="preserve"> 1-B123-D123-E123-F123-G123-H123-I123-J123-K123</f>
        <v>0.80586150000000001</v>
      </c>
      <c r="D123" s="1">
        <f>'progression calculations'!$C$13</f>
        <v>2.6136E-2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f>'mortality calculations'!$C$13</f>
        <v>2.44125E-2</v>
      </c>
    </row>
    <row r="124" spans="1:11" x14ac:dyDescent="0.25">
      <c r="A124" s="4" t="s">
        <v>1</v>
      </c>
      <c r="B124" s="1">
        <v>0</v>
      </c>
      <c r="C124" s="1">
        <f>'progression calculations'!$L$13</f>
        <v>4.9799999999999997E-2</v>
      </c>
      <c r="D124" s="1">
        <f xml:space="preserve"> 1-B124-C124-E124-F124-G124-H124-I124-J124-K124</f>
        <v>0.79095574700000004</v>
      </c>
      <c r="E124" s="1">
        <f>'progression calculations'!$D$13</f>
        <v>0.1331</v>
      </c>
      <c r="F124" s="1">
        <v>0</v>
      </c>
      <c r="G124" s="1">
        <v>0</v>
      </c>
      <c r="H124" s="1">
        <v>0</v>
      </c>
      <c r="I124" s="1">
        <f>'progression calculations'!$Q$13</f>
        <v>1.1253000000000001E-5</v>
      </c>
      <c r="J124" s="1">
        <v>0</v>
      </c>
      <c r="K124" s="1">
        <f>'mortality calculations'!$D$13</f>
        <v>2.6133000000000003E-2</v>
      </c>
    </row>
    <row r="125" spans="1:11" x14ac:dyDescent="0.25">
      <c r="A125" s="4" t="s">
        <v>2</v>
      </c>
      <c r="B125" s="1">
        <v>0</v>
      </c>
      <c r="C125" s="1">
        <v>0</v>
      </c>
      <c r="D125" s="1">
        <f>'progression calculations'!$V$13</f>
        <v>0.17429999999999998</v>
      </c>
      <c r="E125" s="1">
        <f xml:space="preserve"> 1-B125-C125-D125-F125-G125-H125-I125-J125-K125</f>
        <v>0.65047359999999999</v>
      </c>
      <c r="F125" s="1">
        <f>'progression calculations'!$E$13</f>
        <v>0.1331</v>
      </c>
      <c r="G125" s="1">
        <v>0</v>
      </c>
      <c r="H125" s="1">
        <v>0</v>
      </c>
      <c r="I125" s="1">
        <f>'progression calculations'!$R$13</f>
        <v>2.299E-4</v>
      </c>
      <c r="J125" s="1">
        <v>0</v>
      </c>
      <c r="K125" s="1">
        <f>'mortality calculations'!$E$13</f>
        <v>4.1896500000000003E-2</v>
      </c>
    </row>
    <row r="126" spans="1:11" x14ac:dyDescent="0.25">
      <c r="A126" s="4" t="s">
        <v>3</v>
      </c>
      <c r="B126" s="1">
        <v>0</v>
      </c>
      <c r="C126" s="1">
        <v>0</v>
      </c>
      <c r="D126" s="1">
        <v>0</v>
      </c>
      <c r="E126" s="1">
        <f>'progression calculations'!$V$13</f>
        <v>0.17429999999999998</v>
      </c>
      <c r="F126" s="1">
        <f xml:space="preserve"> 1-B126-C126-D126-E126-G126-H126-I126-J126-K126</f>
        <v>0.68359895000000004</v>
      </c>
      <c r="G126" s="1">
        <f>'progression calculations'!$F$13</f>
        <v>8.7119999999999989E-2</v>
      </c>
      <c r="H126" s="1">
        <v>0</v>
      </c>
      <c r="I126" s="1">
        <f>'progression calculations'!$S$13</f>
        <v>4.5980000000000001E-4</v>
      </c>
      <c r="J126" s="1">
        <v>0</v>
      </c>
      <c r="K126" s="1">
        <f>'mortality calculations'!$F$13</f>
        <v>5.4521250000000007E-2</v>
      </c>
    </row>
    <row r="127" spans="1:11" x14ac:dyDescent="0.25">
      <c r="A127" s="4" t="s">
        <v>4</v>
      </c>
      <c r="B127" s="1">
        <v>0</v>
      </c>
      <c r="C127" s="1">
        <v>0</v>
      </c>
      <c r="D127" s="1">
        <v>0</v>
      </c>
      <c r="E127" s="1">
        <v>0</v>
      </c>
      <c r="F127" s="1">
        <f>'progression calculations'!$O$13</f>
        <v>4.9799999999999997E-2</v>
      </c>
      <c r="G127" s="1">
        <f xml:space="preserve"> 1-B127-C127-D127-E127-F127-H127-I127-J127-K127</f>
        <v>0.71661074999999996</v>
      </c>
      <c r="H127" s="1">
        <f>'progression calculations'!$G$13</f>
        <v>0.1331</v>
      </c>
      <c r="I127" s="1">
        <f>'progression calculations'!$H$13</f>
        <v>3.1459999999999995E-2</v>
      </c>
      <c r="J127" s="1">
        <v>0</v>
      </c>
      <c r="K127" s="1">
        <f>'mortality calculations'!$G$13</f>
        <v>6.902925E-2</v>
      </c>
    </row>
    <row r="128" spans="1:11" x14ac:dyDescent="0.25">
      <c r="A128" s="4" t="s">
        <v>64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f xml:space="preserve"> 1-B128-C128-D128-E128-F128-G128-I128-J128-K128</f>
        <v>0.7746599999999999</v>
      </c>
      <c r="I128" s="1">
        <f>'progression calculations'!$I$13</f>
        <v>3.1459999999999995E-2</v>
      </c>
      <c r="J128" s="1">
        <f>'progression calculations'!$J$13</f>
        <v>3.388E-2</v>
      </c>
      <c r="K128" s="1">
        <f>'mortality calculations'!$H$13</f>
        <v>0.16</v>
      </c>
    </row>
    <row r="129" spans="1:11" x14ac:dyDescent="0.25">
      <c r="A129" s="4" t="s">
        <v>5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f xml:space="preserve"> 1-B129-C129-D129-E129-F129-G129-H129-J129-K129</f>
        <v>0.37056200000000006</v>
      </c>
      <c r="J129" s="1">
        <f>'progression calculations'!$K$13</f>
        <v>7.038E-3</v>
      </c>
      <c r="K129" s="1">
        <f>'mortality calculations'!$I$13</f>
        <v>0.62239999999999995</v>
      </c>
    </row>
    <row r="130" spans="1:11" x14ac:dyDescent="0.25">
      <c r="A130" s="4" t="s">
        <v>72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f xml:space="preserve"> 1-B130-C130-D130-E130-F130-G130-H130-I130-K130</f>
        <v>0.92999999999999994</v>
      </c>
      <c r="K130" s="1">
        <f>'mortality calculations'!$K$13</f>
        <v>7.0000000000000007E-2</v>
      </c>
    </row>
    <row r="131" spans="1:11" x14ac:dyDescent="0.25">
      <c r="A131" s="4" t="s">
        <v>65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</v>
      </c>
    </row>
    <row r="133" spans="1:11" x14ac:dyDescent="0.25">
      <c r="A133" s="4" t="s">
        <v>310</v>
      </c>
      <c r="B133" s="4" t="s">
        <v>66</v>
      </c>
      <c r="C133" s="4" t="s">
        <v>59</v>
      </c>
      <c r="D133" s="4" t="s">
        <v>1</v>
      </c>
      <c r="E133" s="4" t="s">
        <v>2</v>
      </c>
      <c r="F133" s="4" t="s">
        <v>3</v>
      </c>
      <c r="G133" s="4" t="s">
        <v>4</v>
      </c>
      <c r="H133" s="4" t="s">
        <v>64</v>
      </c>
      <c r="I133" s="4" t="s">
        <v>5</v>
      </c>
      <c r="J133" s="4" t="s">
        <v>6</v>
      </c>
      <c r="K133" s="4" t="s">
        <v>65</v>
      </c>
    </row>
    <row r="134" spans="1:11" x14ac:dyDescent="0.25">
      <c r="A134" s="4" t="s">
        <v>66</v>
      </c>
      <c r="B134" s="1">
        <f xml:space="preserve"> 1-C134-D134-E134-F134-G134-H134-I134-J134-K134</f>
        <v>0.87229999999999996</v>
      </c>
      <c r="C134" s="1">
        <f>'progression calculations'!$B$14</f>
        <v>9.0700000000000003E-2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f>'mortality calculations'!$B$14</f>
        <v>3.6999999999999998E-2</v>
      </c>
    </row>
    <row r="135" spans="1:11" x14ac:dyDescent="0.25">
      <c r="A135" s="4" t="s">
        <v>59</v>
      </c>
      <c r="B135" s="1">
        <f>'progression calculations'!$P$14</f>
        <v>0.14359</v>
      </c>
      <c r="C135" s="1">
        <f xml:space="preserve"> 1-B135-D135-E135-F135-G135-H135-I135-J135-K135</f>
        <v>0.79142399999999991</v>
      </c>
      <c r="D135" s="1">
        <f>'progression calculations'!$C$14</f>
        <v>2.6136E-2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f>'mortality calculations'!$C$14</f>
        <v>3.8850000000000003E-2</v>
      </c>
    </row>
    <row r="136" spans="1:11" x14ac:dyDescent="0.25">
      <c r="A136" s="4" t="s">
        <v>1</v>
      </c>
      <c r="B136" s="1">
        <v>0</v>
      </c>
      <c r="C136" s="1">
        <f>'progression calculations'!$L$14</f>
        <v>4.9799999999999997E-2</v>
      </c>
      <c r="D136" s="1">
        <f xml:space="preserve"> 1-B136-C136-E136-F136-G136-H136-I136-J136-K136</f>
        <v>0.77550074700000005</v>
      </c>
      <c r="E136" s="1">
        <f>'progression calculations'!$D$14</f>
        <v>0.1331</v>
      </c>
      <c r="F136" s="1">
        <v>0</v>
      </c>
      <c r="G136" s="1">
        <v>0</v>
      </c>
      <c r="H136" s="1">
        <v>0</v>
      </c>
      <c r="I136" s="1">
        <f>'progression calculations'!$Q$14</f>
        <v>1.1253000000000001E-5</v>
      </c>
      <c r="J136" s="1">
        <v>0</v>
      </c>
      <c r="K136" s="1">
        <f>'mortality calculations'!$D$14</f>
        <v>4.1588E-2</v>
      </c>
    </row>
    <row r="137" spans="1:11" x14ac:dyDescent="0.25">
      <c r="A137" s="4" t="s">
        <v>2</v>
      </c>
      <c r="B137" s="1">
        <v>0</v>
      </c>
      <c r="C137" s="1">
        <v>0</v>
      </c>
      <c r="D137" s="1">
        <f>'progression calculations'!$V$14</f>
        <v>0.17429999999999998</v>
      </c>
      <c r="E137" s="1">
        <f xml:space="preserve"> 1-B137-C137-D137-F137-G137-H137-I137-J137-K137</f>
        <v>0.62569609999999998</v>
      </c>
      <c r="F137" s="1">
        <f>'progression calculations'!$E$14</f>
        <v>0.1331</v>
      </c>
      <c r="G137" s="1">
        <v>0</v>
      </c>
      <c r="H137" s="1">
        <v>0</v>
      </c>
      <c r="I137" s="1">
        <f>'progression calculations'!$R$14</f>
        <v>2.299E-4</v>
      </c>
      <c r="J137" s="1">
        <v>0</v>
      </c>
      <c r="K137" s="1">
        <f>'mortality calculations'!$E$14</f>
        <v>6.6673999999999997E-2</v>
      </c>
    </row>
    <row r="138" spans="1:11" x14ac:dyDescent="0.25">
      <c r="A138" s="4" t="s">
        <v>3</v>
      </c>
      <c r="B138" s="1">
        <v>0</v>
      </c>
      <c r="C138" s="1">
        <v>0</v>
      </c>
      <c r="D138" s="1">
        <v>0</v>
      </c>
      <c r="E138" s="1">
        <f>'progression calculations'!$V$14</f>
        <v>0.17429999999999998</v>
      </c>
      <c r="F138" s="1">
        <f xml:space="preserve"> 1-B138-C138-D138-E138-G138-H138-I138-J138-K138</f>
        <v>0.65135520000000002</v>
      </c>
      <c r="G138" s="1">
        <f>'progression calculations'!$F$14</f>
        <v>8.7119999999999989E-2</v>
      </c>
      <c r="H138" s="1">
        <v>0</v>
      </c>
      <c r="I138" s="1">
        <f>'progression calculations'!$S$14</f>
        <v>4.5980000000000001E-4</v>
      </c>
      <c r="J138" s="1">
        <v>0</v>
      </c>
      <c r="K138" s="1">
        <f>'mortality calculations'!$F$14</f>
        <v>8.6765000000000009E-2</v>
      </c>
    </row>
    <row r="139" spans="1:11" x14ac:dyDescent="0.25">
      <c r="A139" s="4" t="s">
        <v>4</v>
      </c>
      <c r="B139" s="1">
        <v>0</v>
      </c>
      <c r="C139" s="1">
        <v>0</v>
      </c>
      <c r="D139" s="1">
        <v>0</v>
      </c>
      <c r="E139" s="1">
        <v>0</v>
      </c>
      <c r="F139" s="1">
        <f>'progression calculations'!$O$14</f>
        <v>4.9799999999999997E-2</v>
      </c>
      <c r="G139" s="1">
        <f xml:space="preserve"> 1-B139-C139-D139-E139-F139-H139-I139-J139-K139</f>
        <v>0.67578700000000003</v>
      </c>
      <c r="H139" s="1">
        <f>'progression calculations'!$G$14</f>
        <v>0.1331</v>
      </c>
      <c r="I139" s="1">
        <f>'progression calculations'!$H$14</f>
        <v>3.1459999999999995E-2</v>
      </c>
      <c r="J139" s="1">
        <v>0</v>
      </c>
      <c r="K139" s="1">
        <f>'mortality calculations'!$G$14</f>
        <v>0.10985299999999999</v>
      </c>
    </row>
    <row r="140" spans="1:11" x14ac:dyDescent="0.25">
      <c r="A140" s="4" t="s">
        <v>64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f xml:space="preserve"> 1-B140-C140-D140-E140-F140-G140-I140-J140-K140</f>
        <v>0.7746599999999999</v>
      </c>
      <c r="I140" s="1">
        <f>'progression calculations'!$I$14</f>
        <v>3.1459999999999995E-2</v>
      </c>
      <c r="J140" s="1">
        <f>'progression calculations'!$J$14</f>
        <v>3.388E-2</v>
      </c>
      <c r="K140" s="1">
        <f>'mortality calculations'!$H$14</f>
        <v>0.16</v>
      </c>
    </row>
    <row r="141" spans="1:11" x14ac:dyDescent="0.25">
      <c r="A141" s="4" t="s">
        <v>5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f xml:space="preserve"> 1-B141-C141-D141-E141-F141-G141-H141-J141-K141</f>
        <v>0.37056200000000006</v>
      </c>
      <c r="J141" s="1">
        <f>'progression calculations'!$K$14</f>
        <v>7.038E-3</v>
      </c>
      <c r="K141" s="1">
        <f>'mortality calculations'!$I$14</f>
        <v>0.62239999999999995</v>
      </c>
    </row>
    <row r="142" spans="1:11" x14ac:dyDescent="0.25">
      <c r="A142" s="4" t="s">
        <v>72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f xml:space="preserve"> 1-B142-C142-D142-E142-F142-G142-H142-I142-K142</f>
        <v>0.92999999999999994</v>
      </c>
      <c r="K142" s="1">
        <f>'mortality calculations'!$K$14</f>
        <v>7.0000000000000007E-2</v>
      </c>
    </row>
    <row r="143" spans="1:11" x14ac:dyDescent="0.25">
      <c r="A143" s="4" t="s">
        <v>65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3"/>
  <sheetViews>
    <sheetView topLeftCell="A130" zoomScale="80" zoomScaleNormal="80" workbookViewId="0">
      <selection activeCell="A133" sqref="A133:K143"/>
    </sheetView>
  </sheetViews>
  <sheetFormatPr defaultRowHeight="15" x14ac:dyDescent="0.25"/>
  <sheetData>
    <row r="1" spans="1:11" x14ac:dyDescent="0.25">
      <c r="A1" s="4" t="s">
        <v>277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0.95957000000000003</v>
      </c>
      <c r="C2" s="1">
        <f>'progression calculations'!$B$3</f>
        <v>3.9600000000000003E-2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calculations'!$B$3</f>
        <v>8.3000000000000001E-4</v>
      </c>
    </row>
    <row r="3" spans="1:11" x14ac:dyDescent="0.25">
      <c r="A3" s="4" t="s">
        <v>59</v>
      </c>
      <c r="B3" s="1">
        <f>'progression calculations'!$P$3</f>
        <v>0.23701</v>
      </c>
      <c r="C3" s="1">
        <f xml:space="preserve"> 1-B3-D3-E3-F3-G3-H3-I3-J3-K3</f>
        <v>0.74611519500000001</v>
      </c>
      <c r="D3" s="1">
        <f>'progression calculations'!$C$3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calculations'!$C$3</f>
        <v>1.1068050000000002E-3</v>
      </c>
    </row>
    <row r="4" spans="1:11" x14ac:dyDescent="0.25">
      <c r="A4" s="4" t="s">
        <v>1</v>
      </c>
      <c r="B4" s="1">
        <v>0</v>
      </c>
      <c r="C4" s="1">
        <f>'progression calculations'!$L$3</f>
        <v>8.2200000000000009E-2</v>
      </c>
      <c r="D4" s="1">
        <f xml:space="preserve"> 1-B4-C4-E4-F4-G4-H4-I4-J4-K4</f>
        <v>0.83630840259999994</v>
      </c>
      <c r="E4" s="1">
        <f>'progression calculations'!$D$3</f>
        <v>8.0299999999999996E-2</v>
      </c>
      <c r="F4" s="1">
        <v>0</v>
      </c>
      <c r="G4" s="1">
        <v>0</v>
      </c>
      <c r="H4" s="1">
        <v>0</v>
      </c>
      <c r="I4" s="1">
        <f>'progression calculations'!$Q$3</f>
        <v>6.7890000000000006E-6</v>
      </c>
      <c r="J4" s="1">
        <v>0</v>
      </c>
      <c r="K4" s="1">
        <f>'mortality calculations'!$D$3</f>
        <v>1.1848084E-3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calculations'!$W$3</f>
        <v>0.32880000000000004</v>
      </c>
      <c r="E5" s="1">
        <f xml:space="preserve"> 1-B5-C5-D5-F5-G5-H5-I5-J5-K5</f>
        <v>0.58886181179999997</v>
      </c>
      <c r="F5" s="1">
        <f>'progression calculations'!$E$3</f>
        <v>8.0299999999999996E-2</v>
      </c>
      <c r="G5" s="1">
        <v>0</v>
      </c>
      <c r="H5" s="1">
        <v>0</v>
      </c>
      <c r="I5" s="1">
        <f>'progression calculations'!$R$3</f>
        <v>1.3870000000000001E-4</v>
      </c>
      <c r="J5" s="1">
        <v>0</v>
      </c>
      <c r="K5" s="1">
        <f>'mortality calculations'!$E$3</f>
        <v>1.8994882000000002E-3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calculations'!$W$3</f>
        <v>0.32880000000000004</v>
      </c>
      <c r="F6" s="1">
        <f xml:space="preserve"> 1-B6-C6-D6-E6-G6-H6-I6-J6-K6</f>
        <v>0.61589073550000006</v>
      </c>
      <c r="G6" s="1">
        <f>'progression calculations'!$F$3</f>
        <v>5.2559999999999996E-2</v>
      </c>
      <c r="H6" s="1">
        <v>0</v>
      </c>
      <c r="I6" s="1">
        <f>'progression calculations'!$S$3</f>
        <v>2.7740000000000002E-4</v>
      </c>
      <c r="J6" s="1">
        <v>0</v>
      </c>
      <c r="K6" s="1">
        <f>'mortality calculations'!$F$3</f>
        <v>2.4718645000000004E-3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calculations'!$O$3</f>
        <v>8.2200000000000009E-2</v>
      </c>
      <c r="G7" s="1">
        <f xml:space="preserve"> 1-B7-C7-D7-E7-F7-H7-I7-J7-K7</f>
        <v>0.81539037709999995</v>
      </c>
      <c r="H7" s="1">
        <f>'progression calculations'!$G$3</f>
        <v>8.0299999999999996E-2</v>
      </c>
      <c r="I7" s="1">
        <f>'progression calculations'!$H$3</f>
        <v>1.898E-2</v>
      </c>
      <c r="J7" s="1">
        <v>0</v>
      </c>
      <c r="K7" s="1">
        <f>'mortality calculations'!$G$3</f>
        <v>3.1296228999999997E-3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calculations'!$I$3</f>
        <v>1.898E-2</v>
      </c>
      <c r="J8" s="1">
        <f>'progression calculations'!$J$3</f>
        <v>2.044E-2</v>
      </c>
      <c r="K8" s="1">
        <f>'mortality calculations'!$H$3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calculations'!$K$3</f>
        <v>3.0599999999999999E-2</v>
      </c>
      <c r="K9" s="1">
        <f>'mortality calculations'!$I$3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calculations'!$K$3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  <row r="13" spans="1:11" x14ac:dyDescent="0.25">
      <c r="A13" s="4" t="s">
        <v>311</v>
      </c>
      <c r="B13" s="4" t="s">
        <v>66</v>
      </c>
      <c r="C13" s="4" t="s">
        <v>87</v>
      </c>
      <c r="D13" s="4" t="s">
        <v>1</v>
      </c>
      <c r="E13" s="4" t="s">
        <v>2</v>
      </c>
      <c r="F13" s="4" t="s">
        <v>3</v>
      </c>
      <c r="G13" s="4" t="s">
        <v>4</v>
      </c>
      <c r="H13" s="4" t="s">
        <v>64</v>
      </c>
      <c r="I13" s="4" t="s">
        <v>5</v>
      </c>
      <c r="J13" s="4" t="s">
        <v>6</v>
      </c>
      <c r="K13" s="4" t="s">
        <v>65</v>
      </c>
    </row>
    <row r="14" spans="1:11" x14ac:dyDescent="0.25">
      <c r="A14" s="4" t="s">
        <v>66</v>
      </c>
      <c r="B14" s="1">
        <f xml:space="preserve"> 1-C14-D14-E14-F14-G14-H14-I14-J14-K14</f>
        <v>0.95152999999999999</v>
      </c>
      <c r="C14" s="1">
        <f>'progression calculations'!$B$4</f>
        <v>4.7500000000000001E-2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f>'mortality calculations'!$B$4</f>
        <v>9.7000000000000005E-4</v>
      </c>
    </row>
    <row r="15" spans="1:11" x14ac:dyDescent="0.25">
      <c r="A15" s="4" t="s">
        <v>59</v>
      </c>
      <c r="B15" s="1">
        <f>'progression calculations'!$P$4</f>
        <v>0.23701</v>
      </c>
      <c r="C15" s="1">
        <f xml:space="preserve"> 1-B15-D15-E15-F15-G15-H15-I15-J15-K15</f>
        <v>0.74592850500000007</v>
      </c>
      <c r="D15" s="1">
        <f>'progression calculations'!$C$4</f>
        <v>1.5768000000000001E-2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f>'mortality calculations'!$C$4</f>
        <v>1.2934950000000002E-3</v>
      </c>
    </row>
    <row r="16" spans="1:11" x14ac:dyDescent="0.25">
      <c r="A16" s="4" t="s">
        <v>1</v>
      </c>
      <c r="B16" s="1">
        <v>0</v>
      </c>
      <c r="C16" s="1">
        <f>'progression calculations'!$L$4</f>
        <v>8.2200000000000009E-2</v>
      </c>
      <c r="D16" s="1">
        <f xml:space="preserve"> 1-B16-C16-E16-F16-G16-H16-I16-J16-K16</f>
        <v>0.83610855539999995</v>
      </c>
      <c r="E16" s="1">
        <f>'progression calculations'!$D$4</f>
        <v>8.0299999999999996E-2</v>
      </c>
      <c r="F16" s="1">
        <v>0</v>
      </c>
      <c r="G16" s="1">
        <v>0</v>
      </c>
      <c r="H16" s="1">
        <v>0</v>
      </c>
      <c r="I16" s="1">
        <f>'progression calculations'!$Q$4</f>
        <v>6.7890000000000006E-6</v>
      </c>
      <c r="J16" s="1">
        <v>0</v>
      </c>
      <c r="K16" s="1">
        <f>'mortality calculations'!$D$4</f>
        <v>1.3846556000000002E-3</v>
      </c>
    </row>
    <row r="17" spans="1:11" x14ac:dyDescent="0.25">
      <c r="A17" s="4" t="s">
        <v>2</v>
      </c>
      <c r="B17" s="1">
        <v>0</v>
      </c>
      <c r="C17" s="1">
        <v>0</v>
      </c>
      <c r="D17" s="1">
        <f>'progression calculations'!$W$4</f>
        <v>0.32880000000000004</v>
      </c>
      <c r="E17" s="1">
        <f xml:space="preserve"> 1-B17-C17-D17-F17-G17-H17-I17-J17-K17</f>
        <v>0.58854141619999989</v>
      </c>
      <c r="F17" s="1">
        <f>'progression calculations'!$E$4</f>
        <v>8.0299999999999996E-2</v>
      </c>
      <c r="G17" s="1">
        <v>0</v>
      </c>
      <c r="H17" s="1">
        <v>0</v>
      </c>
      <c r="I17" s="1">
        <f>'progression calculations'!$R$4</f>
        <v>1.3870000000000001E-4</v>
      </c>
      <c r="J17" s="1">
        <v>0</v>
      </c>
      <c r="K17" s="1">
        <f>'mortality calculations'!$E$4</f>
        <v>2.2198838000000005E-3</v>
      </c>
    </row>
    <row r="18" spans="1:11" x14ac:dyDescent="0.25">
      <c r="A18" s="4" t="s">
        <v>3</v>
      </c>
      <c r="B18" s="1">
        <v>0</v>
      </c>
      <c r="C18" s="1">
        <v>0</v>
      </c>
      <c r="D18" s="1">
        <v>0</v>
      </c>
      <c r="E18" s="1">
        <f>'progression calculations'!$W$4</f>
        <v>0.32880000000000004</v>
      </c>
      <c r="F18" s="1">
        <f xml:space="preserve"> 1-B18-C18-D18-E18-G18-H18-I18-J18-K18</f>
        <v>0.61547379450000006</v>
      </c>
      <c r="G18" s="1">
        <f>'progression calculations'!$F$4</f>
        <v>5.2559999999999996E-2</v>
      </c>
      <c r="H18" s="1">
        <v>0</v>
      </c>
      <c r="I18" s="1">
        <f>'progression calculations'!$S$4</f>
        <v>2.7740000000000002E-4</v>
      </c>
      <c r="J18" s="1">
        <v>0</v>
      </c>
      <c r="K18" s="1">
        <f>'mortality calculations'!$F$4</f>
        <v>2.8888055000000005E-3</v>
      </c>
    </row>
    <row r="19" spans="1:11" x14ac:dyDescent="0.25">
      <c r="A19" s="4" t="s">
        <v>4</v>
      </c>
      <c r="B19" s="1">
        <v>0</v>
      </c>
      <c r="C19" s="1">
        <v>0</v>
      </c>
      <c r="D19" s="1">
        <v>0</v>
      </c>
      <c r="E19" s="1">
        <v>0</v>
      </c>
      <c r="F19" s="1">
        <f>'progression calculations'!$O$4</f>
        <v>8.2200000000000009E-2</v>
      </c>
      <c r="G19" s="1">
        <f xml:space="preserve"> 1-B19-C19-D19-E19-F19-H19-I19-J19-K19</f>
        <v>0.8148624888999999</v>
      </c>
      <c r="H19" s="1">
        <f>'progression calculations'!$G$4</f>
        <v>8.0299999999999996E-2</v>
      </c>
      <c r="I19" s="1">
        <f>'progression calculations'!$H$4</f>
        <v>1.898E-2</v>
      </c>
      <c r="J19" s="1">
        <v>0</v>
      </c>
      <c r="K19" s="1">
        <f>'mortality calculations'!$G$4</f>
        <v>3.6575111E-3</v>
      </c>
    </row>
    <row r="20" spans="1:11" x14ac:dyDescent="0.25">
      <c r="A20" s="4" t="s">
        <v>64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f xml:space="preserve"> 1-B20-C20-D20-E20-F20-G20-I20-J20-K20</f>
        <v>0.80057999999999996</v>
      </c>
      <c r="I20" s="1">
        <f>'progression calculations'!$I$4</f>
        <v>1.898E-2</v>
      </c>
      <c r="J20" s="1">
        <f>'progression calculations'!$J$4</f>
        <v>2.044E-2</v>
      </c>
      <c r="K20" s="1">
        <f>'mortality calculations'!$H$4</f>
        <v>0.16</v>
      </c>
    </row>
    <row r="21" spans="1:11" x14ac:dyDescent="0.25">
      <c r="A21" s="4" t="s">
        <v>5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f xml:space="preserve"> 1-B21-C21-D21-E21-F21-G21-H21-J21-K21</f>
        <v>0.34700000000000009</v>
      </c>
      <c r="J21" s="1">
        <f>'progression calculations'!$K$4</f>
        <v>3.0599999999999999E-2</v>
      </c>
      <c r="K21" s="1">
        <f>'mortality calculations'!$I$4</f>
        <v>0.62239999999999995</v>
      </c>
    </row>
    <row r="22" spans="1:11" x14ac:dyDescent="0.25">
      <c r="A22" s="4" t="s">
        <v>72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f xml:space="preserve"> 1-B22-C22-D22-E22-F22-G22-H22-I22-K22</f>
        <v>0.92999999999999994</v>
      </c>
      <c r="K22" s="1">
        <f>'mortality calculations'!$K$4</f>
        <v>7.0000000000000007E-2</v>
      </c>
    </row>
    <row r="23" spans="1:11" x14ac:dyDescent="0.25">
      <c r="A23" s="4" t="s">
        <v>65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1</v>
      </c>
    </row>
    <row r="25" spans="1:11" x14ac:dyDescent="0.25">
      <c r="A25" s="4" t="s">
        <v>312</v>
      </c>
      <c r="B25" s="4" t="s">
        <v>66</v>
      </c>
      <c r="C25" s="4" t="s">
        <v>87</v>
      </c>
      <c r="D25" s="4" t="s">
        <v>1</v>
      </c>
      <c r="E25" s="4" t="s">
        <v>2</v>
      </c>
      <c r="F25" s="4" t="s">
        <v>3</v>
      </c>
      <c r="G25" s="4" t="s">
        <v>4</v>
      </c>
      <c r="H25" s="4" t="s">
        <v>64</v>
      </c>
      <c r="I25" s="4" t="s">
        <v>5</v>
      </c>
      <c r="J25" s="4" t="s">
        <v>6</v>
      </c>
      <c r="K25" s="4" t="s">
        <v>65</v>
      </c>
    </row>
    <row r="26" spans="1:11" x14ac:dyDescent="0.25">
      <c r="A26" s="4" t="s">
        <v>66</v>
      </c>
      <c r="B26" s="1">
        <f xml:space="preserve"> 1-C26-D26-E26-F26-G26-H26-I26-J26-K26</f>
        <v>0.94335000000000002</v>
      </c>
      <c r="C26" s="1">
        <f>'progression calculations'!$B$5</f>
        <v>5.5500000000000001E-2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f>'mortality calculations'!$B$5</f>
        <v>1.15E-3</v>
      </c>
    </row>
    <row r="27" spans="1:11" x14ac:dyDescent="0.25">
      <c r="A27" s="4" t="s">
        <v>59</v>
      </c>
      <c r="B27" s="1">
        <f>'progression calculations'!$P$5</f>
        <v>0.23701</v>
      </c>
      <c r="C27" s="1">
        <f xml:space="preserve"> 1-B27-D27-E27-F27-G27-H27-I27-J27-K27</f>
        <v>0.74568847500000002</v>
      </c>
      <c r="D27" s="1">
        <f>'progression calculations'!$C$5</f>
        <v>1.5768000000000001E-2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f>'mortality calculations'!$C$5</f>
        <v>1.533525E-3</v>
      </c>
    </row>
    <row r="28" spans="1:11" x14ac:dyDescent="0.25">
      <c r="A28" s="4" t="s">
        <v>1</v>
      </c>
      <c r="B28" s="1">
        <v>0</v>
      </c>
      <c r="C28" s="1">
        <f>'progression calculations'!$L$5</f>
        <v>8.2200000000000009E-2</v>
      </c>
      <c r="D28" s="1">
        <f xml:space="preserve"> 1-B28-C28-E28-F28-G28-H28-I28-J28-K28</f>
        <v>0.835851609</v>
      </c>
      <c r="E28" s="1">
        <f>'progression calculations'!$D$5</f>
        <v>8.0299999999999996E-2</v>
      </c>
      <c r="F28" s="1">
        <v>0</v>
      </c>
      <c r="G28" s="1">
        <v>0</v>
      </c>
      <c r="H28" s="1">
        <v>0</v>
      </c>
      <c r="I28" s="1">
        <f>'progression calculations'!$Q$5</f>
        <v>6.7890000000000006E-6</v>
      </c>
      <c r="J28" s="1">
        <v>0</v>
      </c>
      <c r="K28" s="1">
        <f>'mortality calculations'!$D$5</f>
        <v>1.641602E-3</v>
      </c>
    </row>
    <row r="29" spans="1:11" x14ac:dyDescent="0.25">
      <c r="A29" s="4" t="s">
        <v>2</v>
      </c>
      <c r="B29" s="1">
        <v>0</v>
      </c>
      <c r="C29" s="1">
        <v>0</v>
      </c>
      <c r="D29" s="1">
        <f>'progression calculations'!$W$5</f>
        <v>0.32880000000000004</v>
      </c>
      <c r="E29" s="1">
        <f xml:space="preserve"> 1-B29-C29-D29-F29-G29-H29-I29-J29-K29</f>
        <v>0.5881294789999999</v>
      </c>
      <c r="F29" s="1">
        <f>'progression calculations'!$E$5</f>
        <v>8.0299999999999996E-2</v>
      </c>
      <c r="G29" s="1">
        <v>0</v>
      </c>
      <c r="H29" s="1">
        <v>0</v>
      </c>
      <c r="I29" s="1">
        <f>'progression calculations'!$R$5</f>
        <v>1.3870000000000001E-4</v>
      </c>
      <c r="J29" s="1">
        <v>0</v>
      </c>
      <c r="K29" s="1">
        <f>'mortality calculations'!$E$5</f>
        <v>2.6318210000000003E-3</v>
      </c>
    </row>
    <row r="30" spans="1:11" x14ac:dyDescent="0.25">
      <c r="A30" s="4" t="s">
        <v>3</v>
      </c>
      <c r="B30" s="1">
        <v>0</v>
      </c>
      <c r="C30" s="1">
        <v>0</v>
      </c>
      <c r="D30" s="1">
        <v>0</v>
      </c>
      <c r="E30" s="1">
        <f>'progression calculations'!$W$5</f>
        <v>0.32880000000000004</v>
      </c>
      <c r="F30" s="1">
        <f xml:space="preserve"> 1-B30-C30-D30-E30-G30-H30-I30-J30-K30</f>
        <v>0.61493772750000009</v>
      </c>
      <c r="G30" s="1">
        <f>'progression calculations'!$F$5</f>
        <v>5.2559999999999996E-2</v>
      </c>
      <c r="H30" s="1">
        <v>0</v>
      </c>
      <c r="I30" s="1">
        <f>'progression calculations'!$S$5</f>
        <v>2.7740000000000002E-4</v>
      </c>
      <c r="J30" s="1">
        <v>0</v>
      </c>
      <c r="K30" s="1">
        <f>'mortality calculations'!$F$5</f>
        <v>3.4248725000000004E-3</v>
      </c>
    </row>
    <row r="31" spans="1:11" x14ac:dyDescent="0.25">
      <c r="A31" s="4" t="s">
        <v>4</v>
      </c>
      <c r="B31" s="1">
        <v>0</v>
      </c>
      <c r="C31" s="1">
        <v>0</v>
      </c>
      <c r="D31" s="1">
        <v>0</v>
      </c>
      <c r="E31" s="1">
        <v>0</v>
      </c>
      <c r="F31" s="1">
        <f>'progression calculations'!$O$5</f>
        <v>8.2200000000000009E-2</v>
      </c>
      <c r="G31" s="1">
        <f xml:space="preserve"> 1-B31-C31-D31-E31-F31-H31-I31-J31-K31</f>
        <v>0.81418377549999987</v>
      </c>
      <c r="H31" s="1">
        <f>'progression calculations'!$G$5</f>
        <v>8.0299999999999996E-2</v>
      </c>
      <c r="I31" s="1">
        <f>'progression calculations'!$H$5</f>
        <v>1.898E-2</v>
      </c>
      <c r="J31" s="1">
        <v>0</v>
      </c>
      <c r="K31" s="1">
        <f>'mortality calculations'!$G$5</f>
        <v>4.3362244999999994E-3</v>
      </c>
    </row>
    <row r="32" spans="1:11" x14ac:dyDescent="0.25">
      <c r="A32" s="4" t="s">
        <v>64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f xml:space="preserve"> 1-B32-C32-D32-E32-F32-G32-I32-J32-K32</f>
        <v>0.80057999999999996</v>
      </c>
      <c r="I32" s="1">
        <f>'progression calculations'!$I$5</f>
        <v>1.898E-2</v>
      </c>
      <c r="J32" s="1">
        <f>'progression calculations'!$J$5</f>
        <v>2.044E-2</v>
      </c>
      <c r="K32" s="1">
        <f>'mortality calculations'!$H$5</f>
        <v>0.16</v>
      </c>
    </row>
    <row r="33" spans="1:11" x14ac:dyDescent="0.25">
      <c r="A33" s="4" t="s">
        <v>5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f xml:space="preserve"> 1-B33-C33-D33-E33-F33-G33-H33-J33-K33</f>
        <v>0.34700000000000009</v>
      </c>
      <c r="J33" s="1">
        <f>'progression calculations'!$K$5</f>
        <v>3.0599999999999999E-2</v>
      </c>
      <c r="K33" s="1">
        <f>'mortality calculations'!$I$5</f>
        <v>0.62239999999999995</v>
      </c>
    </row>
    <row r="34" spans="1:11" x14ac:dyDescent="0.25">
      <c r="A34" s="4" t="s">
        <v>72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f xml:space="preserve"> 1-B34-C34-D34-E34-F34-G34-H34-I34-K34</f>
        <v>0.92999999999999994</v>
      </c>
      <c r="K34" s="1">
        <f>'mortality calculations'!$K$5</f>
        <v>7.0000000000000007E-2</v>
      </c>
    </row>
    <row r="35" spans="1:11" x14ac:dyDescent="0.25">
      <c r="A35" s="4" t="s">
        <v>65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1</v>
      </c>
    </row>
    <row r="37" spans="1:11" x14ac:dyDescent="0.25">
      <c r="A37" s="4" t="s">
        <v>313</v>
      </c>
      <c r="B37" s="4" t="s">
        <v>66</v>
      </c>
      <c r="C37" s="4" t="s">
        <v>87</v>
      </c>
      <c r="D37" s="4" t="s">
        <v>1</v>
      </c>
      <c r="E37" s="4" t="s">
        <v>2</v>
      </c>
      <c r="F37" s="4" t="s">
        <v>3</v>
      </c>
      <c r="G37" s="4" t="s">
        <v>4</v>
      </c>
      <c r="H37" s="4" t="s">
        <v>64</v>
      </c>
      <c r="I37" s="4" t="s">
        <v>5</v>
      </c>
      <c r="J37" s="4" t="s">
        <v>6</v>
      </c>
      <c r="K37" s="4" t="s">
        <v>65</v>
      </c>
    </row>
    <row r="38" spans="1:11" x14ac:dyDescent="0.25">
      <c r="A38" s="4" t="s">
        <v>66</v>
      </c>
      <c r="B38" s="1">
        <f xml:space="preserve"> 1-C38-D38-E38-F38-G38-H38-I38-J38-K38</f>
        <v>0.93547999999999998</v>
      </c>
      <c r="C38" s="1">
        <f>'progression calculations'!$B$6</f>
        <v>6.3100000000000003E-2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f>'mortality calculations'!$B$6</f>
        <v>1.42E-3</v>
      </c>
    </row>
    <row r="39" spans="1:11" x14ac:dyDescent="0.25">
      <c r="A39" s="4" t="s">
        <v>59</v>
      </c>
      <c r="B39" s="1">
        <f>'progression calculations'!$P$6</f>
        <v>0.23701</v>
      </c>
      <c r="C39" s="1">
        <f xml:space="preserve"> 1-B39-D39-E39-F39-G39-H39-I39-J39-K39</f>
        <v>0.74532843000000004</v>
      </c>
      <c r="D39" s="1">
        <f>'progression calculations'!$C$6</f>
        <v>1.5768000000000001E-2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f>'mortality calculations'!$C$6</f>
        <v>1.8935700000000002E-3</v>
      </c>
    </row>
    <row r="40" spans="1:11" x14ac:dyDescent="0.25">
      <c r="A40" s="4" t="s">
        <v>1</v>
      </c>
      <c r="B40" s="1">
        <v>0</v>
      </c>
      <c r="C40" s="1">
        <f>'progression calculations'!$L$6</f>
        <v>8.2200000000000009E-2</v>
      </c>
      <c r="D40" s="1">
        <f xml:space="preserve"> 1-B40-C40-E40-F40-G40-H40-I40-J40-K40</f>
        <v>0.83546618939999995</v>
      </c>
      <c r="E40" s="1">
        <f>'progression calculations'!$D$6</f>
        <v>8.0299999999999996E-2</v>
      </c>
      <c r="F40" s="1">
        <v>0</v>
      </c>
      <c r="G40" s="1">
        <v>0</v>
      </c>
      <c r="H40" s="1">
        <v>0</v>
      </c>
      <c r="I40" s="1">
        <f>'progression calculations'!$Q$6</f>
        <v>6.7890000000000006E-6</v>
      </c>
      <c r="J40" s="1">
        <v>0</v>
      </c>
      <c r="K40" s="1">
        <f>'mortality calculations'!$D$6</f>
        <v>2.0270216000000001E-3</v>
      </c>
    </row>
    <row r="41" spans="1:11" x14ac:dyDescent="0.25">
      <c r="A41" s="4" t="s">
        <v>2</v>
      </c>
      <c r="B41" s="1">
        <v>0</v>
      </c>
      <c r="C41" s="1">
        <v>0</v>
      </c>
      <c r="D41" s="1">
        <f>'progression calculations'!$W$6</f>
        <v>0.32880000000000004</v>
      </c>
      <c r="E41" s="1">
        <f xml:space="preserve"> 1-B41-C41-D41-F41-G41-H41-I41-J41-K41</f>
        <v>0.58751157319999991</v>
      </c>
      <c r="F41" s="1">
        <f>'progression calculations'!$E$6</f>
        <v>8.0299999999999996E-2</v>
      </c>
      <c r="G41" s="1">
        <v>0</v>
      </c>
      <c r="H41" s="1">
        <v>0</v>
      </c>
      <c r="I41" s="1">
        <f>'progression calculations'!$R$6</f>
        <v>1.3870000000000001E-4</v>
      </c>
      <c r="J41" s="1">
        <v>0</v>
      </c>
      <c r="K41" s="1">
        <f>'mortality calculations'!$E$6</f>
        <v>3.2497268000000004E-3</v>
      </c>
    </row>
    <row r="42" spans="1:11" x14ac:dyDescent="0.25">
      <c r="A42" s="4" t="s">
        <v>3</v>
      </c>
      <c r="B42" s="1">
        <v>0</v>
      </c>
      <c r="C42" s="1">
        <v>0</v>
      </c>
      <c r="D42" s="1">
        <v>0</v>
      </c>
      <c r="E42" s="1">
        <f>'progression calculations'!$W$6</f>
        <v>0.32880000000000004</v>
      </c>
      <c r="F42" s="1">
        <f xml:space="preserve"> 1-B42-C42-D42-E42-G42-H42-I42-J42-K42</f>
        <v>0.61413362700000007</v>
      </c>
      <c r="G42" s="1">
        <f>'progression calculations'!$F$6</f>
        <v>5.2559999999999996E-2</v>
      </c>
      <c r="H42" s="1">
        <v>0</v>
      </c>
      <c r="I42" s="1">
        <f>'progression calculations'!$S$6</f>
        <v>2.7740000000000002E-4</v>
      </c>
      <c r="J42" s="1">
        <v>0</v>
      </c>
      <c r="K42" s="1">
        <f>'mortality calculations'!$F$6</f>
        <v>4.2289730000000005E-3</v>
      </c>
    </row>
    <row r="43" spans="1:11" x14ac:dyDescent="0.25">
      <c r="A43" s="4" t="s">
        <v>4</v>
      </c>
      <c r="B43" s="1">
        <v>0</v>
      </c>
      <c r="C43" s="1">
        <v>0</v>
      </c>
      <c r="D43" s="1">
        <v>0</v>
      </c>
      <c r="E43" s="1">
        <v>0</v>
      </c>
      <c r="F43" s="1">
        <f>'progression calculations'!$O$6</f>
        <v>8.2200000000000009E-2</v>
      </c>
      <c r="G43" s="1">
        <f xml:space="preserve"> 1-B43-C43-D43-E43-F43-H43-I43-J43-K43</f>
        <v>0.81316570539999988</v>
      </c>
      <c r="H43" s="1">
        <f>'progression calculations'!$G$6</f>
        <v>8.0299999999999996E-2</v>
      </c>
      <c r="I43" s="1">
        <f>'progression calculations'!$H$6</f>
        <v>1.898E-2</v>
      </c>
      <c r="J43" s="1">
        <v>0</v>
      </c>
      <c r="K43" s="1">
        <f>'mortality calculations'!$G$6</f>
        <v>5.3542946000000001E-3</v>
      </c>
    </row>
    <row r="44" spans="1:11" x14ac:dyDescent="0.25">
      <c r="A44" s="4" t="s">
        <v>64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f xml:space="preserve"> 1-B44-C44-D44-E44-F44-G44-I44-J44-K44</f>
        <v>0.80057999999999996</v>
      </c>
      <c r="I44" s="1">
        <f>'progression calculations'!$I$6</f>
        <v>1.898E-2</v>
      </c>
      <c r="J44" s="1">
        <f>'progression calculations'!$J$6</f>
        <v>2.044E-2</v>
      </c>
      <c r="K44" s="1">
        <f>'mortality calculations'!$H$6</f>
        <v>0.16</v>
      </c>
    </row>
    <row r="45" spans="1:11" x14ac:dyDescent="0.25">
      <c r="A45" s="4" t="s">
        <v>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f xml:space="preserve"> 1-B45-C45-D45-E45-F45-G45-H45-J45-K45</f>
        <v>0.34700000000000009</v>
      </c>
      <c r="J45" s="1">
        <f>'progression calculations'!$K$6</f>
        <v>3.0599999999999999E-2</v>
      </c>
      <c r="K45" s="1">
        <f>'mortality calculations'!$I$6</f>
        <v>0.62239999999999995</v>
      </c>
    </row>
    <row r="46" spans="1:11" x14ac:dyDescent="0.25">
      <c r="A46" s="4" t="s">
        <v>72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f xml:space="preserve"> 1-B46-C46-D46-E46-F46-G46-H46-I46-K46</f>
        <v>0.92999999999999994</v>
      </c>
      <c r="K46" s="1">
        <f>'mortality calculations'!$K$6</f>
        <v>7.0000000000000007E-2</v>
      </c>
    </row>
    <row r="47" spans="1:11" x14ac:dyDescent="0.25">
      <c r="A47" s="4" t="s">
        <v>65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</v>
      </c>
    </row>
    <row r="49" spans="1:11" x14ac:dyDescent="0.25">
      <c r="A49" s="4" t="s">
        <v>314</v>
      </c>
      <c r="B49" s="4" t="s">
        <v>66</v>
      </c>
      <c r="C49" s="4" t="s">
        <v>87</v>
      </c>
      <c r="D49" s="4" t="s">
        <v>1</v>
      </c>
      <c r="E49" s="4" t="s">
        <v>2</v>
      </c>
      <c r="F49" s="4" t="s">
        <v>3</v>
      </c>
      <c r="G49" s="4" t="s">
        <v>4</v>
      </c>
      <c r="H49" s="4" t="s">
        <v>64</v>
      </c>
      <c r="I49" s="4" t="s">
        <v>5</v>
      </c>
      <c r="J49" s="4" t="s">
        <v>6</v>
      </c>
      <c r="K49" s="4" t="s">
        <v>65</v>
      </c>
    </row>
    <row r="50" spans="1:11" x14ac:dyDescent="0.25">
      <c r="A50" s="4" t="s">
        <v>66</v>
      </c>
      <c r="B50" s="1">
        <f xml:space="preserve"> 1-C50-D50-E50-F50-G50-H50-I50-J50-K50</f>
        <v>0.92779</v>
      </c>
      <c r="C50" s="1">
        <f>'progression calculations'!$B$7</f>
        <v>7.0199999999999999E-2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f>'mortality calculations'!$B$7</f>
        <v>2.0100000000000001E-3</v>
      </c>
    </row>
    <row r="51" spans="1:11" x14ac:dyDescent="0.25">
      <c r="A51" s="4" t="s">
        <v>59</v>
      </c>
      <c r="B51" s="1">
        <f>'progression calculations'!$P$7</f>
        <v>0.23701</v>
      </c>
      <c r="C51" s="1">
        <f xml:space="preserve"> 1-B51-D51-E51-F51-G51-H51-I51-J51-K51</f>
        <v>0.74454166500000007</v>
      </c>
      <c r="D51" s="1">
        <f>'progression calculations'!$C$7</f>
        <v>1.5768000000000001E-2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f>'mortality calculations'!$C$7</f>
        <v>2.6803349999999998E-3</v>
      </c>
    </row>
    <row r="52" spans="1:11" x14ac:dyDescent="0.25">
      <c r="A52" s="4" t="s">
        <v>1</v>
      </c>
      <c r="B52" s="1">
        <v>0</v>
      </c>
      <c r="C52" s="1">
        <f>'progression calculations'!$L$7</f>
        <v>8.2200000000000009E-2</v>
      </c>
      <c r="D52" s="1">
        <f xml:space="preserve"> 1-B52-C52-E52-F52-G52-H52-I52-J52-K52</f>
        <v>0.83462397619999995</v>
      </c>
      <c r="E52" s="1">
        <f>'progression calculations'!$D$7</f>
        <v>8.0299999999999996E-2</v>
      </c>
      <c r="F52" s="1">
        <v>0</v>
      </c>
      <c r="G52" s="1">
        <v>0</v>
      </c>
      <c r="H52" s="1">
        <v>0</v>
      </c>
      <c r="I52" s="1">
        <f>'progression calculations'!$Q$7</f>
        <v>6.7890000000000006E-6</v>
      </c>
      <c r="J52" s="1">
        <v>0</v>
      </c>
      <c r="K52" s="1">
        <f>'mortality calculations'!$D$7</f>
        <v>2.8692348000000003E-3</v>
      </c>
    </row>
    <row r="53" spans="1:11" x14ac:dyDescent="0.25">
      <c r="A53" s="4" t="s">
        <v>2</v>
      </c>
      <c r="B53" s="1">
        <v>0</v>
      </c>
      <c r="C53" s="1">
        <v>0</v>
      </c>
      <c r="D53" s="1">
        <f>'progression calculations'!$W$7</f>
        <v>0.32880000000000004</v>
      </c>
      <c r="E53" s="1">
        <f xml:space="preserve"> 1-B53-C53-D53-F53-G53-H53-I53-J53-K53</f>
        <v>0.58616133459999997</v>
      </c>
      <c r="F53" s="1">
        <f>'progression calculations'!$E$7</f>
        <v>8.0299999999999996E-2</v>
      </c>
      <c r="G53" s="1">
        <v>0</v>
      </c>
      <c r="H53" s="1">
        <v>0</v>
      </c>
      <c r="I53" s="1">
        <f>'progression calculations'!$R$7</f>
        <v>1.3870000000000001E-4</v>
      </c>
      <c r="J53" s="1">
        <v>0</v>
      </c>
      <c r="K53" s="1">
        <f>'mortality calculations'!$E$7</f>
        <v>4.5999654000000003E-3</v>
      </c>
    </row>
    <row r="54" spans="1:11" x14ac:dyDescent="0.25">
      <c r="A54" s="4" t="s">
        <v>3</v>
      </c>
      <c r="B54" s="1">
        <v>0</v>
      </c>
      <c r="C54" s="1">
        <v>0</v>
      </c>
      <c r="D54" s="1">
        <v>0</v>
      </c>
      <c r="E54" s="1">
        <f>'progression calculations'!$W$7</f>
        <v>0.32880000000000004</v>
      </c>
      <c r="F54" s="1">
        <f xml:space="preserve"> 1-B54-C54-D54-E54-G54-H54-I54-J54-K54</f>
        <v>0.61237651850000008</v>
      </c>
      <c r="G54" s="1">
        <f>'progression calculations'!$F$7</f>
        <v>5.2559999999999996E-2</v>
      </c>
      <c r="H54" s="1">
        <v>0</v>
      </c>
      <c r="I54" s="1">
        <f>'progression calculations'!$S$7</f>
        <v>2.7740000000000002E-4</v>
      </c>
      <c r="J54" s="1">
        <v>0</v>
      </c>
      <c r="K54" s="1">
        <f>'mortality calculations'!$F$7</f>
        <v>5.9860815000000005E-3</v>
      </c>
    </row>
    <row r="55" spans="1:11" x14ac:dyDescent="0.25">
      <c r="A55" s="4" t="s">
        <v>4</v>
      </c>
      <c r="B55" s="1">
        <v>0</v>
      </c>
      <c r="C55" s="1">
        <v>0</v>
      </c>
      <c r="D55" s="1">
        <v>0</v>
      </c>
      <c r="E55" s="1">
        <v>0</v>
      </c>
      <c r="F55" s="1">
        <f>'progression calculations'!$O$7</f>
        <v>8.2200000000000009E-2</v>
      </c>
      <c r="G55" s="1">
        <f xml:space="preserve"> 1-B55-C55-D55-E55-F55-H55-I55-J55-K55</f>
        <v>0.81094103369999992</v>
      </c>
      <c r="H55" s="1">
        <f>'progression calculations'!$G$7</f>
        <v>8.0299999999999996E-2</v>
      </c>
      <c r="I55" s="1">
        <f>'progression calculations'!$H$7</f>
        <v>1.898E-2</v>
      </c>
      <c r="J55" s="1">
        <v>0</v>
      </c>
      <c r="K55" s="1">
        <f>'mortality calculations'!$G$7</f>
        <v>7.5789663E-3</v>
      </c>
    </row>
    <row r="56" spans="1:11" x14ac:dyDescent="0.25">
      <c r="A56" s="4" t="s">
        <v>64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f xml:space="preserve"> 1-B56-C56-D56-E56-F56-G56-I56-J56-K56</f>
        <v>0.80057999999999996</v>
      </c>
      <c r="I56" s="1">
        <f>'progression calculations'!$I$7</f>
        <v>1.898E-2</v>
      </c>
      <c r="J56" s="1">
        <f>'progression calculations'!$J$7</f>
        <v>2.044E-2</v>
      </c>
      <c r="K56" s="1">
        <f>'mortality calculations'!$H$7</f>
        <v>0.16</v>
      </c>
    </row>
    <row r="57" spans="1:11" x14ac:dyDescent="0.25">
      <c r="A57" s="4" t="s">
        <v>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f xml:space="preserve"> 1-B57-C57-D57-E57-F57-G57-H57-J57-K57</f>
        <v>0.34700000000000009</v>
      </c>
      <c r="J57" s="1">
        <f>'progression calculations'!$K$7</f>
        <v>3.0599999999999999E-2</v>
      </c>
      <c r="K57" s="1">
        <f>'mortality calculations'!$I$7</f>
        <v>0.62239999999999995</v>
      </c>
    </row>
    <row r="58" spans="1:11" x14ac:dyDescent="0.25">
      <c r="A58" s="4" t="s">
        <v>72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f xml:space="preserve"> 1-B58-C58-D58-E58-F58-G58-H58-I58-K58</f>
        <v>0.92999999999999994</v>
      </c>
      <c r="K58" s="1">
        <f>'mortality calculations'!$K$7</f>
        <v>7.0000000000000007E-2</v>
      </c>
    </row>
    <row r="59" spans="1:11" x14ac:dyDescent="0.25">
      <c r="A59" s="4" t="s">
        <v>65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1</v>
      </c>
    </row>
    <row r="61" spans="1:11" x14ac:dyDescent="0.25">
      <c r="A61" s="4" t="s">
        <v>315</v>
      </c>
      <c r="B61" s="4" t="s">
        <v>66</v>
      </c>
      <c r="C61" s="4" t="s">
        <v>87</v>
      </c>
      <c r="D61" s="4" t="s">
        <v>1</v>
      </c>
      <c r="E61" s="4" t="s">
        <v>2</v>
      </c>
      <c r="F61" s="4" t="s">
        <v>3</v>
      </c>
      <c r="G61" s="4" t="s">
        <v>4</v>
      </c>
      <c r="H61" s="4" t="s">
        <v>64</v>
      </c>
      <c r="I61" s="4" t="s">
        <v>5</v>
      </c>
      <c r="J61" s="4" t="s">
        <v>6</v>
      </c>
      <c r="K61" s="4" t="s">
        <v>65</v>
      </c>
    </row>
    <row r="62" spans="1:11" x14ac:dyDescent="0.25">
      <c r="A62" s="4" t="s">
        <v>66</v>
      </c>
      <c r="B62" s="1">
        <f xml:space="preserve"> 1-C62-D62-E62-F62-G62-H62-I62-J62-K62</f>
        <v>0.92075999999999991</v>
      </c>
      <c r="C62" s="1">
        <f>'progression calculations'!$B$8</f>
        <v>7.6100000000000001E-2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f>'mortality calculations'!$B$8</f>
        <v>3.14E-3</v>
      </c>
    </row>
    <row r="63" spans="1:11" x14ac:dyDescent="0.25">
      <c r="A63" s="4" t="s">
        <v>59</v>
      </c>
      <c r="B63" s="1">
        <f>'progression calculations'!$P$8</f>
        <v>0.17818999999999999</v>
      </c>
      <c r="C63" s="1">
        <f xml:space="preserve"> 1-B63-D63-E63-F63-G63-H63-I63-J63-K63</f>
        <v>0.79723130000000009</v>
      </c>
      <c r="D63" s="1">
        <f>'progression calculations'!$C$8</f>
        <v>2.0952000000000002E-2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f>'mortality calculations'!$C$8</f>
        <v>3.6267000000000005E-3</v>
      </c>
    </row>
    <row r="64" spans="1:11" x14ac:dyDescent="0.25">
      <c r="A64" s="4" t="s">
        <v>1</v>
      </c>
      <c r="B64" s="1">
        <v>0</v>
      </c>
      <c r="C64" s="1">
        <f>'progression calculations'!$L$8</f>
        <v>6.1800000000000001E-2</v>
      </c>
      <c r="D64" s="1">
        <f xml:space="preserve"> 1-B64-C64-E64-F64-G64-H64-I64-J64-K64</f>
        <v>0.82760868300000001</v>
      </c>
      <c r="E64" s="1">
        <f>'progression calculations'!$D$8</f>
        <v>0.1067</v>
      </c>
      <c r="F64" s="1">
        <v>0</v>
      </c>
      <c r="G64" s="1">
        <v>0</v>
      </c>
      <c r="H64" s="1">
        <v>0</v>
      </c>
      <c r="I64" s="1">
        <f>'progression calculations'!$Q$8</f>
        <v>9.0210000000000005E-6</v>
      </c>
      <c r="J64" s="1">
        <v>0</v>
      </c>
      <c r="K64" s="1">
        <f>'mortality calculations'!$D$8</f>
        <v>3.8822960000000004E-3</v>
      </c>
    </row>
    <row r="65" spans="1:11" x14ac:dyDescent="0.25">
      <c r="A65" s="4" t="s">
        <v>2</v>
      </c>
      <c r="B65" s="1">
        <v>0</v>
      </c>
      <c r="C65" s="1">
        <v>0</v>
      </c>
      <c r="D65" s="1">
        <f>'progression calculations'!$W$8</f>
        <v>0.2472</v>
      </c>
      <c r="E65" s="1">
        <f xml:space="preserve"> 1-B65-C65-D65-F65-G65-H65-I65-J65-K65</f>
        <v>0.63969159200000003</v>
      </c>
      <c r="F65" s="1">
        <f>'progression calculations'!$E$8</f>
        <v>0.1067</v>
      </c>
      <c r="G65" s="1">
        <v>0</v>
      </c>
      <c r="H65" s="1">
        <v>0</v>
      </c>
      <c r="I65" s="1">
        <f>'progression calculations'!$R$8</f>
        <v>1.8430000000000001E-4</v>
      </c>
      <c r="J65" s="1">
        <v>0</v>
      </c>
      <c r="K65" s="1">
        <f>'mortality calculations'!$E$8</f>
        <v>6.2241080000000008E-3</v>
      </c>
    </row>
    <row r="66" spans="1:11" x14ac:dyDescent="0.25">
      <c r="A66" s="4" t="s">
        <v>3</v>
      </c>
      <c r="B66" s="1">
        <v>0</v>
      </c>
      <c r="C66" s="1">
        <v>0</v>
      </c>
      <c r="D66" s="1">
        <v>0</v>
      </c>
      <c r="E66" s="1">
        <f>'progression calculations'!$W$8</f>
        <v>0.2472</v>
      </c>
      <c r="F66" s="1">
        <f xml:space="preserve"> 1-B66-C66-D66-E66-G66-H66-I66-J66-K66</f>
        <v>0.67449176999999993</v>
      </c>
      <c r="G66" s="1">
        <f>'progression calculations'!$F$8</f>
        <v>6.9839999999999999E-2</v>
      </c>
      <c r="H66" s="1">
        <v>0</v>
      </c>
      <c r="I66" s="1">
        <f>'progression calculations'!$S$8</f>
        <v>3.6860000000000001E-4</v>
      </c>
      <c r="J66" s="1">
        <v>0</v>
      </c>
      <c r="K66" s="1">
        <f>'mortality calculations'!$F$8</f>
        <v>8.0996300000000018E-3</v>
      </c>
    </row>
    <row r="67" spans="1:11" x14ac:dyDescent="0.25">
      <c r="A67" s="4" t="s">
        <v>4</v>
      </c>
      <c r="B67" s="1">
        <v>0</v>
      </c>
      <c r="C67" s="1">
        <v>0</v>
      </c>
      <c r="D67" s="1">
        <v>0</v>
      </c>
      <c r="E67" s="1">
        <v>0</v>
      </c>
      <c r="F67" s="1">
        <f>'progression calculations'!$O$8</f>
        <v>6.1800000000000001E-2</v>
      </c>
      <c r="G67" s="1">
        <f xml:space="preserve"> 1-B67-C67-D67-E67-F67-H67-I67-J67-K67</f>
        <v>0.796025074</v>
      </c>
      <c r="H67" s="1">
        <f>'progression calculations'!$G$8</f>
        <v>0.1067</v>
      </c>
      <c r="I67" s="1">
        <f>'progression calculations'!$H$8</f>
        <v>2.5219999999999999E-2</v>
      </c>
      <c r="J67" s="1">
        <v>0</v>
      </c>
      <c r="K67" s="1">
        <f>'mortality calculations'!$G$8</f>
        <v>1.0254926000000001E-2</v>
      </c>
    </row>
    <row r="68" spans="1:11" x14ac:dyDescent="0.25">
      <c r="A68" s="4" t="s">
        <v>64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f xml:space="preserve"> 1-B68-C68-D68-E68-F68-G68-I68-J68-K68</f>
        <v>0.78761999999999999</v>
      </c>
      <c r="I68" s="1">
        <f>'progression calculations'!$I$8</f>
        <v>2.5219999999999999E-2</v>
      </c>
      <c r="J68" s="1">
        <f>'progression calculations'!$J$8</f>
        <v>2.716E-2</v>
      </c>
      <c r="K68" s="1">
        <f>'mortality calculations'!$H$8</f>
        <v>0.16</v>
      </c>
    </row>
    <row r="69" spans="1:11" x14ac:dyDescent="0.25">
      <c r="A69" s="4" t="s">
        <v>5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f xml:space="preserve"> 1-B69-C69-D69-E69-F69-G69-H69-J69-K69</f>
        <v>0.34700000000000009</v>
      </c>
      <c r="J69" s="1">
        <f>'progression calculations'!$K$7</f>
        <v>3.0599999999999999E-2</v>
      </c>
      <c r="K69" s="1">
        <f>'mortality calculations'!$I$8</f>
        <v>0.62239999999999995</v>
      </c>
    </row>
    <row r="70" spans="1:11" x14ac:dyDescent="0.25">
      <c r="A70" s="4" t="s">
        <v>72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f xml:space="preserve"> 1-B70-C70-D70-E70-F70-G70-H70-I70-K70</f>
        <v>0.92999999999999994</v>
      </c>
      <c r="K70" s="1">
        <f>'mortality calculations'!$K$8</f>
        <v>7.0000000000000007E-2</v>
      </c>
    </row>
    <row r="71" spans="1:11" x14ac:dyDescent="0.25">
      <c r="A71" s="4" t="s">
        <v>65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</v>
      </c>
    </row>
    <row r="73" spans="1:11" x14ac:dyDescent="0.25">
      <c r="A73" s="4" t="s">
        <v>316</v>
      </c>
      <c r="B73" s="4" t="s">
        <v>66</v>
      </c>
      <c r="C73" s="4" t="s">
        <v>87</v>
      </c>
      <c r="D73" s="4" t="s">
        <v>1</v>
      </c>
      <c r="E73" s="4" t="s">
        <v>2</v>
      </c>
      <c r="F73" s="4" t="s">
        <v>3</v>
      </c>
      <c r="G73" s="4" t="s">
        <v>4</v>
      </c>
      <c r="H73" s="4" t="s">
        <v>64</v>
      </c>
      <c r="I73" s="4" t="s">
        <v>5</v>
      </c>
      <c r="J73" s="4" t="s">
        <v>6</v>
      </c>
      <c r="K73" s="4" t="s">
        <v>65</v>
      </c>
    </row>
    <row r="74" spans="1:11" x14ac:dyDescent="0.25">
      <c r="A74" s="4" t="s">
        <v>66</v>
      </c>
      <c r="B74" s="1">
        <f xml:space="preserve"> 1-C74-D74-E74-F74-G74-H74-I74-J74-K74</f>
        <v>0.91325999999999996</v>
      </c>
      <c r="C74" s="1">
        <f>'progression calculations'!$B$9</f>
        <v>8.1799999999999998E-2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f>'mortality calculations'!$B$9</f>
        <v>4.9399999999999999E-3</v>
      </c>
    </row>
    <row r="75" spans="1:11" x14ac:dyDescent="0.25">
      <c r="A75" s="4" t="s">
        <v>59</v>
      </c>
      <c r="B75" s="1">
        <f>'progression calculations'!$P$9</f>
        <v>0.17818999999999999</v>
      </c>
      <c r="C75" s="1">
        <f xml:space="preserve"> 1-B75-D75-E75-F75-G75-H75-I75-J75-K75</f>
        <v>0.79515230000000003</v>
      </c>
      <c r="D75" s="1">
        <f>'progression calculations'!$C$9</f>
        <v>2.0952000000000002E-2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f>'mortality calculations'!$C$9</f>
        <v>5.7057000000000002E-3</v>
      </c>
    </row>
    <row r="76" spans="1:11" x14ac:dyDescent="0.25">
      <c r="A76" s="4" t="s">
        <v>1</v>
      </c>
      <c r="B76" s="1">
        <v>0</v>
      </c>
      <c r="C76" s="1">
        <f>'progression calculations'!$L$9</f>
        <v>6.1800000000000001E-2</v>
      </c>
      <c r="D76" s="1">
        <f xml:space="preserve"> 1-B76-C76-E76-F76-G76-H76-I76-J76-K76</f>
        <v>0.82538316300000003</v>
      </c>
      <c r="E76" s="1">
        <f>'progression calculations'!$D$9</f>
        <v>0.1067</v>
      </c>
      <c r="F76" s="1">
        <v>0</v>
      </c>
      <c r="G76" s="1">
        <v>0</v>
      </c>
      <c r="H76" s="1">
        <v>0</v>
      </c>
      <c r="I76" s="1">
        <f>'progression calculations'!$Q$9</f>
        <v>9.0210000000000005E-6</v>
      </c>
      <c r="J76" s="1">
        <v>0</v>
      </c>
      <c r="K76" s="1">
        <f>'mortality calculations'!$D$9</f>
        <v>6.1078160000000012E-3</v>
      </c>
    </row>
    <row r="77" spans="1:11" x14ac:dyDescent="0.25">
      <c r="A77" s="4" t="s">
        <v>2</v>
      </c>
      <c r="B77" s="1">
        <v>0</v>
      </c>
      <c r="C77" s="1">
        <v>0</v>
      </c>
      <c r="D77" s="1">
        <f>'progression calculations'!$W$9</f>
        <v>0.2472</v>
      </c>
      <c r="E77" s="1">
        <f xml:space="preserve"> 1-B77-C77-D77-F77-G77-H77-I77-J77-K77</f>
        <v>0.63612363199999999</v>
      </c>
      <c r="F77" s="1">
        <f>'progression calculations'!$E$9</f>
        <v>0.1067</v>
      </c>
      <c r="G77" s="1">
        <v>0</v>
      </c>
      <c r="H77" s="1">
        <v>0</v>
      </c>
      <c r="I77" s="1">
        <f>'progression calculations'!$R$9</f>
        <v>1.8430000000000001E-4</v>
      </c>
      <c r="J77" s="1">
        <v>0</v>
      </c>
      <c r="K77" s="1">
        <f>'mortality calculations'!$E$9</f>
        <v>9.792068000000001E-3</v>
      </c>
    </row>
    <row r="78" spans="1:11" x14ac:dyDescent="0.25">
      <c r="A78" s="4" t="s">
        <v>3</v>
      </c>
      <c r="B78" s="1">
        <v>0</v>
      </c>
      <c r="C78" s="1">
        <v>0</v>
      </c>
      <c r="D78" s="1">
        <v>0</v>
      </c>
      <c r="E78" s="1">
        <f>'progression calculations'!$W$9</f>
        <v>0.2472</v>
      </c>
      <c r="F78" s="1">
        <f xml:space="preserve"> 1-B78-C78-D78-E78-G78-H78-I78-J78-K78</f>
        <v>0.66984866999999992</v>
      </c>
      <c r="G78" s="1">
        <f>'progression calculations'!$F$9</f>
        <v>6.9839999999999999E-2</v>
      </c>
      <c r="H78" s="1">
        <v>0</v>
      </c>
      <c r="I78" s="1">
        <f>'progression calculations'!$S$9</f>
        <v>3.6860000000000001E-4</v>
      </c>
      <c r="J78" s="1">
        <v>0</v>
      </c>
      <c r="K78" s="1">
        <f>'mortality calculations'!$F$9</f>
        <v>1.2742730000000001E-2</v>
      </c>
    </row>
    <row r="79" spans="1:11" x14ac:dyDescent="0.25">
      <c r="A79" s="4" t="s">
        <v>4</v>
      </c>
      <c r="B79" s="1">
        <v>0</v>
      </c>
      <c r="C79" s="1">
        <v>0</v>
      </c>
      <c r="D79" s="1">
        <v>0</v>
      </c>
      <c r="E79" s="1">
        <v>0</v>
      </c>
      <c r="F79" s="1">
        <f>'progression calculations'!$O$9</f>
        <v>6.1800000000000001E-2</v>
      </c>
      <c r="G79" s="1">
        <f xml:space="preserve"> 1-B79-C79-D79-E79-F79-H79-I79-J79-K79</f>
        <v>0.79014645399999994</v>
      </c>
      <c r="H79" s="1">
        <f>'progression calculations'!$G$9</f>
        <v>0.1067</v>
      </c>
      <c r="I79" s="1">
        <f>'progression calculations'!$H$9</f>
        <v>2.5219999999999999E-2</v>
      </c>
      <c r="J79" s="1">
        <v>0</v>
      </c>
      <c r="K79" s="1">
        <f>'mortality calculations'!$G$9</f>
        <v>1.6133546000000002E-2</v>
      </c>
    </row>
    <row r="80" spans="1:11" x14ac:dyDescent="0.25">
      <c r="A80" s="4" t="s">
        <v>64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f xml:space="preserve"> 1-B80-C80-D80-E80-F80-G80-I80-J80-K80</f>
        <v>0.78761999999999999</v>
      </c>
      <c r="I80" s="1">
        <f>'progression calculations'!$I$9</f>
        <v>2.5219999999999999E-2</v>
      </c>
      <c r="J80" s="1">
        <f>'progression calculations'!$J$9</f>
        <v>2.716E-2</v>
      </c>
      <c r="K80" s="1">
        <f>'mortality calculations'!$H$9</f>
        <v>0.16</v>
      </c>
    </row>
    <row r="81" spans="1:11" x14ac:dyDescent="0.25">
      <c r="A81" s="4" t="s">
        <v>5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f xml:space="preserve"> 1-B81-C81-D81-E81-F81-G81-H81-J81-K81</f>
        <v>0.33782000000000001</v>
      </c>
      <c r="J81" s="1">
        <f>'progression calculations'!$K$9</f>
        <v>3.9780000000000003E-2</v>
      </c>
      <c r="K81" s="1">
        <f>'mortality calculations'!$I$9</f>
        <v>0.62239999999999995</v>
      </c>
    </row>
    <row r="82" spans="1:11" x14ac:dyDescent="0.25">
      <c r="A82" s="4" t="s">
        <v>72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f xml:space="preserve"> 1-B82-C82-D82-E82-F82-G82-H82-I82-K82</f>
        <v>0.92999999999999994</v>
      </c>
      <c r="K82" s="1">
        <f>'mortality calculations'!$K$9</f>
        <v>7.0000000000000007E-2</v>
      </c>
    </row>
    <row r="83" spans="1:11" x14ac:dyDescent="0.25">
      <c r="A83" s="4" t="s">
        <v>65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1</v>
      </c>
    </row>
    <row r="85" spans="1:11" x14ac:dyDescent="0.25">
      <c r="A85" s="4" t="s">
        <v>317</v>
      </c>
      <c r="B85" s="4" t="s">
        <v>66</v>
      </c>
      <c r="C85" s="4" t="s">
        <v>87</v>
      </c>
      <c r="D85" s="4" t="s">
        <v>1</v>
      </c>
      <c r="E85" s="4" t="s">
        <v>2</v>
      </c>
      <c r="F85" s="4" t="s">
        <v>3</v>
      </c>
      <c r="G85" s="4" t="s">
        <v>4</v>
      </c>
      <c r="H85" s="4" t="s">
        <v>64</v>
      </c>
      <c r="I85" s="4" t="s">
        <v>5</v>
      </c>
      <c r="J85" s="4" t="s">
        <v>6</v>
      </c>
      <c r="K85" s="4" t="s">
        <v>65</v>
      </c>
    </row>
    <row r="86" spans="1:11" x14ac:dyDescent="0.25">
      <c r="A86" s="4" t="s">
        <v>66</v>
      </c>
      <c r="B86" s="1">
        <f xml:space="preserve"> 1-C86-D86-E86-F86-G86-H86-I86-J86-K86</f>
        <v>0.90708999999999995</v>
      </c>
      <c r="C86" s="1">
        <f>'progression calculations'!$B$10</f>
        <v>8.5599999999999996E-2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f>'mortality calculations'!$B$10</f>
        <v>7.3099999999999997E-3</v>
      </c>
    </row>
    <row r="87" spans="1:11" x14ac:dyDescent="0.25">
      <c r="A87" s="4" t="s">
        <v>59</v>
      </c>
      <c r="B87" s="1">
        <f>'progression calculations'!$P$10</f>
        <v>0.17818999999999999</v>
      </c>
      <c r="C87" s="1">
        <f xml:space="preserve"> 1-B87-D87-E87-F87-G87-H87-I87-J87-K87</f>
        <v>0.79241495000000006</v>
      </c>
      <c r="D87" s="1">
        <f>'progression calculations'!$C$10</f>
        <v>2.0952000000000002E-2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f>'mortality calculations'!$C$10</f>
        <v>8.4430500000000006E-3</v>
      </c>
    </row>
    <row r="88" spans="1:11" x14ac:dyDescent="0.25">
      <c r="A88" s="4" t="s">
        <v>1</v>
      </c>
      <c r="B88" s="1">
        <v>0</v>
      </c>
      <c r="C88" s="1">
        <f>'progression calculations'!$L$10</f>
        <v>6.1800000000000001E-2</v>
      </c>
      <c r="D88" s="1">
        <f xml:space="preserve"> 1-B88-C88-E88-F88-G88-H88-I88-J88-K88</f>
        <v>0.82245289500000007</v>
      </c>
      <c r="E88" s="1">
        <f>'progression calculations'!$D$10</f>
        <v>0.1067</v>
      </c>
      <c r="F88" s="1">
        <v>0</v>
      </c>
      <c r="G88" s="1">
        <v>0</v>
      </c>
      <c r="H88" s="1">
        <v>0</v>
      </c>
      <c r="I88" s="1">
        <f>'progression calculations'!$Q$10</f>
        <v>9.0210000000000005E-6</v>
      </c>
      <c r="J88" s="1">
        <v>0</v>
      </c>
      <c r="K88" s="1">
        <f>'mortality calculations'!$D$10</f>
        <v>9.038084E-3</v>
      </c>
    </row>
    <row r="89" spans="1:11" x14ac:dyDescent="0.25">
      <c r="A89" s="4" t="s">
        <v>2</v>
      </c>
      <c r="B89" s="1">
        <v>0</v>
      </c>
      <c r="C89" s="1">
        <v>0</v>
      </c>
      <c r="D89" s="1">
        <f>'progression calculations'!$W$10</f>
        <v>0.2472</v>
      </c>
      <c r="E89" s="1">
        <f xml:space="preserve"> 1-B89-C89-D89-F89-G89-H89-I89-J89-K89</f>
        <v>0.63142581799999997</v>
      </c>
      <c r="F89" s="1">
        <f>'progression calculations'!$E$10</f>
        <v>0.1067</v>
      </c>
      <c r="G89" s="1">
        <v>0</v>
      </c>
      <c r="H89" s="1">
        <v>0</v>
      </c>
      <c r="I89" s="1">
        <f>'progression calculations'!$R$10</f>
        <v>1.8430000000000001E-4</v>
      </c>
      <c r="J89" s="1">
        <v>0</v>
      </c>
      <c r="K89" s="1">
        <f>'mortality calculations'!$E$10</f>
        <v>1.4489882000000001E-2</v>
      </c>
    </row>
    <row r="90" spans="1:11" x14ac:dyDescent="0.25">
      <c r="A90" s="4" t="s">
        <v>3</v>
      </c>
      <c r="B90" s="1">
        <v>0</v>
      </c>
      <c r="C90" s="1">
        <v>0</v>
      </c>
      <c r="D90" s="1">
        <v>0</v>
      </c>
      <c r="E90" s="1">
        <f>'progression calculations'!$W$10</f>
        <v>0.2472</v>
      </c>
      <c r="F90" s="1">
        <f xml:space="preserve"> 1-B90-C90-D90-E90-G90-H90-I90-J90-K90</f>
        <v>0.66373525499999997</v>
      </c>
      <c r="G90" s="1">
        <f>'progression calculations'!$F$10</f>
        <v>6.9839999999999999E-2</v>
      </c>
      <c r="H90" s="1">
        <v>0</v>
      </c>
      <c r="I90" s="1">
        <f>'progression calculations'!$S$10</f>
        <v>3.6860000000000001E-4</v>
      </c>
      <c r="J90" s="1">
        <v>0</v>
      </c>
      <c r="K90" s="1">
        <f>'mortality calculations'!$F$10</f>
        <v>1.8856145000000001E-2</v>
      </c>
    </row>
    <row r="91" spans="1:11" x14ac:dyDescent="0.25">
      <c r="A91" s="4" t="s">
        <v>4</v>
      </c>
      <c r="B91" s="1">
        <v>0</v>
      </c>
      <c r="C91" s="1">
        <v>0</v>
      </c>
      <c r="D91" s="1">
        <v>0</v>
      </c>
      <c r="E91" s="1">
        <v>0</v>
      </c>
      <c r="F91" s="1">
        <f>'progression calculations'!$O$10</f>
        <v>6.1800000000000001E-2</v>
      </c>
      <c r="G91" s="1">
        <f xml:space="preserve"> 1-B91-C91-D91-E91-F91-H91-I91-J91-K91</f>
        <v>0.78240627100000004</v>
      </c>
      <c r="H91" s="1">
        <f>'progression calculations'!$G$10</f>
        <v>0.1067</v>
      </c>
      <c r="I91" s="1">
        <f>'progression calculations'!$H$10</f>
        <v>2.5219999999999999E-2</v>
      </c>
      <c r="J91" s="1">
        <v>0</v>
      </c>
      <c r="K91" s="1">
        <f>'mortality calculations'!$G$10</f>
        <v>2.3873729E-2</v>
      </c>
    </row>
    <row r="92" spans="1:11" x14ac:dyDescent="0.25">
      <c r="A92" s="4" t="s">
        <v>64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f xml:space="preserve"> 1-B92-C92-D92-E92-F92-G92-I92-J92-K92</f>
        <v>0.78761999999999999</v>
      </c>
      <c r="I92" s="1">
        <f>'progression calculations'!$I$10</f>
        <v>2.5219999999999999E-2</v>
      </c>
      <c r="J92" s="1">
        <f>'progression calculations'!$J$10</f>
        <v>2.716E-2</v>
      </c>
      <c r="K92" s="1">
        <f>'mortality calculations'!$H$10</f>
        <v>0.16</v>
      </c>
    </row>
    <row r="93" spans="1:11" x14ac:dyDescent="0.25">
      <c r="A93" s="4" t="s">
        <v>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f xml:space="preserve"> 1-B93-C93-D93-E93-F93-G93-H93-J93-K93</f>
        <v>0.33782000000000001</v>
      </c>
      <c r="J93" s="1">
        <f>'progression calculations'!$K$10</f>
        <v>3.9780000000000003E-2</v>
      </c>
      <c r="K93" s="1">
        <f>'mortality calculations'!$I$10</f>
        <v>0.62239999999999995</v>
      </c>
    </row>
    <row r="94" spans="1:11" x14ac:dyDescent="0.25">
      <c r="A94" s="4" t="s">
        <v>72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f xml:space="preserve"> 1-B94-C94-D94-E94-F94-G94-H94-I94-K94</f>
        <v>0.92999999999999994</v>
      </c>
      <c r="K94" s="1">
        <f>'mortality calculations'!$K$10</f>
        <v>7.0000000000000007E-2</v>
      </c>
    </row>
    <row r="95" spans="1:11" x14ac:dyDescent="0.25">
      <c r="A95" s="4" t="s">
        <v>65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</row>
    <row r="97" spans="1:11" x14ac:dyDescent="0.25">
      <c r="A97" s="4" t="s">
        <v>318</v>
      </c>
      <c r="B97" s="4" t="s">
        <v>66</v>
      </c>
      <c r="C97" s="4" t="s">
        <v>59</v>
      </c>
      <c r="D97" s="4" t="s">
        <v>1</v>
      </c>
      <c r="E97" s="4" t="s">
        <v>2</v>
      </c>
      <c r="F97" s="4" t="s">
        <v>3</v>
      </c>
      <c r="G97" s="4" t="s">
        <v>4</v>
      </c>
      <c r="H97" s="4" t="s">
        <v>64</v>
      </c>
      <c r="I97" s="4" t="s">
        <v>5</v>
      </c>
      <c r="J97" s="4" t="s">
        <v>6</v>
      </c>
      <c r="K97" s="4" t="s">
        <v>65</v>
      </c>
    </row>
    <row r="98" spans="1:11" x14ac:dyDescent="0.25">
      <c r="A98" s="4" t="s">
        <v>66</v>
      </c>
      <c r="B98" s="1">
        <f xml:space="preserve"> 1-C98-D98-E98-F98-G98-H98-I98-J98-K98</f>
        <v>0.90156000000000003</v>
      </c>
      <c r="C98" s="1">
        <f>'progression calculations'!$B$11</f>
        <v>8.8099999999999998E-2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f>'mortality calculations'!$B$11</f>
        <v>1.034E-2</v>
      </c>
    </row>
    <row r="99" spans="1:11" x14ac:dyDescent="0.25">
      <c r="A99" s="4" t="s">
        <v>59</v>
      </c>
      <c r="B99" s="1">
        <f>'progression calculations'!$P$11</f>
        <v>0.17818999999999999</v>
      </c>
      <c r="C99" s="1">
        <f xml:space="preserve"> 1-B99-D99-E99-F99-G99-H99-I99-J99-K99</f>
        <v>0.7889153000000001</v>
      </c>
      <c r="D99" s="1">
        <f>'progression calculations'!$C$11</f>
        <v>2.0952000000000002E-2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f>'mortality calculations'!$C$11</f>
        <v>1.1942700000000001E-2</v>
      </c>
    </row>
    <row r="100" spans="1:11" x14ac:dyDescent="0.25">
      <c r="A100" s="4" t="s">
        <v>1</v>
      </c>
      <c r="B100" s="1">
        <v>0</v>
      </c>
      <c r="C100" s="1">
        <f>'progression calculations'!$L$11</f>
        <v>6.1800000000000001E-2</v>
      </c>
      <c r="D100" s="1">
        <f xml:space="preserve"> 1-B100-C100-E100-F100-G100-H100-I100-J100-K100</f>
        <v>0.81870660299999998</v>
      </c>
      <c r="E100" s="1">
        <f>'progression calculations'!$D$11</f>
        <v>0.1067</v>
      </c>
      <c r="F100" s="1">
        <v>0</v>
      </c>
      <c r="G100" s="1">
        <v>0</v>
      </c>
      <c r="H100" s="1">
        <v>0</v>
      </c>
      <c r="I100" s="1">
        <f>'progression calculations'!$Q$11</f>
        <v>9.0210000000000005E-6</v>
      </c>
      <c r="J100" s="1">
        <v>0</v>
      </c>
      <c r="K100" s="1">
        <f>'mortality calculations'!$D$11</f>
        <v>1.2784376000000002E-2</v>
      </c>
    </row>
    <row r="101" spans="1:11" x14ac:dyDescent="0.25">
      <c r="A101" s="4" t="s">
        <v>2</v>
      </c>
      <c r="B101" s="1">
        <v>0</v>
      </c>
      <c r="C101" s="1">
        <v>0</v>
      </c>
      <c r="D101" s="1">
        <f>'progression calculations'!$W$11</f>
        <v>0.2472</v>
      </c>
      <c r="E101" s="1">
        <f xml:space="preserve"> 1-B101-C101-D101-F101-G101-H101-I101-J101-K101</f>
        <v>0.625419752</v>
      </c>
      <c r="F101" s="1">
        <f>'progression calculations'!$E$11</f>
        <v>0.1067</v>
      </c>
      <c r="G101" s="1">
        <v>0</v>
      </c>
      <c r="H101" s="1">
        <v>0</v>
      </c>
      <c r="I101" s="1">
        <f>'progression calculations'!$R$11</f>
        <v>1.8430000000000001E-4</v>
      </c>
      <c r="J101" s="1">
        <v>0</v>
      </c>
      <c r="K101" s="1">
        <f>'mortality calculations'!$E$11</f>
        <v>2.0495948000000003E-2</v>
      </c>
    </row>
    <row r="102" spans="1:11" x14ac:dyDescent="0.25">
      <c r="A102" s="4" t="s">
        <v>3</v>
      </c>
      <c r="B102" s="1">
        <v>0</v>
      </c>
      <c r="C102" s="1">
        <v>0</v>
      </c>
      <c r="D102" s="1">
        <v>0</v>
      </c>
      <c r="E102" s="1">
        <f>'progression calculations'!$W$11</f>
        <v>0.2472</v>
      </c>
      <c r="F102" s="1">
        <f xml:space="preserve"> 1-B102-C102-D102-E102-G102-H102-I102-J102-K102</f>
        <v>0.65591937</v>
      </c>
      <c r="G102" s="1">
        <f>'progression calculations'!$F$11</f>
        <v>6.9839999999999999E-2</v>
      </c>
      <c r="H102" s="1">
        <v>0</v>
      </c>
      <c r="I102" s="1">
        <f>'progression calculations'!$S$11</f>
        <v>3.6860000000000001E-4</v>
      </c>
      <c r="J102" s="1">
        <v>0</v>
      </c>
      <c r="K102" s="1">
        <f>'mortality calculations'!$F$11</f>
        <v>2.6672030000000003E-2</v>
      </c>
    </row>
    <row r="103" spans="1:11" x14ac:dyDescent="0.25">
      <c r="A103" s="4" t="s">
        <v>4</v>
      </c>
      <c r="B103" s="1">
        <v>0</v>
      </c>
      <c r="C103" s="1">
        <v>0</v>
      </c>
      <c r="D103" s="1">
        <v>0</v>
      </c>
      <c r="E103" s="1">
        <v>0</v>
      </c>
      <c r="F103" s="1">
        <f>'progression calculations'!$O$11</f>
        <v>6.1800000000000001E-2</v>
      </c>
      <c r="G103" s="1">
        <f xml:space="preserve"> 1-B103-C103-D103-E103-F103-H103-I103-J103-K103</f>
        <v>0.77251059399999999</v>
      </c>
      <c r="H103" s="1">
        <f>'progression calculations'!$G$11</f>
        <v>0.1067</v>
      </c>
      <c r="I103" s="1">
        <f>'progression calculations'!$H$11</f>
        <v>2.5219999999999999E-2</v>
      </c>
      <c r="J103" s="1">
        <v>0</v>
      </c>
      <c r="K103" s="1">
        <f>'mortality calculations'!$G$11</f>
        <v>3.3769406000000002E-2</v>
      </c>
    </row>
    <row r="104" spans="1:11" x14ac:dyDescent="0.25">
      <c r="A104" s="4" t="s">
        <v>64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f xml:space="preserve"> 1-B104-C104-D104-E104-F104-G104-I104-J104-K104</f>
        <v>0.78761999999999999</v>
      </c>
      <c r="I104" s="1">
        <f>'progression calculations'!$I$11</f>
        <v>2.5219999999999999E-2</v>
      </c>
      <c r="J104" s="1">
        <f>'progression calculations'!$J$11</f>
        <v>2.716E-2</v>
      </c>
      <c r="K104" s="1">
        <f>'mortality calculations'!$H$11</f>
        <v>0.16</v>
      </c>
    </row>
    <row r="105" spans="1:11" x14ac:dyDescent="0.25">
      <c r="A105" s="4" t="s">
        <v>5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f xml:space="preserve"> 1-B105-C105-D105-E105-F105-G105-H105-J105-K105</f>
        <v>0.33782000000000001</v>
      </c>
      <c r="J105" s="1">
        <f>'progression calculations'!$K$11</f>
        <v>3.9780000000000003E-2</v>
      </c>
      <c r="K105" s="1">
        <f>'mortality calculations'!$I$11</f>
        <v>0.62239999999999995</v>
      </c>
    </row>
    <row r="106" spans="1:11" x14ac:dyDescent="0.25">
      <c r="A106" s="4" t="s">
        <v>72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f xml:space="preserve"> 1-B106-C106-D106-E106-F106-G106-H106-I106-K106</f>
        <v>0.92999999999999994</v>
      </c>
      <c r="K106" s="1">
        <f>'mortality calculations'!$K$11</f>
        <v>7.0000000000000007E-2</v>
      </c>
    </row>
    <row r="107" spans="1:11" x14ac:dyDescent="0.25">
      <c r="A107" s="4" t="s">
        <v>65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1</v>
      </c>
    </row>
    <row r="109" spans="1:11" x14ac:dyDescent="0.25">
      <c r="A109" s="4" t="s">
        <v>319</v>
      </c>
      <c r="B109" s="4" t="s">
        <v>66</v>
      </c>
      <c r="C109" s="4" t="s">
        <v>59</v>
      </c>
      <c r="D109" s="4" t="s">
        <v>1</v>
      </c>
      <c r="E109" s="4" t="s">
        <v>2</v>
      </c>
      <c r="F109" s="4" t="s">
        <v>3</v>
      </c>
      <c r="G109" s="4" t="s">
        <v>4</v>
      </c>
      <c r="H109" s="4" t="s">
        <v>64</v>
      </c>
      <c r="I109" s="4" t="s">
        <v>5</v>
      </c>
      <c r="J109" s="4" t="s">
        <v>6</v>
      </c>
      <c r="K109" s="4" t="s">
        <v>65</v>
      </c>
    </row>
    <row r="110" spans="1:11" x14ac:dyDescent="0.25">
      <c r="A110" s="4" t="s">
        <v>66</v>
      </c>
      <c r="B110" s="1">
        <f xml:space="preserve"> 1-C110-D110-E110-F110-G110-H110-I110-J110-K110</f>
        <v>0.89561000000000002</v>
      </c>
      <c r="C110" s="1">
        <f>'progression calculations'!$B$12</f>
        <v>8.9399999999999993E-2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f>'mortality calculations'!$B$12</f>
        <v>1.499E-2</v>
      </c>
    </row>
    <row r="111" spans="1:11" x14ac:dyDescent="0.25">
      <c r="A111" s="4" t="s">
        <v>59</v>
      </c>
      <c r="B111" s="1">
        <f>'progression calculations'!$P$12</f>
        <v>0.14359</v>
      </c>
      <c r="C111" s="1">
        <f xml:space="preserve"> 1-B111-D111-E111-F111-G111-H111-I111-J111-K111</f>
        <v>0.81453449999999994</v>
      </c>
      <c r="D111" s="1">
        <f>'progression calculations'!$C$12</f>
        <v>2.6136E-2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f>'mortality calculations'!$C$12</f>
        <v>1.57395E-2</v>
      </c>
    </row>
    <row r="112" spans="1:11" x14ac:dyDescent="0.25">
      <c r="A112" s="4" t="s">
        <v>1</v>
      </c>
      <c r="B112" s="1">
        <v>0</v>
      </c>
      <c r="C112" s="1">
        <f>'progression calculations'!$L$12</f>
        <v>4.9799999999999997E-2</v>
      </c>
      <c r="D112" s="1">
        <f xml:space="preserve"> 1-B112-C112-E112-F112-G112-H112-I112-J112-K112</f>
        <v>0.80023998699999999</v>
      </c>
      <c r="E112" s="1">
        <f>'progression calculations'!$D$12</f>
        <v>0.1331</v>
      </c>
      <c r="F112" s="1">
        <v>0</v>
      </c>
      <c r="G112" s="1">
        <v>0</v>
      </c>
      <c r="H112" s="1">
        <v>0</v>
      </c>
      <c r="I112" s="1">
        <f>'progression calculations'!$Q$12</f>
        <v>1.1253000000000001E-5</v>
      </c>
      <c r="J112" s="1">
        <v>0</v>
      </c>
      <c r="K112" s="1">
        <f>'mortality calculations'!$D$12</f>
        <v>1.6848760000000001E-2</v>
      </c>
    </row>
    <row r="113" spans="1:11" x14ac:dyDescent="0.25">
      <c r="A113" s="4" t="s">
        <v>2</v>
      </c>
      <c r="B113" s="1">
        <v>0</v>
      </c>
      <c r="C113" s="1">
        <v>0</v>
      </c>
      <c r="D113" s="1">
        <f>'progression calculations'!$W$12</f>
        <v>0.19919999999999999</v>
      </c>
      <c r="E113" s="1">
        <f xml:space="preserve"> 1-B113-C113-D113-F113-G113-H113-I113-J113-K113</f>
        <v>0.64045811999999991</v>
      </c>
      <c r="F113" s="1">
        <f>'progression calculations'!$E$12</f>
        <v>0.1331</v>
      </c>
      <c r="G113" s="1">
        <v>0</v>
      </c>
      <c r="H113" s="1">
        <v>0</v>
      </c>
      <c r="I113" s="1">
        <f>'progression calculations'!$R$12</f>
        <v>2.299E-4</v>
      </c>
      <c r="J113" s="1">
        <v>0</v>
      </c>
      <c r="K113" s="1">
        <f>'mortality calculations'!$E$12</f>
        <v>2.7011980000000001E-2</v>
      </c>
    </row>
    <row r="114" spans="1:11" x14ac:dyDescent="0.25">
      <c r="A114" s="4" t="s">
        <v>3</v>
      </c>
      <c r="B114" s="1">
        <v>0</v>
      </c>
      <c r="C114" s="1">
        <v>0</v>
      </c>
      <c r="D114" s="1">
        <v>0</v>
      </c>
      <c r="E114" s="1">
        <f>'progression calculations'!$W$12</f>
        <v>0.19919999999999999</v>
      </c>
      <c r="F114" s="1">
        <f xml:space="preserve"> 1-B114-C114-D114-E114-G114-H114-I114-J114-K114</f>
        <v>0.67806864999999994</v>
      </c>
      <c r="G114" s="1">
        <f>'progression calculations'!$F$12</f>
        <v>8.7119999999999989E-2</v>
      </c>
      <c r="H114" s="1">
        <v>0</v>
      </c>
      <c r="I114" s="1">
        <f>'progression calculations'!$S$12</f>
        <v>4.5980000000000001E-4</v>
      </c>
      <c r="J114" s="1">
        <v>0</v>
      </c>
      <c r="K114" s="1">
        <f>'mortality calculations'!$F$12</f>
        <v>3.5151550000000004E-2</v>
      </c>
    </row>
    <row r="115" spans="1:11" x14ac:dyDescent="0.25">
      <c r="A115" s="4" t="s">
        <v>4</v>
      </c>
      <c r="B115" s="1">
        <v>0</v>
      </c>
      <c r="C115" s="1">
        <v>0</v>
      </c>
      <c r="D115" s="1">
        <v>0</v>
      </c>
      <c r="E115" s="1">
        <v>0</v>
      </c>
      <c r="F115" s="1">
        <f>'progression calculations'!$O$12</f>
        <v>4.9799999999999997E-2</v>
      </c>
      <c r="G115" s="1">
        <f xml:space="preserve"> 1-B115-C115-D115-E115-F115-H115-I115-J115-K115</f>
        <v>0.74113468999999998</v>
      </c>
      <c r="H115" s="1">
        <f>'progression calculations'!$G$12</f>
        <v>0.1331</v>
      </c>
      <c r="I115" s="1">
        <f>'progression calculations'!$H$12</f>
        <v>3.1459999999999995E-2</v>
      </c>
      <c r="J115" s="1">
        <v>0</v>
      </c>
      <c r="K115" s="1">
        <f>'mortality calculations'!$G$12</f>
        <v>4.4505309999999999E-2</v>
      </c>
    </row>
    <row r="116" spans="1:11" x14ac:dyDescent="0.25">
      <c r="A116" s="4" t="s">
        <v>64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f xml:space="preserve"> 1-B116-C116-D116-E116-F116-G116-I116-J116-K116</f>
        <v>0.7746599999999999</v>
      </c>
      <c r="I116" s="1">
        <f>'progression calculations'!$I$12</f>
        <v>3.1459999999999995E-2</v>
      </c>
      <c r="J116" s="1">
        <f>'progression calculations'!$J$12</f>
        <v>3.388E-2</v>
      </c>
      <c r="K116" s="1">
        <f>'mortality calculations'!$H$12</f>
        <v>0.16</v>
      </c>
    </row>
    <row r="117" spans="1:11" x14ac:dyDescent="0.25">
      <c r="A117" s="4" t="s">
        <v>5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f xml:space="preserve"> 1-B117-C117-D117-E117-F117-G117-H117-J117-K117</f>
        <v>0.37056200000000006</v>
      </c>
      <c r="J117" s="1">
        <f>'progression calculations'!$K$12</f>
        <v>7.038E-3</v>
      </c>
      <c r="K117" s="1">
        <f>'mortality calculations'!$I$12</f>
        <v>0.62239999999999995</v>
      </c>
    </row>
    <row r="118" spans="1:11" x14ac:dyDescent="0.25">
      <c r="A118" s="4" t="s">
        <v>72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f xml:space="preserve"> 1-B118-C118-D118-E118-F118-G118-H118-I118-K118</f>
        <v>0.92999999999999994</v>
      </c>
      <c r="K118" s="1">
        <f>'mortality calculations'!$K$12</f>
        <v>7.0000000000000007E-2</v>
      </c>
    </row>
    <row r="119" spans="1:11" x14ac:dyDescent="0.25">
      <c r="A119" s="4" t="s">
        <v>65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</v>
      </c>
    </row>
    <row r="121" spans="1:11" x14ac:dyDescent="0.25">
      <c r="A121" s="4" t="s">
        <v>320</v>
      </c>
      <c r="B121" s="4" t="s">
        <v>66</v>
      </c>
      <c r="C121" s="4" t="s">
        <v>59</v>
      </c>
      <c r="D121" s="4" t="s">
        <v>1</v>
      </c>
      <c r="E121" s="4" t="s">
        <v>2</v>
      </c>
      <c r="F121" s="4" t="s">
        <v>3</v>
      </c>
      <c r="G121" s="4" t="s">
        <v>4</v>
      </c>
      <c r="H121" s="4" t="s">
        <v>64</v>
      </c>
      <c r="I121" s="4" t="s">
        <v>5</v>
      </c>
      <c r="J121" s="4" t="s">
        <v>6</v>
      </c>
      <c r="K121" s="4" t="s">
        <v>65</v>
      </c>
    </row>
    <row r="122" spans="1:11" x14ac:dyDescent="0.25">
      <c r="A122" s="4" t="s">
        <v>66</v>
      </c>
      <c r="B122" s="1">
        <f xml:space="preserve"> 1-C122-D122-E122-F122-G122-H122-I122-J122-K122</f>
        <v>0.88634999999999997</v>
      </c>
      <c r="C122" s="1">
        <f>'progression calculations'!$B$13</f>
        <v>9.0399999999999994E-2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f>'mortality calculations'!$B$13</f>
        <v>2.325E-2</v>
      </c>
    </row>
    <row r="123" spans="1:11" x14ac:dyDescent="0.25">
      <c r="A123" s="4" t="s">
        <v>59</v>
      </c>
      <c r="B123" s="1">
        <f>'progression calculations'!$P$13</f>
        <v>0.14359</v>
      </c>
      <c r="C123" s="1">
        <f xml:space="preserve"> 1-B123-D123-E123-F123-G123-H123-I123-J123-K123</f>
        <v>0.80586150000000001</v>
      </c>
      <c r="D123" s="1">
        <f>'progression calculations'!$C$13</f>
        <v>2.6136E-2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f>'mortality calculations'!$C$13</f>
        <v>2.44125E-2</v>
      </c>
    </row>
    <row r="124" spans="1:11" x14ac:dyDescent="0.25">
      <c r="A124" s="4" t="s">
        <v>1</v>
      </c>
      <c r="B124" s="1">
        <v>0</v>
      </c>
      <c r="C124" s="1">
        <f>'progression calculations'!$L$13</f>
        <v>4.9799999999999997E-2</v>
      </c>
      <c r="D124" s="1">
        <f xml:space="preserve"> 1-B124-C124-E124-F124-G124-H124-I124-J124-K124</f>
        <v>0.79095574700000004</v>
      </c>
      <c r="E124" s="1">
        <f>'progression calculations'!$D$13</f>
        <v>0.1331</v>
      </c>
      <c r="F124" s="1">
        <v>0</v>
      </c>
      <c r="G124" s="1">
        <v>0</v>
      </c>
      <c r="H124" s="1">
        <v>0</v>
      </c>
      <c r="I124" s="1">
        <f>'progression calculations'!$Q$13</f>
        <v>1.1253000000000001E-5</v>
      </c>
      <c r="J124" s="1">
        <v>0</v>
      </c>
      <c r="K124" s="1">
        <f>'mortality calculations'!$D$13</f>
        <v>2.6133000000000003E-2</v>
      </c>
    </row>
    <row r="125" spans="1:11" x14ac:dyDescent="0.25">
      <c r="A125" s="4" t="s">
        <v>2</v>
      </c>
      <c r="B125" s="1">
        <v>0</v>
      </c>
      <c r="C125" s="1">
        <v>0</v>
      </c>
      <c r="D125" s="1">
        <f>'progression calculations'!$W$13</f>
        <v>0.19919999999999999</v>
      </c>
      <c r="E125" s="1">
        <f xml:space="preserve"> 1-B125-C125-D125-F125-G125-H125-I125-J125-K125</f>
        <v>0.62557359999999995</v>
      </c>
      <c r="F125" s="1">
        <f>'progression calculations'!$E$13</f>
        <v>0.1331</v>
      </c>
      <c r="G125" s="1">
        <v>0</v>
      </c>
      <c r="H125" s="1">
        <v>0</v>
      </c>
      <c r="I125" s="1">
        <f>'progression calculations'!$R$13</f>
        <v>2.299E-4</v>
      </c>
      <c r="J125" s="1">
        <v>0</v>
      </c>
      <c r="K125" s="1">
        <f>'mortality calculations'!$E$13</f>
        <v>4.1896500000000003E-2</v>
      </c>
    </row>
    <row r="126" spans="1:11" x14ac:dyDescent="0.25">
      <c r="A126" s="4" t="s">
        <v>3</v>
      </c>
      <c r="B126" s="1">
        <v>0</v>
      </c>
      <c r="C126" s="1">
        <v>0</v>
      </c>
      <c r="D126" s="1">
        <v>0</v>
      </c>
      <c r="E126" s="1">
        <f>'progression calculations'!$W$13</f>
        <v>0.19919999999999999</v>
      </c>
      <c r="F126" s="1">
        <f xml:space="preserve"> 1-B126-C126-D126-E126-G126-H126-I126-J126-K126</f>
        <v>0.65869895000000001</v>
      </c>
      <c r="G126" s="1">
        <f>'progression calculations'!$F$13</f>
        <v>8.7119999999999989E-2</v>
      </c>
      <c r="H126" s="1">
        <v>0</v>
      </c>
      <c r="I126" s="1">
        <f>'progression calculations'!$S$13</f>
        <v>4.5980000000000001E-4</v>
      </c>
      <c r="J126" s="1">
        <v>0</v>
      </c>
      <c r="K126" s="1">
        <f>'mortality calculations'!$F$13</f>
        <v>5.4521250000000007E-2</v>
      </c>
    </row>
    <row r="127" spans="1:11" x14ac:dyDescent="0.25">
      <c r="A127" s="4" t="s">
        <v>4</v>
      </c>
      <c r="B127" s="1">
        <v>0</v>
      </c>
      <c r="C127" s="1">
        <v>0</v>
      </c>
      <c r="D127" s="1">
        <v>0</v>
      </c>
      <c r="E127" s="1">
        <v>0</v>
      </c>
      <c r="F127" s="1">
        <f>'progression calculations'!$O$13</f>
        <v>4.9799999999999997E-2</v>
      </c>
      <c r="G127" s="1">
        <f xml:space="preserve"> 1-B127-C127-D127-E127-F127-H127-I127-J127-K127</f>
        <v>0.71661074999999996</v>
      </c>
      <c r="H127" s="1">
        <f>'progression calculations'!$G$13</f>
        <v>0.1331</v>
      </c>
      <c r="I127" s="1">
        <f>'progression calculations'!$H$13</f>
        <v>3.1459999999999995E-2</v>
      </c>
      <c r="J127" s="1">
        <v>0</v>
      </c>
      <c r="K127" s="1">
        <f>'mortality calculations'!$G$13</f>
        <v>6.902925E-2</v>
      </c>
    </row>
    <row r="128" spans="1:11" x14ac:dyDescent="0.25">
      <c r="A128" s="4" t="s">
        <v>64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f xml:space="preserve"> 1-B128-C128-D128-E128-F128-G128-I128-J128-K128</f>
        <v>0.7746599999999999</v>
      </c>
      <c r="I128" s="1">
        <f>'progression calculations'!$I$13</f>
        <v>3.1459999999999995E-2</v>
      </c>
      <c r="J128" s="1">
        <f>'progression calculations'!$J$13</f>
        <v>3.388E-2</v>
      </c>
      <c r="K128" s="1">
        <f>'mortality calculations'!$H$13</f>
        <v>0.16</v>
      </c>
    </row>
    <row r="129" spans="1:11" x14ac:dyDescent="0.25">
      <c r="A129" s="4" t="s">
        <v>5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f xml:space="preserve"> 1-B129-C129-D129-E129-F129-G129-H129-J129-K129</f>
        <v>0.37056200000000006</v>
      </c>
      <c r="J129" s="1">
        <f>'progression calculations'!$K$13</f>
        <v>7.038E-3</v>
      </c>
      <c r="K129" s="1">
        <f>'mortality calculations'!$I$13</f>
        <v>0.62239999999999995</v>
      </c>
    </row>
    <row r="130" spans="1:11" x14ac:dyDescent="0.25">
      <c r="A130" s="4" t="s">
        <v>72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f xml:space="preserve"> 1-B130-C130-D130-E130-F130-G130-H130-I130-K130</f>
        <v>0.92999999999999994</v>
      </c>
      <c r="K130" s="1">
        <f>'mortality calculations'!$K$13</f>
        <v>7.0000000000000007E-2</v>
      </c>
    </row>
    <row r="131" spans="1:11" x14ac:dyDescent="0.25">
      <c r="A131" s="4" t="s">
        <v>65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</v>
      </c>
    </row>
    <row r="133" spans="1:11" x14ac:dyDescent="0.25">
      <c r="A133" s="4" t="s">
        <v>321</v>
      </c>
      <c r="B133" s="4" t="s">
        <v>66</v>
      </c>
      <c r="C133" s="4" t="s">
        <v>59</v>
      </c>
      <c r="D133" s="4" t="s">
        <v>1</v>
      </c>
      <c r="E133" s="4" t="s">
        <v>2</v>
      </c>
      <c r="F133" s="4" t="s">
        <v>3</v>
      </c>
      <c r="G133" s="4" t="s">
        <v>4</v>
      </c>
      <c r="H133" s="4" t="s">
        <v>64</v>
      </c>
      <c r="I133" s="4" t="s">
        <v>5</v>
      </c>
      <c r="J133" s="4" t="s">
        <v>6</v>
      </c>
      <c r="K133" s="4" t="s">
        <v>65</v>
      </c>
    </row>
    <row r="134" spans="1:11" x14ac:dyDescent="0.25">
      <c r="A134" s="4" t="s">
        <v>66</v>
      </c>
      <c r="B134" s="1">
        <f xml:space="preserve"> 1-C134-D134-E134-F134-G134-H134-I134-J134-K134</f>
        <v>0.87229999999999996</v>
      </c>
      <c r="C134" s="1">
        <f>'progression calculations'!$B$14</f>
        <v>9.0700000000000003E-2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f>'mortality calculations'!$B$14</f>
        <v>3.6999999999999998E-2</v>
      </c>
    </row>
    <row r="135" spans="1:11" x14ac:dyDescent="0.25">
      <c r="A135" s="4" t="s">
        <v>59</v>
      </c>
      <c r="B135" s="1">
        <f>'progression calculations'!$P$14</f>
        <v>0.14359</v>
      </c>
      <c r="C135" s="1">
        <f xml:space="preserve"> 1-B135-D135-E135-F135-G135-H135-I135-J135-K135</f>
        <v>0.79142399999999991</v>
      </c>
      <c r="D135" s="1">
        <f>'progression calculations'!$C$14</f>
        <v>2.6136E-2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f>'mortality calculations'!$C$14</f>
        <v>3.8850000000000003E-2</v>
      </c>
    </row>
    <row r="136" spans="1:11" x14ac:dyDescent="0.25">
      <c r="A136" s="4" t="s">
        <v>1</v>
      </c>
      <c r="B136" s="1">
        <v>0</v>
      </c>
      <c r="C136" s="1">
        <f>'progression calculations'!$L$14</f>
        <v>4.9799999999999997E-2</v>
      </c>
      <c r="D136" s="1">
        <f xml:space="preserve"> 1-B136-C136-E136-F136-G136-H136-I136-J136-K136</f>
        <v>0.77550074700000005</v>
      </c>
      <c r="E136" s="1">
        <f>'progression calculations'!$D$14</f>
        <v>0.1331</v>
      </c>
      <c r="F136" s="1">
        <v>0</v>
      </c>
      <c r="G136" s="1">
        <v>0</v>
      </c>
      <c r="H136" s="1">
        <v>0</v>
      </c>
      <c r="I136" s="1">
        <f>'progression calculations'!$Q$14</f>
        <v>1.1253000000000001E-5</v>
      </c>
      <c r="J136" s="1">
        <v>0</v>
      </c>
      <c r="K136" s="1">
        <f>'mortality calculations'!$D$14</f>
        <v>4.1588E-2</v>
      </c>
    </row>
    <row r="137" spans="1:11" x14ac:dyDescent="0.25">
      <c r="A137" s="4" t="s">
        <v>2</v>
      </c>
      <c r="B137" s="1">
        <v>0</v>
      </c>
      <c r="C137" s="1">
        <v>0</v>
      </c>
      <c r="D137" s="1">
        <f>'progression calculations'!$W$14</f>
        <v>0.19919999999999999</v>
      </c>
      <c r="E137" s="1">
        <f xml:space="preserve"> 1-B137-C137-D137-F137-G137-H137-I137-J137-K137</f>
        <v>0.60079609999999994</v>
      </c>
      <c r="F137" s="1">
        <f>'progression calculations'!$E$14</f>
        <v>0.1331</v>
      </c>
      <c r="G137" s="1">
        <v>0</v>
      </c>
      <c r="H137" s="1">
        <v>0</v>
      </c>
      <c r="I137" s="1">
        <f>'progression calculations'!$R$14</f>
        <v>2.299E-4</v>
      </c>
      <c r="J137" s="1">
        <v>0</v>
      </c>
      <c r="K137" s="1">
        <f>'mortality calculations'!$E$14</f>
        <v>6.6673999999999997E-2</v>
      </c>
    </row>
    <row r="138" spans="1:11" x14ac:dyDescent="0.25">
      <c r="A138" s="4" t="s">
        <v>3</v>
      </c>
      <c r="B138" s="1">
        <v>0</v>
      </c>
      <c r="C138" s="1">
        <v>0</v>
      </c>
      <c r="D138" s="1">
        <v>0</v>
      </c>
      <c r="E138" s="1">
        <f>'progression calculations'!$W$14</f>
        <v>0.19919999999999999</v>
      </c>
      <c r="F138" s="1">
        <f xml:space="preserve"> 1-B138-C138-D138-E138-G138-H138-I138-J138-K138</f>
        <v>0.62645519999999999</v>
      </c>
      <c r="G138" s="1">
        <f>'progression calculations'!$F$14</f>
        <v>8.7119999999999989E-2</v>
      </c>
      <c r="H138" s="1">
        <v>0</v>
      </c>
      <c r="I138" s="1">
        <f>'progression calculations'!$S$14</f>
        <v>4.5980000000000001E-4</v>
      </c>
      <c r="J138" s="1">
        <v>0</v>
      </c>
      <c r="K138" s="1">
        <f>'mortality calculations'!$F$14</f>
        <v>8.6765000000000009E-2</v>
      </c>
    </row>
    <row r="139" spans="1:11" x14ac:dyDescent="0.25">
      <c r="A139" s="4" t="s">
        <v>4</v>
      </c>
      <c r="B139" s="1">
        <v>0</v>
      </c>
      <c r="C139" s="1">
        <v>0</v>
      </c>
      <c r="D139" s="1">
        <v>0</v>
      </c>
      <c r="E139" s="1">
        <v>0</v>
      </c>
      <c r="F139" s="1">
        <f>'progression calculations'!$O$14</f>
        <v>4.9799999999999997E-2</v>
      </c>
      <c r="G139" s="1">
        <f xml:space="preserve"> 1-B139-C139-D139-E139-F139-H139-I139-J139-K139</f>
        <v>0.67578700000000003</v>
      </c>
      <c r="H139" s="1">
        <f>'progression calculations'!$G$14</f>
        <v>0.1331</v>
      </c>
      <c r="I139" s="1">
        <f>'progression calculations'!$H$14</f>
        <v>3.1459999999999995E-2</v>
      </c>
      <c r="J139" s="1">
        <v>0</v>
      </c>
      <c r="K139" s="1">
        <f>'mortality calculations'!$G$14</f>
        <v>0.10985299999999999</v>
      </c>
    </row>
    <row r="140" spans="1:11" x14ac:dyDescent="0.25">
      <c r="A140" s="4" t="s">
        <v>64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f xml:space="preserve"> 1-B140-C140-D140-E140-F140-G140-I140-J140-K140</f>
        <v>0.7746599999999999</v>
      </c>
      <c r="I140" s="1">
        <f>'progression calculations'!$I$14</f>
        <v>3.1459999999999995E-2</v>
      </c>
      <c r="J140" s="1">
        <f>'progression calculations'!$J$14</f>
        <v>3.388E-2</v>
      </c>
      <c r="K140" s="1">
        <f>'mortality calculations'!$H$14</f>
        <v>0.16</v>
      </c>
    </row>
    <row r="141" spans="1:11" x14ac:dyDescent="0.25">
      <c r="A141" s="4" t="s">
        <v>5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f xml:space="preserve"> 1-B141-C141-D141-E141-F141-G141-H141-J141-K141</f>
        <v>0.37056200000000006</v>
      </c>
      <c r="J141" s="1">
        <f>'progression calculations'!$K$14</f>
        <v>7.038E-3</v>
      </c>
      <c r="K141" s="1">
        <f>'mortality calculations'!$I$14</f>
        <v>0.62239999999999995</v>
      </c>
    </row>
    <row r="142" spans="1:11" x14ac:dyDescent="0.25">
      <c r="A142" s="4" t="s">
        <v>72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f xml:space="preserve"> 1-B142-C142-D142-E142-F142-G142-H142-I142-K142</f>
        <v>0.92999999999999994</v>
      </c>
      <c r="K142" s="1">
        <f>'mortality calculations'!$K$14</f>
        <v>7.0000000000000007E-2</v>
      </c>
    </row>
    <row r="143" spans="1:11" x14ac:dyDescent="0.25">
      <c r="A143" s="4" t="s">
        <v>65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3"/>
  <sheetViews>
    <sheetView topLeftCell="A115" zoomScale="80" zoomScaleNormal="80" workbookViewId="0">
      <selection activeCell="A133" sqref="A133:K143"/>
    </sheetView>
  </sheetViews>
  <sheetFormatPr defaultRowHeight="15" x14ac:dyDescent="0.25"/>
  <sheetData>
    <row r="1" spans="1:11" x14ac:dyDescent="0.25">
      <c r="A1" s="4" t="s">
        <v>276</v>
      </c>
      <c r="B1" s="4" t="s">
        <v>66</v>
      </c>
      <c r="C1" s="4" t="s">
        <v>87</v>
      </c>
      <c r="D1" s="4" t="s">
        <v>1</v>
      </c>
      <c r="E1" s="4" t="s">
        <v>2</v>
      </c>
      <c r="F1" s="4" t="s">
        <v>3</v>
      </c>
      <c r="G1" s="4" t="s">
        <v>4</v>
      </c>
      <c r="H1" s="4" t="s">
        <v>64</v>
      </c>
      <c r="I1" s="4" t="s">
        <v>5</v>
      </c>
      <c r="J1" s="4" t="s">
        <v>6</v>
      </c>
      <c r="K1" s="4" t="s">
        <v>65</v>
      </c>
    </row>
    <row r="2" spans="1:11" x14ac:dyDescent="0.25">
      <c r="A2" s="4" t="s">
        <v>66</v>
      </c>
      <c r="B2" s="1">
        <f xml:space="preserve"> 1-C2-D2-E2-F2-G2-H2-I2-J2-K2</f>
        <v>0.95957000000000003</v>
      </c>
      <c r="C2" s="1">
        <f>'progression calculations'!$B$3</f>
        <v>3.9600000000000003E-2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f>'mortality calculations'!$B$3</f>
        <v>8.3000000000000001E-4</v>
      </c>
    </row>
    <row r="3" spans="1:11" x14ac:dyDescent="0.25">
      <c r="A3" s="4" t="s">
        <v>59</v>
      </c>
      <c r="B3" s="1">
        <f>'progression calculations'!$P$3</f>
        <v>0.23701</v>
      </c>
      <c r="C3" s="1">
        <f xml:space="preserve"> 1-B3-D3-E3-F3-G3-H3-I3-J3-K3</f>
        <v>0.74611519500000001</v>
      </c>
      <c r="D3" s="1">
        <f>'progression calculations'!$C$3</f>
        <v>1.5768000000000001E-2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f>'mortality calculations'!$C$3</f>
        <v>1.1068050000000002E-3</v>
      </c>
    </row>
    <row r="4" spans="1:11" x14ac:dyDescent="0.25">
      <c r="A4" s="4" t="s">
        <v>1</v>
      </c>
      <c r="B4" s="1">
        <v>0</v>
      </c>
      <c r="C4" s="1">
        <f>'progression calculations'!$L$3</f>
        <v>8.2200000000000009E-2</v>
      </c>
      <c r="D4" s="1">
        <f xml:space="preserve"> 1-B4-C4-E4-F4-G4-H4-I4-J4-K4</f>
        <v>0.83630840259999994</v>
      </c>
      <c r="E4" s="1">
        <f>'progression calculations'!$D$3</f>
        <v>8.0299999999999996E-2</v>
      </c>
      <c r="F4" s="1">
        <v>0</v>
      </c>
      <c r="G4" s="1">
        <v>0</v>
      </c>
      <c r="H4" s="1">
        <v>0</v>
      </c>
      <c r="I4" s="1">
        <f>'progression calculations'!$Q$3</f>
        <v>6.7890000000000006E-6</v>
      </c>
      <c r="J4" s="1">
        <v>0</v>
      </c>
      <c r="K4" s="1">
        <f>'mortality calculations'!$D$3</f>
        <v>1.1848084E-3</v>
      </c>
    </row>
    <row r="5" spans="1:11" x14ac:dyDescent="0.25">
      <c r="A5" s="4" t="s">
        <v>2</v>
      </c>
      <c r="B5" s="1">
        <v>0</v>
      </c>
      <c r="C5" s="1">
        <v>0</v>
      </c>
      <c r="D5" s="1">
        <f>'progression calculations'!$X$3</f>
        <v>0.33702000000000004</v>
      </c>
      <c r="E5" s="1">
        <f xml:space="preserve"> 1-B5-C5-D5-F5-G5-H5-I5-J5-K5</f>
        <v>0.58064181179999985</v>
      </c>
      <c r="F5" s="1">
        <f>'progression calculations'!$E$3</f>
        <v>8.0299999999999996E-2</v>
      </c>
      <c r="G5" s="1">
        <v>0</v>
      </c>
      <c r="H5" s="1">
        <v>0</v>
      </c>
      <c r="I5" s="1">
        <f>'progression calculations'!$R$3</f>
        <v>1.3870000000000001E-4</v>
      </c>
      <c r="J5" s="1">
        <v>0</v>
      </c>
      <c r="K5" s="1">
        <f>'mortality calculations'!$E$3</f>
        <v>1.8994882000000002E-3</v>
      </c>
    </row>
    <row r="6" spans="1:11" x14ac:dyDescent="0.25">
      <c r="A6" s="4" t="s">
        <v>3</v>
      </c>
      <c r="B6" s="1">
        <v>0</v>
      </c>
      <c r="C6" s="1">
        <v>0</v>
      </c>
      <c r="D6" s="1">
        <v>0</v>
      </c>
      <c r="E6" s="1">
        <f>'progression calculations'!$X$3</f>
        <v>0.33702000000000004</v>
      </c>
      <c r="F6" s="1">
        <f xml:space="preserve"> 1-B6-C6-D6-E6-G6-H6-I6-J6-K6</f>
        <v>0.60767073549999995</v>
      </c>
      <c r="G6" s="1">
        <f>'progression calculations'!$F$3</f>
        <v>5.2559999999999996E-2</v>
      </c>
      <c r="H6" s="1">
        <v>0</v>
      </c>
      <c r="I6" s="1">
        <f>'progression calculations'!$S$3</f>
        <v>2.7740000000000002E-4</v>
      </c>
      <c r="J6" s="1">
        <v>0</v>
      </c>
      <c r="K6" s="1">
        <f>'mortality calculations'!$F$3</f>
        <v>2.4718645000000004E-3</v>
      </c>
    </row>
    <row r="7" spans="1:11" x14ac:dyDescent="0.25">
      <c r="A7" s="4" t="s">
        <v>4</v>
      </c>
      <c r="B7" s="1">
        <v>0</v>
      </c>
      <c r="C7" s="1">
        <v>0</v>
      </c>
      <c r="D7" s="1">
        <v>0</v>
      </c>
      <c r="E7" s="1">
        <v>0</v>
      </c>
      <c r="F7" s="1">
        <f>'progression calculations'!$O$3</f>
        <v>8.2200000000000009E-2</v>
      </c>
      <c r="G7" s="1">
        <f xml:space="preserve"> 1-B7-C7-D7-E7-F7-H7-I7-J7-K7</f>
        <v>0.81539037709999995</v>
      </c>
      <c r="H7" s="1">
        <f>'progression calculations'!$G$3</f>
        <v>8.0299999999999996E-2</v>
      </c>
      <c r="I7" s="1">
        <f>'progression calculations'!$H$3</f>
        <v>1.898E-2</v>
      </c>
      <c r="J7" s="1">
        <v>0</v>
      </c>
      <c r="K7" s="1">
        <f>'mortality calculations'!$G$3</f>
        <v>3.1296228999999997E-3</v>
      </c>
    </row>
    <row r="8" spans="1:11" x14ac:dyDescent="0.25">
      <c r="A8" s="4" t="s">
        <v>64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f xml:space="preserve"> 1-B8-C8-D8-E8-F8-G8-I8-J8-K8</f>
        <v>0.80057999999999996</v>
      </c>
      <c r="I8" s="1">
        <f>'progression calculations'!$I$3</f>
        <v>1.898E-2</v>
      </c>
      <c r="J8" s="1">
        <f>'progression calculations'!$J$3</f>
        <v>2.044E-2</v>
      </c>
      <c r="K8" s="1">
        <f>'mortality calculations'!$H$3</f>
        <v>0.16</v>
      </c>
    </row>
    <row r="9" spans="1:11" x14ac:dyDescent="0.25">
      <c r="A9" s="4" t="s">
        <v>5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f xml:space="preserve"> 1-B9-C9-D9-E9-F9-G9-H9-J9-K9</f>
        <v>0.34700000000000009</v>
      </c>
      <c r="J9" s="1">
        <f>'progression calculations'!$K$3</f>
        <v>3.0599999999999999E-2</v>
      </c>
      <c r="K9" s="1">
        <f>'mortality calculations'!$I$3</f>
        <v>0.62239999999999995</v>
      </c>
    </row>
    <row r="10" spans="1:11" x14ac:dyDescent="0.25">
      <c r="A10" s="4" t="s">
        <v>72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f xml:space="preserve"> 1-B10-C10-D10-E10-F10-G10-H10-I10-K10</f>
        <v>0.92999999999999994</v>
      </c>
      <c r="K10" s="1">
        <f>'mortality calculations'!$K$3</f>
        <v>7.0000000000000007E-2</v>
      </c>
    </row>
    <row r="11" spans="1:11" x14ac:dyDescent="0.25">
      <c r="A11" s="4" t="s">
        <v>65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</v>
      </c>
    </row>
    <row r="13" spans="1:11" x14ac:dyDescent="0.25">
      <c r="A13" s="4" t="s">
        <v>322</v>
      </c>
      <c r="B13" s="4" t="s">
        <v>66</v>
      </c>
      <c r="C13" s="4" t="s">
        <v>87</v>
      </c>
      <c r="D13" s="4" t="s">
        <v>1</v>
      </c>
      <c r="E13" s="4" t="s">
        <v>2</v>
      </c>
      <c r="F13" s="4" t="s">
        <v>3</v>
      </c>
      <c r="G13" s="4" t="s">
        <v>4</v>
      </c>
      <c r="H13" s="4" t="s">
        <v>64</v>
      </c>
      <c r="I13" s="4" t="s">
        <v>5</v>
      </c>
      <c r="J13" s="4" t="s">
        <v>6</v>
      </c>
      <c r="K13" s="4" t="s">
        <v>65</v>
      </c>
    </row>
    <row r="14" spans="1:11" x14ac:dyDescent="0.25">
      <c r="A14" s="4" t="s">
        <v>66</v>
      </c>
      <c r="B14" s="1">
        <f xml:space="preserve"> 1-C14-D14-E14-F14-G14-H14-I14-J14-K14</f>
        <v>0.95152999999999999</v>
      </c>
      <c r="C14" s="1">
        <f>'progression calculations'!$B$4</f>
        <v>4.7500000000000001E-2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f>'mortality calculations'!$B$4</f>
        <v>9.7000000000000005E-4</v>
      </c>
    </row>
    <row r="15" spans="1:11" x14ac:dyDescent="0.25">
      <c r="A15" s="4" t="s">
        <v>59</v>
      </c>
      <c r="B15" s="1">
        <f>'progression calculations'!$P$4</f>
        <v>0.23701</v>
      </c>
      <c r="C15" s="1">
        <f xml:space="preserve"> 1-B15-D15-E15-F15-G15-H15-I15-J15-K15</f>
        <v>0.74592850500000007</v>
      </c>
      <c r="D15" s="1">
        <f>'progression calculations'!$C$4</f>
        <v>1.5768000000000001E-2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f>'mortality calculations'!$C$4</f>
        <v>1.2934950000000002E-3</v>
      </c>
    </row>
    <row r="16" spans="1:11" x14ac:dyDescent="0.25">
      <c r="A16" s="4" t="s">
        <v>1</v>
      </c>
      <c r="B16" s="1">
        <v>0</v>
      </c>
      <c r="C16" s="1">
        <f>'progression calculations'!$L$4</f>
        <v>8.2200000000000009E-2</v>
      </c>
      <c r="D16" s="1">
        <f xml:space="preserve"> 1-B16-C16-E16-F16-G16-H16-I16-J16-K16</f>
        <v>0.83610855539999995</v>
      </c>
      <c r="E16" s="1">
        <f>'progression calculations'!$D$4</f>
        <v>8.0299999999999996E-2</v>
      </c>
      <c r="F16" s="1">
        <v>0</v>
      </c>
      <c r="G16" s="1">
        <v>0</v>
      </c>
      <c r="H16" s="1">
        <v>0</v>
      </c>
      <c r="I16" s="1">
        <f>'progression calculations'!$Q$4</f>
        <v>6.7890000000000006E-6</v>
      </c>
      <c r="J16" s="1">
        <v>0</v>
      </c>
      <c r="K16" s="1">
        <f>'mortality calculations'!$D$4</f>
        <v>1.3846556000000002E-3</v>
      </c>
    </row>
    <row r="17" spans="1:11" x14ac:dyDescent="0.25">
      <c r="A17" s="4" t="s">
        <v>2</v>
      </c>
      <c r="B17" s="1">
        <v>0</v>
      </c>
      <c r="C17" s="1">
        <v>0</v>
      </c>
      <c r="D17" s="1">
        <f>'progression calculations'!$X$4</f>
        <v>0.33702000000000004</v>
      </c>
      <c r="E17" s="1">
        <f xml:space="preserve"> 1-B17-C17-D17-F17-G17-H17-I17-J17-K17</f>
        <v>0.58032141619999977</v>
      </c>
      <c r="F17" s="1">
        <f>'progression calculations'!$E$4</f>
        <v>8.0299999999999996E-2</v>
      </c>
      <c r="G17" s="1">
        <v>0</v>
      </c>
      <c r="H17" s="1">
        <v>0</v>
      </c>
      <c r="I17" s="1">
        <f>'progression calculations'!$R$4</f>
        <v>1.3870000000000001E-4</v>
      </c>
      <c r="J17" s="1">
        <v>0</v>
      </c>
      <c r="K17" s="1">
        <f>'mortality calculations'!$E$4</f>
        <v>2.2198838000000005E-3</v>
      </c>
    </row>
    <row r="18" spans="1:11" x14ac:dyDescent="0.25">
      <c r="A18" s="4" t="s">
        <v>3</v>
      </c>
      <c r="B18" s="1">
        <v>0</v>
      </c>
      <c r="C18" s="1">
        <v>0</v>
      </c>
      <c r="D18" s="1">
        <v>0</v>
      </c>
      <c r="E18" s="1">
        <f>'progression calculations'!$X$4</f>
        <v>0.33702000000000004</v>
      </c>
      <c r="F18" s="1">
        <f xml:space="preserve"> 1-B18-C18-D18-E18-G18-H18-I18-J18-K18</f>
        <v>0.60725379449999994</v>
      </c>
      <c r="G18" s="1">
        <f>'progression calculations'!$F$4</f>
        <v>5.2559999999999996E-2</v>
      </c>
      <c r="H18" s="1">
        <v>0</v>
      </c>
      <c r="I18" s="1">
        <f>'progression calculations'!$S$4</f>
        <v>2.7740000000000002E-4</v>
      </c>
      <c r="J18" s="1">
        <v>0</v>
      </c>
      <c r="K18" s="1">
        <f>'mortality calculations'!$F$4</f>
        <v>2.8888055000000005E-3</v>
      </c>
    </row>
    <row r="19" spans="1:11" x14ac:dyDescent="0.25">
      <c r="A19" s="4" t="s">
        <v>4</v>
      </c>
      <c r="B19" s="1">
        <v>0</v>
      </c>
      <c r="C19" s="1">
        <v>0</v>
      </c>
      <c r="D19" s="1">
        <v>0</v>
      </c>
      <c r="E19" s="1">
        <v>0</v>
      </c>
      <c r="F19" s="1">
        <f>'progression calculations'!$O$4</f>
        <v>8.2200000000000009E-2</v>
      </c>
      <c r="G19" s="1">
        <f xml:space="preserve"> 1-B19-C19-D19-E19-F19-H19-I19-J19-K19</f>
        <v>0.8148624888999999</v>
      </c>
      <c r="H19" s="1">
        <f>'progression calculations'!$G$4</f>
        <v>8.0299999999999996E-2</v>
      </c>
      <c r="I19" s="1">
        <f>'progression calculations'!$H$4</f>
        <v>1.898E-2</v>
      </c>
      <c r="J19" s="1">
        <v>0</v>
      </c>
      <c r="K19" s="1">
        <f>'mortality calculations'!$G$4</f>
        <v>3.6575111E-3</v>
      </c>
    </row>
    <row r="20" spans="1:11" x14ac:dyDescent="0.25">
      <c r="A20" s="4" t="s">
        <v>64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f xml:space="preserve"> 1-B20-C20-D20-E20-F20-G20-I20-J20-K20</f>
        <v>0.80057999999999996</v>
      </c>
      <c r="I20" s="1">
        <f>'progression calculations'!$I$4</f>
        <v>1.898E-2</v>
      </c>
      <c r="J20" s="1">
        <f>'progression calculations'!$J$4</f>
        <v>2.044E-2</v>
      </c>
      <c r="K20" s="1">
        <f>'mortality calculations'!$H$4</f>
        <v>0.16</v>
      </c>
    </row>
    <row r="21" spans="1:11" x14ac:dyDescent="0.25">
      <c r="A21" s="4" t="s">
        <v>5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f xml:space="preserve"> 1-B21-C21-D21-E21-F21-G21-H21-J21-K21</f>
        <v>0.34700000000000009</v>
      </c>
      <c r="J21" s="1">
        <f>'progression calculations'!$K$4</f>
        <v>3.0599999999999999E-2</v>
      </c>
      <c r="K21" s="1">
        <f>'mortality calculations'!$I$4</f>
        <v>0.62239999999999995</v>
      </c>
    </row>
    <row r="22" spans="1:11" x14ac:dyDescent="0.25">
      <c r="A22" s="4" t="s">
        <v>72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f xml:space="preserve"> 1-B22-C22-D22-E22-F22-G22-H22-I22-K22</f>
        <v>0.92999999999999994</v>
      </c>
      <c r="K22" s="1">
        <f>'mortality calculations'!$K$4</f>
        <v>7.0000000000000007E-2</v>
      </c>
    </row>
    <row r="23" spans="1:11" x14ac:dyDescent="0.25">
      <c r="A23" s="4" t="s">
        <v>65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1</v>
      </c>
    </row>
    <row r="25" spans="1:11" x14ac:dyDescent="0.25">
      <c r="A25" s="4" t="s">
        <v>323</v>
      </c>
      <c r="B25" s="4" t="s">
        <v>66</v>
      </c>
      <c r="C25" s="4" t="s">
        <v>87</v>
      </c>
      <c r="D25" s="4" t="s">
        <v>1</v>
      </c>
      <c r="E25" s="4" t="s">
        <v>2</v>
      </c>
      <c r="F25" s="4" t="s">
        <v>3</v>
      </c>
      <c r="G25" s="4" t="s">
        <v>4</v>
      </c>
      <c r="H25" s="4" t="s">
        <v>64</v>
      </c>
      <c r="I25" s="4" t="s">
        <v>5</v>
      </c>
      <c r="J25" s="4" t="s">
        <v>6</v>
      </c>
      <c r="K25" s="4" t="s">
        <v>65</v>
      </c>
    </row>
    <row r="26" spans="1:11" x14ac:dyDescent="0.25">
      <c r="A26" s="4" t="s">
        <v>66</v>
      </c>
      <c r="B26" s="1">
        <f xml:space="preserve"> 1-C26-D26-E26-F26-G26-H26-I26-J26-K26</f>
        <v>0.94335000000000002</v>
      </c>
      <c r="C26" s="1">
        <f>'progression calculations'!$B$5</f>
        <v>5.5500000000000001E-2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f>'mortality calculations'!$B$5</f>
        <v>1.15E-3</v>
      </c>
    </row>
    <row r="27" spans="1:11" x14ac:dyDescent="0.25">
      <c r="A27" s="4" t="s">
        <v>59</v>
      </c>
      <c r="B27" s="1">
        <f>'progression calculations'!$P$5</f>
        <v>0.23701</v>
      </c>
      <c r="C27" s="1">
        <f xml:space="preserve"> 1-B27-D27-E27-F27-G27-H27-I27-J27-K27</f>
        <v>0.74568847500000002</v>
      </c>
      <c r="D27" s="1">
        <f>'progression calculations'!$C$5</f>
        <v>1.5768000000000001E-2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f>'mortality calculations'!$C$5</f>
        <v>1.533525E-3</v>
      </c>
    </row>
    <row r="28" spans="1:11" x14ac:dyDescent="0.25">
      <c r="A28" s="4" t="s">
        <v>1</v>
      </c>
      <c r="B28" s="1">
        <v>0</v>
      </c>
      <c r="C28" s="1">
        <f>'progression calculations'!$L$5</f>
        <v>8.2200000000000009E-2</v>
      </c>
      <c r="D28" s="1">
        <f xml:space="preserve"> 1-B28-C28-E28-F28-G28-H28-I28-J28-K28</f>
        <v>0.835851609</v>
      </c>
      <c r="E28" s="1">
        <f>'progression calculations'!$D$5</f>
        <v>8.0299999999999996E-2</v>
      </c>
      <c r="F28" s="1">
        <v>0</v>
      </c>
      <c r="G28" s="1">
        <v>0</v>
      </c>
      <c r="H28" s="1">
        <v>0</v>
      </c>
      <c r="I28" s="1">
        <f>'progression calculations'!$Q$5</f>
        <v>6.7890000000000006E-6</v>
      </c>
      <c r="J28" s="1">
        <v>0</v>
      </c>
      <c r="K28" s="1">
        <f>'mortality calculations'!$D$5</f>
        <v>1.641602E-3</v>
      </c>
    </row>
    <row r="29" spans="1:11" x14ac:dyDescent="0.25">
      <c r="A29" s="4" t="s">
        <v>2</v>
      </c>
      <c r="B29" s="1">
        <v>0</v>
      </c>
      <c r="C29" s="1">
        <v>0</v>
      </c>
      <c r="D29" s="1">
        <f>'progression calculations'!$X$5</f>
        <v>0.33702000000000004</v>
      </c>
      <c r="E29" s="1">
        <f xml:space="preserve"> 1-B29-C29-D29-F29-G29-H29-I29-J29-K29</f>
        <v>0.57990947899999978</v>
      </c>
      <c r="F29" s="1">
        <f>'progression calculations'!$E$5</f>
        <v>8.0299999999999996E-2</v>
      </c>
      <c r="G29" s="1">
        <v>0</v>
      </c>
      <c r="H29" s="1">
        <v>0</v>
      </c>
      <c r="I29" s="1">
        <f>'progression calculations'!$R$5</f>
        <v>1.3870000000000001E-4</v>
      </c>
      <c r="J29" s="1">
        <v>0</v>
      </c>
      <c r="K29" s="1">
        <f>'mortality calculations'!$E$5</f>
        <v>2.6318210000000003E-3</v>
      </c>
    </row>
    <row r="30" spans="1:11" x14ac:dyDescent="0.25">
      <c r="A30" s="4" t="s">
        <v>3</v>
      </c>
      <c r="B30" s="1">
        <v>0</v>
      </c>
      <c r="C30" s="1">
        <v>0</v>
      </c>
      <c r="D30" s="1">
        <v>0</v>
      </c>
      <c r="E30" s="1">
        <f>'progression calculations'!$X$5</f>
        <v>0.33702000000000004</v>
      </c>
      <c r="F30" s="1">
        <f xml:space="preserve"> 1-B30-C30-D30-E30-G30-H30-I30-J30-K30</f>
        <v>0.60671772749999997</v>
      </c>
      <c r="G30" s="1">
        <f>'progression calculations'!$F$5</f>
        <v>5.2559999999999996E-2</v>
      </c>
      <c r="H30" s="1">
        <v>0</v>
      </c>
      <c r="I30" s="1">
        <f>'progression calculations'!$S$5</f>
        <v>2.7740000000000002E-4</v>
      </c>
      <c r="J30" s="1">
        <v>0</v>
      </c>
      <c r="K30" s="1">
        <f>'mortality calculations'!$F$5</f>
        <v>3.4248725000000004E-3</v>
      </c>
    </row>
    <row r="31" spans="1:11" x14ac:dyDescent="0.25">
      <c r="A31" s="4" t="s">
        <v>4</v>
      </c>
      <c r="B31" s="1">
        <v>0</v>
      </c>
      <c r="C31" s="1">
        <v>0</v>
      </c>
      <c r="D31" s="1">
        <v>0</v>
      </c>
      <c r="E31" s="1">
        <v>0</v>
      </c>
      <c r="F31" s="1">
        <f>'progression calculations'!$O$5</f>
        <v>8.2200000000000009E-2</v>
      </c>
      <c r="G31" s="1">
        <f xml:space="preserve"> 1-B31-C31-D31-E31-F31-H31-I31-J31-K31</f>
        <v>0.81418377549999987</v>
      </c>
      <c r="H31" s="1">
        <f>'progression calculations'!$G$5</f>
        <v>8.0299999999999996E-2</v>
      </c>
      <c r="I31" s="1">
        <f>'progression calculations'!$H$5</f>
        <v>1.898E-2</v>
      </c>
      <c r="J31" s="1">
        <v>0</v>
      </c>
      <c r="K31" s="1">
        <f>'mortality calculations'!$G$5</f>
        <v>4.3362244999999994E-3</v>
      </c>
    </row>
    <row r="32" spans="1:11" x14ac:dyDescent="0.25">
      <c r="A32" s="4" t="s">
        <v>64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f xml:space="preserve"> 1-B32-C32-D32-E32-F32-G32-I32-J32-K32</f>
        <v>0.80057999999999996</v>
      </c>
      <c r="I32" s="1">
        <f>'progression calculations'!$I$5</f>
        <v>1.898E-2</v>
      </c>
      <c r="J32" s="1">
        <f>'progression calculations'!$J$5</f>
        <v>2.044E-2</v>
      </c>
      <c r="K32" s="1">
        <f>'mortality calculations'!$H$5</f>
        <v>0.16</v>
      </c>
    </row>
    <row r="33" spans="1:11" x14ac:dyDescent="0.25">
      <c r="A33" s="4" t="s">
        <v>5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f xml:space="preserve"> 1-B33-C33-D33-E33-F33-G33-H33-J33-K33</f>
        <v>0.34700000000000009</v>
      </c>
      <c r="J33" s="1">
        <f>'progression calculations'!$K$5</f>
        <v>3.0599999999999999E-2</v>
      </c>
      <c r="K33" s="1">
        <f>'mortality calculations'!$I$5</f>
        <v>0.62239999999999995</v>
      </c>
    </row>
    <row r="34" spans="1:11" x14ac:dyDescent="0.25">
      <c r="A34" s="4" t="s">
        <v>72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f xml:space="preserve"> 1-B34-C34-D34-E34-F34-G34-H34-I34-K34</f>
        <v>0.92999999999999994</v>
      </c>
      <c r="K34" s="1">
        <f>'mortality calculations'!$K$5</f>
        <v>7.0000000000000007E-2</v>
      </c>
    </row>
    <row r="35" spans="1:11" x14ac:dyDescent="0.25">
      <c r="A35" s="4" t="s">
        <v>65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1</v>
      </c>
    </row>
    <row r="37" spans="1:11" x14ac:dyDescent="0.25">
      <c r="A37" s="4" t="s">
        <v>324</v>
      </c>
      <c r="B37" s="4" t="s">
        <v>66</v>
      </c>
      <c r="C37" s="4" t="s">
        <v>87</v>
      </c>
      <c r="D37" s="4" t="s">
        <v>1</v>
      </c>
      <c r="E37" s="4" t="s">
        <v>2</v>
      </c>
      <c r="F37" s="4" t="s">
        <v>3</v>
      </c>
      <c r="G37" s="4" t="s">
        <v>4</v>
      </c>
      <c r="H37" s="4" t="s">
        <v>64</v>
      </c>
      <c r="I37" s="4" t="s">
        <v>5</v>
      </c>
      <c r="J37" s="4" t="s">
        <v>6</v>
      </c>
      <c r="K37" s="4" t="s">
        <v>65</v>
      </c>
    </row>
    <row r="38" spans="1:11" x14ac:dyDescent="0.25">
      <c r="A38" s="4" t="s">
        <v>66</v>
      </c>
      <c r="B38" s="1">
        <f xml:space="preserve"> 1-C38-D38-E38-F38-G38-H38-I38-J38-K38</f>
        <v>0.93547999999999998</v>
      </c>
      <c r="C38" s="1">
        <f>'progression calculations'!$B$6</f>
        <v>6.3100000000000003E-2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f>'mortality calculations'!$B$6</f>
        <v>1.42E-3</v>
      </c>
    </row>
    <row r="39" spans="1:11" x14ac:dyDescent="0.25">
      <c r="A39" s="4" t="s">
        <v>59</v>
      </c>
      <c r="B39" s="1">
        <f>'progression calculations'!$P$6</f>
        <v>0.23701</v>
      </c>
      <c r="C39" s="1">
        <f xml:space="preserve"> 1-B39-D39-E39-F39-G39-H39-I39-J39-K39</f>
        <v>0.74532843000000004</v>
      </c>
      <c r="D39" s="1">
        <f>'progression calculations'!$C$6</f>
        <v>1.5768000000000001E-2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f>'mortality calculations'!$C$6</f>
        <v>1.8935700000000002E-3</v>
      </c>
    </row>
    <row r="40" spans="1:11" x14ac:dyDescent="0.25">
      <c r="A40" s="4" t="s">
        <v>1</v>
      </c>
      <c r="B40" s="1">
        <v>0</v>
      </c>
      <c r="C40" s="1">
        <f>'progression calculations'!$L$6</f>
        <v>8.2200000000000009E-2</v>
      </c>
      <c r="D40" s="1">
        <f xml:space="preserve"> 1-B40-C40-E40-F40-G40-H40-I40-J40-K40</f>
        <v>0.83546618939999995</v>
      </c>
      <c r="E40" s="1">
        <f>'progression calculations'!$D$6</f>
        <v>8.0299999999999996E-2</v>
      </c>
      <c r="F40" s="1">
        <v>0</v>
      </c>
      <c r="G40" s="1">
        <v>0</v>
      </c>
      <c r="H40" s="1">
        <v>0</v>
      </c>
      <c r="I40" s="1">
        <f>'progression calculations'!$Q$6</f>
        <v>6.7890000000000006E-6</v>
      </c>
      <c r="J40" s="1">
        <v>0</v>
      </c>
      <c r="K40" s="1">
        <f>'mortality calculations'!$D$6</f>
        <v>2.0270216000000001E-3</v>
      </c>
    </row>
    <row r="41" spans="1:11" x14ac:dyDescent="0.25">
      <c r="A41" s="4" t="s">
        <v>2</v>
      </c>
      <c r="B41" s="1">
        <v>0</v>
      </c>
      <c r="C41" s="1">
        <v>0</v>
      </c>
      <c r="D41" s="1">
        <f>'progression calculations'!$X$6</f>
        <v>0.33702000000000004</v>
      </c>
      <c r="E41" s="1">
        <f xml:space="preserve"> 1-B41-C41-D41-F41-G41-H41-I41-J41-K41</f>
        <v>0.5792915731999998</v>
      </c>
      <c r="F41" s="1">
        <f>'progression calculations'!$E$6</f>
        <v>8.0299999999999996E-2</v>
      </c>
      <c r="G41" s="1">
        <v>0</v>
      </c>
      <c r="H41" s="1">
        <v>0</v>
      </c>
      <c r="I41" s="1">
        <f>'progression calculations'!$R$6</f>
        <v>1.3870000000000001E-4</v>
      </c>
      <c r="J41" s="1">
        <v>0</v>
      </c>
      <c r="K41" s="1">
        <f>'mortality calculations'!$E$6</f>
        <v>3.2497268000000004E-3</v>
      </c>
    </row>
    <row r="42" spans="1:11" x14ac:dyDescent="0.25">
      <c r="A42" s="4" t="s">
        <v>3</v>
      </c>
      <c r="B42" s="1">
        <v>0</v>
      </c>
      <c r="C42" s="1">
        <v>0</v>
      </c>
      <c r="D42" s="1">
        <v>0</v>
      </c>
      <c r="E42" s="1">
        <f>'progression calculations'!$X$6</f>
        <v>0.33702000000000004</v>
      </c>
      <c r="F42" s="1">
        <f xml:space="preserve"> 1-B42-C42-D42-E42-G42-H42-I42-J42-K42</f>
        <v>0.60591362699999995</v>
      </c>
      <c r="G42" s="1">
        <f>'progression calculations'!$F$6</f>
        <v>5.2559999999999996E-2</v>
      </c>
      <c r="H42" s="1">
        <v>0</v>
      </c>
      <c r="I42" s="1">
        <f>'progression calculations'!$S$6</f>
        <v>2.7740000000000002E-4</v>
      </c>
      <c r="J42" s="1">
        <v>0</v>
      </c>
      <c r="K42" s="1">
        <f>'mortality calculations'!$F$6</f>
        <v>4.2289730000000005E-3</v>
      </c>
    </row>
    <row r="43" spans="1:11" x14ac:dyDescent="0.25">
      <c r="A43" s="4" t="s">
        <v>4</v>
      </c>
      <c r="B43" s="1">
        <v>0</v>
      </c>
      <c r="C43" s="1">
        <v>0</v>
      </c>
      <c r="D43" s="1">
        <v>0</v>
      </c>
      <c r="E43" s="1">
        <v>0</v>
      </c>
      <c r="F43" s="1">
        <f>'progression calculations'!$O$6</f>
        <v>8.2200000000000009E-2</v>
      </c>
      <c r="G43" s="1">
        <f xml:space="preserve"> 1-B43-C43-D43-E43-F43-H43-I43-J43-K43</f>
        <v>0.81316570539999988</v>
      </c>
      <c r="H43" s="1">
        <f>'progression calculations'!$G$6</f>
        <v>8.0299999999999996E-2</v>
      </c>
      <c r="I43" s="1">
        <f>'progression calculations'!$H$6</f>
        <v>1.898E-2</v>
      </c>
      <c r="J43" s="1">
        <v>0</v>
      </c>
      <c r="K43" s="1">
        <f>'mortality calculations'!$G$6</f>
        <v>5.3542946000000001E-3</v>
      </c>
    </row>
    <row r="44" spans="1:11" x14ac:dyDescent="0.25">
      <c r="A44" s="4" t="s">
        <v>64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f xml:space="preserve"> 1-B44-C44-D44-E44-F44-G44-I44-J44-K44</f>
        <v>0.80057999999999996</v>
      </c>
      <c r="I44" s="1">
        <f>'progression calculations'!$I$6</f>
        <v>1.898E-2</v>
      </c>
      <c r="J44" s="1">
        <f>'progression calculations'!$J$6</f>
        <v>2.044E-2</v>
      </c>
      <c r="K44" s="1">
        <f>'mortality calculations'!$H$6</f>
        <v>0.16</v>
      </c>
    </row>
    <row r="45" spans="1:11" x14ac:dyDescent="0.25">
      <c r="A45" s="4" t="s">
        <v>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f xml:space="preserve"> 1-B45-C45-D45-E45-F45-G45-H45-J45-K45</f>
        <v>0.34700000000000009</v>
      </c>
      <c r="J45" s="1">
        <f>'progression calculations'!$K$6</f>
        <v>3.0599999999999999E-2</v>
      </c>
      <c r="K45" s="1">
        <f>'mortality calculations'!$I$6</f>
        <v>0.62239999999999995</v>
      </c>
    </row>
    <row r="46" spans="1:11" x14ac:dyDescent="0.25">
      <c r="A46" s="4" t="s">
        <v>72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f xml:space="preserve"> 1-B46-C46-D46-E46-F46-G46-H46-I46-K46</f>
        <v>0.92999999999999994</v>
      </c>
      <c r="K46" s="1">
        <f>'mortality calculations'!$K$6</f>
        <v>7.0000000000000007E-2</v>
      </c>
    </row>
    <row r="47" spans="1:11" x14ac:dyDescent="0.25">
      <c r="A47" s="4" t="s">
        <v>65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1</v>
      </c>
    </row>
    <row r="49" spans="1:11" x14ac:dyDescent="0.25">
      <c r="A49" s="4" t="s">
        <v>325</v>
      </c>
      <c r="B49" s="4" t="s">
        <v>66</v>
      </c>
      <c r="C49" s="4" t="s">
        <v>87</v>
      </c>
      <c r="D49" s="4" t="s">
        <v>1</v>
      </c>
      <c r="E49" s="4" t="s">
        <v>2</v>
      </c>
      <c r="F49" s="4" t="s">
        <v>3</v>
      </c>
      <c r="G49" s="4" t="s">
        <v>4</v>
      </c>
      <c r="H49" s="4" t="s">
        <v>64</v>
      </c>
      <c r="I49" s="4" t="s">
        <v>5</v>
      </c>
      <c r="J49" s="4" t="s">
        <v>6</v>
      </c>
      <c r="K49" s="4" t="s">
        <v>65</v>
      </c>
    </row>
    <row r="50" spans="1:11" x14ac:dyDescent="0.25">
      <c r="A50" s="4" t="s">
        <v>66</v>
      </c>
      <c r="B50" s="1">
        <f xml:space="preserve"> 1-C50-D50-E50-F50-G50-H50-I50-J50-K50</f>
        <v>0.92779</v>
      </c>
      <c r="C50" s="1">
        <f>'progression calculations'!$B$7</f>
        <v>7.0199999999999999E-2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f>'mortality calculations'!$B$7</f>
        <v>2.0100000000000001E-3</v>
      </c>
    </row>
    <row r="51" spans="1:11" x14ac:dyDescent="0.25">
      <c r="A51" s="4" t="s">
        <v>59</v>
      </c>
      <c r="B51" s="1">
        <f>'progression calculations'!$P$7</f>
        <v>0.23701</v>
      </c>
      <c r="C51" s="1">
        <f xml:space="preserve"> 1-B51-D51-E51-F51-G51-H51-I51-J51-K51</f>
        <v>0.74454166500000007</v>
      </c>
      <c r="D51" s="1">
        <f>'progression calculations'!$C$7</f>
        <v>1.5768000000000001E-2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f>'mortality calculations'!$C$7</f>
        <v>2.6803349999999998E-3</v>
      </c>
    </row>
    <row r="52" spans="1:11" x14ac:dyDescent="0.25">
      <c r="A52" s="4" t="s">
        <v>1</v>
      </c>
      <c r="B52" s="1">
        <v>0</v>
      </c>
      <c r="C52" s="1">
        <f>'progression calculations'!$L$7</f>
        <v>8.2200000000000009E-2</v>
      </c>
      <c r="D52" s="1">
        <f xml:space="preserve"> 1-B52-C52-E52-F52-G52-H52-I52-J52-K52</f>
        <v>0.83462397619999995</v>
      </c>
      <c r="E52" s="1">
        <f>'progression calculations'!$D$7</f>
        <v>8.0299999999999996E-2</v>
      </c>
      <c r="F52" s="1">
        <v>0</v>
      </c>
      <c r="G52" s="1">
        <v>0</v>
      </c>
      <c r="H52" s="1">
        <v>0</v>
      </c>
      <c r="I52" s="1">
        <f>'progression calculations'!$Q$7</f>
        <v>6.7890000000000006E-6</v>
      </c>
      <c r="J52" s="1">
        <v>0</v>
      </c>
      <c r="K52" s="1">
        <f>'mortality calculations'!$D$7</f>
        <v>2.8692348000000003E-3</v>
      </c>
    </row>
    <row r="53" spans="1:11" x14ac:dyDescent="0.25">
      <c r="A53" s="4" t="s">
        <v>2</v>
      </c>
      <c r="B53" s="1">
        <v>0</v>
      </c>
      <c r="C53" s="1">
        <v>0</v>
      </c>
      <c r="D53" s="1">
        <f>'progression calculations'!$X$7</f>
        <v>0.33702000000000004</v>
      </c>
      <c r="E53" s="1">
        <f xml:space="preserve"> 1-B53-C53-D53-F53-G53-H53-I53-J53-K53</f>
        <v>0.57794133459999986</v>
      </c>
      <c r="F53" s="1">
        <f>'progression calculations'!$E$7</f>
        <v>8.0299999999999996E-2</v>
      </c>
      <c r="G53" s="1">
        <v>0</v>
      </c>
      <c r="H53" s="1">
        <v>0</v>
      </c>
      <c r="I53" s="1">
        <f>'progression calculations'!$R$7</f>
        <v>1.3870000000000001E-4</v>
      </c>
      <c r="J53" s="1">
        <v>0</v>
      </c>
      <c r="K53" s="1">
        <f>'mortality calculations'!$E$7</f>
        <v>4.5999654000000003E-3</v>
      </c>
    </row>
    <row r="54" spans="1:11" x14ac:dyDescent="0.25">
      <c r="A54" s="4" t="s">
        <v>3</v>
      </c>
      <c r="B54" s="1">
        <v>0</v>
      </c>
      <c r="C54" s="1">
        <v>0</v>
      </c>
      <c r="D54" s="1">
        <v>0</v>
      </c>
      <c r="E54" s="1">
        <f>'progression calculations'!$X$7</f>
        <v>0.33702000000000004</v>
      </c>
      <c r="F54" s="1">
        <f xml:space="preserve"> 1-B54-C54-D54-E54-G54-H54-I54-J54-K54</f>
        <v>0.60415651849999996</v>
      </c>
      <c r="G54" s="1">
        <f>'progression calculations'!$F$7</f>
        <v>5.2559999999999996E-2</v>
      </c>
      <c r="H54" s="1">
        <v>0</v>
      </c>
      <c r="I54" s="1">
        <f>'progression calculations'!$S$7</f>
        <v>2.7740000000000002E-4</v>
      </c>
      <c r="J54" s="1">
        <v>0</v>
      </c>
      <c r="K54" s="1">
        <f>'mortality calculations'!$F$7</f>
        <v>5.9860815000000005E-3</v>
      </c>
    </row>
    <row r="55" spans="1:11" x14ac:dyDescent="0.25">
      <c r="A55" s="4" t="s">
        <v>4</v>
      </c>
      <c r="B55" s="1">
        <v>0</v>
      </c>
      <c r="C55" s="1">
        <v>0</v>
      </c>
      <c r="D55" s="1">
        <v>0</v>
      </c>
      <c r="E55" s="1">
        <v>0</v>
      </c>
      <c r="F55" s="1">
        <f>'progression calculations'!$O$7</f>
        <v>8.2200000000000009E-2</v>
      </c>
      <c r="G55" s="1">
        <f xml:space="preserve"> 1-B55-C55-D55-E55-F55-H55-I55-J55-K55</f>
        <v>0.81094103369999992</v>
      </c>
      <c r="H55" s="1">
        <f>'progression calculations'!$G$7</f>
        <v>8.0299999999999996E-2</v>
      </c>
      <c r="I55" s="1">
        <f>'progression calculations'!$H$7</f>
        <v>1.898E-2</v>
      </c>
      <c r="J55" s="1">
        <v>0</v>
      </c>
      <c r="K55" s="1">
        <f>'mortality calculations'!$G$7</f>
        <v>7.5789663E-3</v>
      </c>
    </row>
    <row r="56" spans="1:11" x14ac:dyDescent="0.25">
      <c r="A56" s="4" t="s">
        <v>64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f xml:space="preserve"> 1-B56-C56-D56-E56-F56-G56-I56-J56-K56</f>
        <v>0.80057999999999996</v>
      </c>
      <c r="I56" s="1">
        <f>'progression calculations'!$I$7</f>
        <v>1.898E-2</v>
      </c>
      <c r="J56" s="1">
        <f>'progression calculations'!$J$7</f>
        <v>2.044E-2</v>
      </c>
      <c r="K56" s="1">
        <f>'mortality calculations'!$H$7</f>
        <v>0.16</v>
      </c>
    </row>
    <row r="57" spans="1:11" x14ac:dyDescent="0.25">
      <c r="A57" s="4" t="s">
        <v>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f xml:space="preserve"> 1-B57-C57-D57-E57-F57-G57-H57-J57-K57</f>
        <v>0.34700000000000009</v>
      </c>
      <c r="J57" s="1">
        <f>'progression calculations'!$K$7</f>
        <v>3.0599999999999999E-2</v>
      </c>
      <c r="K57" s="1">
        <f>'mortality calculations'!$I$7</f>
        <v>0.62239999999999995</v>
      </c>
    </row>
    <row r="58" spans="1:11" x14ac:dyDescent="0.25">
      <c r="A58" s="4" t="s">
        <v>72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f xml:space="preserve"> 1-B58-C58-D58-E58-F58-G58-H58-I58-K58</f>
        <v>0.92999999999999994</v>
      </c>
      <c r="K58" s="1">
        <f>'mortality calculations'!$K$7</f>
        <v>7.0000000000000007E-2</v>
      </c>
    </row>
    <row r="59" spans="1:11" x14ac:dyDescent="0.25">
      <c r="A59" s="4" t="s">
        <v>65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1</v>
      </c>
    </row>
    <row r="61" spans="1:11" x14ac:dyDescent="0.25">
      <c r="A61" s="4" t="s">
        <v>326</v>
      </c>
      <c r="B61" s="4" t="s">
        <v>66</v>
      </c>
      <c r="C61" s="4" t="s">
        <v>87</v>
      </c>
      <c r="D61" s="4" t="s">
        <v>1</v>
      </c>
      <c r="E61" s="4" t="s">
        <v>2</v>
      </c>
      <c r="F61" s="4" t="s">
        <v>3</v>
      </c>
      <c r="G61" s="4" t="s">
        <v>4</v>
      </c>
      <c r="H61" s="4" t="s">
        <v>64</v>
      </c>
      <c r="I61" s="4" t="s">
        <v>5</v>
      </c>
      <c r="J61" s="4" t="s">
        <v>6</v>
      </c>
      <c r="K61" s="4" t="s">
        <v>65</v>
      </c>
    </row>
    <row r="62" spans="1:11" x14ac:dyDescent="0.25">
      <c r="A62" s="4" t="s">
        <v>66</v>
      </c>
      <c r="B62" s="1">
        <f xml:space="preserve"> 1-C62-D62-E62-F62-G62-H62-I62-J62-K62</f>
        <v>0.92075999999999991</v>
      </c>
      <c r="C62" s="1">
        <f>'progression calculations'!$B$8</f>
        <v>7.6100000000000001E-2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f>'mortality calculations'!$B$8</f>
        <v>3.14E-3</v>
      </c>
    </row>
    <row r="63" spans="1:11" x14ac:dyDescent="0.25">
      <c r="A63" s="4" t="s">
        <v>59</v>
      </c>
      <c r="B63" s="1">
        <f>'progression calculations'!$P$8</f>
        <v>0.17818999999999999</v>
      </c>
      <c r="C63" s="1">
        <f xml:space="preserve"> 1-B63-D63-E63-F63-G63-H63-I63-J63-K63</f>
        <v>0.79723130000000009</v>
      </c>
      <c r="D63" s="1">
        <f>'progression calculations'!$C$8</f>
        <v>2.0952000000000002E-2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f>'mortality calculations'!$C$8</f>
        <v>3.6267000000000005E-3</v>
      </c>
    </row>
    <row r="64" spans="1:11" x14ac:dyDescent="0.25">
      <c r="A64" s="4" t="s">
        <v>1</v>
      </c>
      <c r="B64" s="1">
        <v>0</v>
      </c>
      <c r="C64" s="1">
        <f>'progression calculations'!$L$8</f>
        <v>6.1800000000000001E-2</v>
      </c>
      <c r="D64" s="1">
        <f xml:space="preserve"> 1-B64-C64-E64-F64-G64-H64-I64-J64-K64</f>
        <v>0.82760868300000001</v>
      </c>
      <c r="E64" s="1">
        <f>'progression calculations'!$D$8</f>
        <v>0.1067</v>
      </c>
      <c r="F64" s="1">
        <v>0</v>
      </c>
      <c r="G64" s="1">
        <v>0</v>
      </c>
      <c r="H64" s="1">
        <v>0</v>
      </c>
      <c r="I64" s="1">
        <f>'progression calculations'!$Q$8</f>
        <v>9.0210000000000005E-6</v>
      </c>
      <c r="J64" s="1">
        <v>0</v>
      </c>
      <c r="K64" s="1">
        <f>'mortality calculations'!$D$8</f>
        <v>3.8822960000000004E-3</v>
      </c>
    </row>
    <row r="65" spans="1:11" x14ac:dyDescent="0.25">
      <c r="A65" s="4" t="s">
        <v>2</v>
      </c>
      <c r="B65" s="1">
        <v>0</v>
      </c>
      <c r="C65" s="1">
        <v>0</v>
      </c>
      <c r="D65" s="1">
        <f>'progression calculations'!$X$8</f>
        <v>0.25337999999999999</v>
      </c>
      <c r="E65" s="1">
        <f xml:space="preserve"> 1-B65-C65-D65-F65-G65-H65-I65-J65-K65</f>
        <v>0.63351159200000007</v>
      </c>
      <c r="F65" s="1">
        <f>'progression calculations'!$E$8</f>
        <v>0.1067</v>
      </c>
      <c r="G65" s="1">
        <v>0</v>
      </c>
      <c r="H65" s="1">
        <v>0</v>
      </c>
      <c r="I65" s="1">
        <f>'progression calculations'!$R$8</f>
        <v>1.8430000000000001E-4</v>
      </c>
      <c r="J65" s="1">
        <v>0</v>
      </c>
      <c r="K65" s="1">
        <f>'mortality calculations'!$E$8</f>
        <v>6.2241080000000008E-3</v>
      </c>
    </row>
    <row r="66" spans="1:11" x14ac:dyDescent="0.25">
      <c r="A66" s="4" t="s">
        <v>3</v>
      </c>
      <c r="B66" s="1">
        <v>0</v>
      </c>
      <c r="C66" s="1">
        <v>0</v>
      </c>
      <c r="D66" s="1">
        <v>0</v>
      </c>
      <c r="E66" s="1">
        <f>'progression calculations'!$X$8</f>
        <v>0.25337999999999999</v>
      </c>
      <c r="F66" s="1">
        <f xml:space="preserve"> 1-B66-C66-D66-E66-G66-H66-I66-J66-K66</f>
        <v>0.66831176999999997</v>
      </c>
      <c r="G66" s="1">
        <f>'progression calculations'!$F$8</f>
        <v>6.9839999999999999E-2</v>
      </c>
      <c r="H66" s="1">
        <v>0</v>
      </c>
      <c r="I66" s="1">
        <f>'progression calculations'!$S$8</f>
        <v>3.6860000000000001E-4</v>
      </c>
      <c r="J66" s="1">
        <v>0</v>
      </c>
      <c r="K66" s="1">
        <f>'mortality calculations'!$F$8</f>
        <v>8.0996300000000018E-3</v>
      </c>
    </row>
    <row r="67" spans="1:11" x14ac:dyDescent="0.25">
      <c r="A67" s="4" t="s">
        <v>4</v>
      </c>
      <c r="B67" s="1">
        <v>0</v>
      </c>
      <c r="C67" s="1">
        <v>0</v>
      </c>
      <c r="D67" s="1">
        <v>0</v>
      </c>
      <c r="E67" s="1">
        <v>0</v>
      </c>
      <c r="F67" s="1">
        <f>'progression calculations'!$O$8</f>
        <v>6.1800000000000001E-2</v>
      </c>
      <c r="G67" s="1">
        <f xml:space="preserve"> 1-B67-C67-D67-E67-F67-H67-I67-J67-K67</f>
        <v>0.796025074</v>
      </c>
      <c r="H67" s="1">
        <f>'progression calculations'!$G$8</f>
        <v>0.1067</v>
      </c>
      <c r="I67" s="1">
        <f>'progression calculations'!$H$8</f>
        <v>2.5219999999999999E-2</v>
      </c>
      <c r="J67" s="1">
        <v>0</v>
      </c>
      <c r="K67" s="1">
        <f>'mortality calculations'!$G$8</f>
        <v>1.0254926000000001E-2</v>
      </c>
    </row>
    <row r="68" spans="1:11" x14ac:dyDescent="0.25">
      <c r="A68" s="4" t="s">
        <v>64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f xml:space="preserve"> 1-B68-C68-D68-E68-F68-G68-I68-J68-K68</f>
        <v>0.78761999999999999</v>
      </c>
      <c r="I68" s="1">
        <f>'progression calculations'!$I$8</f>
        <v>2.5219999999999999E-2</v>
      </c>
      <c r="J68" s="1">
        <f>'progression calculations'!$J$8</f>
        <v>2.716E-2</v>
      </c>
      <c r="K68" s="1">
        <f>'mortality calculations'!$H$8</f>
        <v>0.16</v>
      </c>
    </row>
    <row r="69" spans="1:11" x14ac:dyDescent="0.25">
      <c r="A69" s="4" t="s">
        <v>5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f xml:space="preserve"> 1-B69-C69-D69-E69-F69-G69-H69-J69-K69</f>
        <v>0.34700000000000009</v>
      </c>
      <c r="J69" s="1">
        <f>'progression calculations'!$K$7</f>
        <v>3.0599999999999999E-2</v>
      </c>
      <c r="K69" s="1">
        <f>'mortality calculations'!$I$8</f>
        <v>0.62239999999999995</v>
      </c>
    </row>
    <row r="70" spans="1:11" x14ac:dyDescent="0.25">
      <c r="A70" s="4" t="s">
        <v>72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f xml:space="preserve"> 1-B70-C70-D70-E70-F70-G70-H70-I70-K70</f>
        <v>0.92999999999999994</v>
      </c>
      <c r="K70" s="1">
        <f>'mortality calculations'!$K$8</f>
        <v>7.0000000000000007E-2</v>
      </c>
    </row>
    <row r="71" spans="1:11" x14ac:dyDescent="0.25">
      <c r="A71" s="4" t="s">
        <v>65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1</v>
      </c>
    </row>
    <row r="73" spans="1:11" x14ac:dyDescent="0.25">
      <c r="A73" s="4" t="s">
        <v>327</v>
      </c>
      <c r="B73" s="4" t="s">
        <v>66</v>
      </c>
      <c r="C73" s="4" t="s">
        <v>87</v>
      </c>
      <c r="D73" s="4" t="s">
        <v>1</v>
      </c>
      <c r="E73" s="4" t="s">
        <v>2</v>
      </c>
      <c r="F73" s="4" t="s">
        <v>3</v>
      </c>
      <c r="G73" s="4" t="s">
        <v>4</v>
      </c>
      <c r="H73" s="4" t="s">
        <v>64</v>
      </c>
      <c r="I73" s="4" t="s">
        <v>5</v>
      </c>
      <c r="J73" s="4" t="s">
        <v>6</v>
      </c>
      <c r="K73" s="4" t="s">
        <v>65</v>
      </c>
    </row>
    <row r="74" spans="1:11" x14ac:dyDescent="0.25">
      <c r="A74" s="4" t="s">
        <v>66</v>
      </c>
      <c r="B74" s="1">
        <f xml:space="preserve"> 1-C74-D74-E74-F74-G74-H74-I74-J74-K74</f>
        <v>0.91325999999999996</v>
      </c>
      <c r="C74" s="1">
        <f>'progression calculations'!$B$9</f>
        <v>8.1799999999999998E-2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f>'mortality calculations'!$B$9</f>
        <v>4.9399999999999999E-3</v>
      </c>
    </row>
    <row r="75" spans="1:11" x14ac:dyDescent="0.25">
      <c r="A75" s="4" t="s">
        <v>59</v>
      </c>
      <c r="B75" s="1">
        <f>'progression calculations'!$P$9</f>
        <v>0.17818999999999999</v>
      </c>
      <c r="C75" s="1">
        <f xml:space="preserve"> 1-B75-D75-E75-F75-G75-H75-I75-J75-K75</f>
        <v>0.79515230000000003</v>
      </c>
      <c r="D75" s="1">
        <f>'progression calculations'!$C$9</f>
        <v>2.0952000000000002E-2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f>'mortality calculations'!$C$9</f>
        <v>5.7057000000000002E-3</v>
      </c>
    </row>
    <row r="76" spans="1:11" x14ac:dyDescent="0.25">
      <c r="A76" s="4" t="s">
        <v>1</v>
      </c>
      <c r="B76" s="1">
        <v>0</v>
      </c>
      <c r="C76" s="1">
        <f>'progression calculations'!$L$9</f>
        <v>6.1800000000000001E-2</v>
      </c>
      <c r="D76" s="1">
        <f xml:space="preserve"> 1-B76-C76-E76-F76-G76-H76-I76-J76-K76</f>
        <v>0.82538316300000003</v>
      </c>
      <c r="E76" s="1">
        <f>'progression calculations'!$D$9</f>
        <v>0.1067</v>
      </c>
      <c r="F76" s="1">
        <v>0</v>
      </c>
      <c r="G76" s="1">
        <v>0</v>
      </c>
      <c r="H76" s="1">
        <v>0</v>
      </c>
      <c r="I76" s="1">
        <f>'progression calculations'!$Q$9</f>
        <v>9.0210000000000005E-6</v>
      </c>
      <c r="J76" s="1">
        <v>0</v>
      </c>
      <c r="K76" s="1">
        <f>'mortality calculations'!$D$9</f>
        <v>6.1078160000000012E-3</v>
      </c>
    </row>
    <row r="77" spans="1:11" x14ac:dyDescent="0.25">
      <c r="A77" s="4" t="s">
        <v>2</v>
      </c>
      <c r="B77" s="1">
        <v>0</v>
      </c>
      <c r="C77" s="1">
        <v>0</v>
      </c>
      <c r="D77" s="1">
        <f>'progression calculations'!$X$9</f>
        <v>0.25337999999999999</v>
      </c>
      <c r="E77" s="1">
        <f xml:space="preserve"> 1-B77-C77-D77-F77-G77-H77-I77-J77-K77</f>
        <v>0.62994363200000003</v>
      </c>
      <c r="F77" s="1">
        <f>'progression calculations'!$E$9</f>
        <v>0.1067</v>
      </c>
      <c r="G77" s="1">
        <v>0</v>
      </c>
      <c r="H77" s="1">
        <v>0</v>
      </c>
      <c r="I77" s="1">
        <f>'progression calculations'!$R$9</f>
        <v>1.8430000000000001E-4</v>
      </c>
      <c r="J77" s="1">
        <v>0</v>
      </c>
      <c r="K77" s="1">
        <f>'mortality calculations'!$E$9</f>
        <v>9.792068000000001E-3</v>
      </c>
    </row>
    <row r="78" spans="1:11" x14ac:dyDescent="0.25">
      <c r="A78" s="4" t="s">
        <v>3</v>
      </c>
      <c r="B78" s="1">
        <v>0</v>
      </c>
      <c r="C78" s="1">
        <v>0</v>
      </c>
      <c r="D78" s="1">
        <v>0</v>
      </c>
      <c r="E78" s="1">
        <f>'progression calculations'!$X$9</f>
        <v>0.25337999999999999</v>
      </c>
      <c r="F78" s="1">
        <f xml:space="preserve"> 1-B78-C78-D78-E78-G78-H78-I78-J78-K78</f>
        <v>0.66366866999999996</v>
      </c>
      <c r="G78" s="1">
        <f>'progression calculations'!$F$9</f>
        <v>6.9839999999999999E-2</v>
      </c>
      <c r="H78" s="1">
        <v>0</v>
      </c>
      <c r="I78" s="1">
        <f>'progression calculations'!$S$9</f>
        <v>3.6860000000000001E-4</v>
      </c>
      <c r="J78" s="1">
        <v>0</v>
      </c>
      <c r="K78" s="1">
        <f>'mortality calculations'!$F$9</f>
        <v>1.2742730000000001E-2</v>
      </c>
    </row>
    <row r="79" spans="1:11" x14ac:dyDescent="0.25">
      <c r="A79" s="4" t="s">
        <v>4</v>
      </c>
      <c r="B79" s="1">
        <v>0</v>
      </c>
      <c r="C79" s="1">
        <v>0</v>
      </c>
      <c r="D79" s="1">
        <v>0</v>
      </c>
      <c r="E79" s="1">
        <v>0</v>
      </c>
      <c r="F79" s="1">
        <f>'progression calculations'!$O$9</f>
        <v>6.1800000000000001E-2</v>
      </c>
      <c r="G79" s="1">
        <f xml:space="preserve"> 1-B79-C79-D79-E79-F79-H79-I79-J79-K79</f>
        <v>0.79014645399999994</v>
      </c>
      <c r="H79" s="1">
        <f>'progression calculations'!$G$9</f>
        <v>0.1067</v>
      </c>
      <c r="I79" s="1">
        <f>'progression calculations'!$H$9</f>
        <v>2.5219999999999999E-2</v>
      </c>
      <c r="J79" s="1">
        <v>0</v>
      </c>
      <c r="K79" s="1">
        <f>'mortality calculations'!$G$9</f>
        <v>1.6133546000000002E-2</v>
      </c>
    </row>
    <row r="80" spans="1:11" x14ac:dyDescent="0.25">
      <c r="A80" s="4" t="s">
        <v>64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f xml:space="preserve"> 1-B80-C80-D80-E80-F80-G80-I80-J80-K80</f>
        <v>0.78761999999999999</v>
      </c>
      <c r="I80" s="1">
        <f>'progression calculations'!$I$9</f>
        <v>2.5219999999999999E-2</v>
      </c>
      <c r="J80" s="1">
        <f>'progression calculations'!$J$9</f>
        <v>2.716E-2</v>
      </c>
      <c r="K80" s="1">
        <f>'mortality calculations'!$H$9</f>
        <v>0.16</v>
      </c>
    </row>
    <row r="81" spans="1:11" x14ac:dyDescent="0.25">
      <c r="A81" s="4" t="s">
        <v>5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f xml:space="preserve"> 1-B81-C81-D81-E81-F81-G81-H81-J81-K81</f>
        <v>0.33782000000000001</v>
      </c>
      <c r="J81" s="1">
        <f>'progression calculations'!$K$9</f>
        <v>3.9780000000000003E-2</v>
      </c>
      <c r="K81" s="1">
        <f>'mortality calculations'!$I$9</f>
        <v>0.62239999999999995</v>
      </c>
    </row>
    <row r="82" spans="1:11" x14ac:dyDescent="0.25">
      <c r="A82" s="4" t="s">
        <v>72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f xml:space="preserve"> 1-B82-C82-D82-E82-F82-G82-H82-I82-K82</f>
        <v>0.92999999999999994</v>
      </c>
      <c r="K82" s="1">
        <f>'mortality calculations'!$K$9</f>
        <v>7.0000000000000007E-2</v>
      </c>
    </row>
    <row r="83" spans="1:11" x14ac:dyDescent="0.25">
      <c r="A83" s="4" t="s">
        <v>65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1</v>
      </c>
    </row>
    <row r="85" spans="1:11" x14ac:dyDescent="0.25">
      <c r="A85" s="4" t="s">
        <v>328</v>
      </c>
      <c r="B85" s="4" t="s">
        <v>66</v>
      </c>
      <c r="C85" s="4" t="s">
        <v>87</v>
      </c>
      <c r="D85" s="4" t="s">
        <v>1</v>
      </c>
      <c r="E85" s="4" t="s">
        <v>2</v>
      </c>
      <c r="F85" s="4" t="s">
        <v>3</v>
      </c>
      <c r="G85" s="4" t="s">
        <v>4</v>
      </c>
      <c r="H85" s="4" t="s">
        <v>64</v>
      </c>
      <c r="I85" s="4" t="s">
        <v>5</v>
      </c>
      <c r="J85" s="4" t="s">
        <v>6</v>
      </c>
      <c r="K85" s="4" t="s">
        <v>65</v>
      </c>
    </row>
    <row r="86" spans="1:11" x14ac:dyDescent="0.25">
      <c r="A86" s="4" t="s">
        <v>66</v>
      </c>
      <c r="B86" s="1">
        <f xml:space="preserve"> 1-C86-D86-E86-F86-G86-H86-I86-J86-K86</f>
        <v>0.90708999999999995</v>
      </c>
      <c r="C86" s="1">
        <f>'progression calculations'!$B$10</f>
        <v>8.5599999999999996E-2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f>'mortality calculations'!$B$10</f>
        <v>7.3099999999999997E-3</v>
      </c>
    </row>
    <row r="87" spans="1:11" x14ac:dyDescent="0.25">
      <c r="A87" s="4" t="s">
        <v>59</v>
      </c>
      <c r="B87" s="1">
        <f>'progression calculations'!$P$10</f>
        <v>0.17818999999999999</v>
      </c>
      <c r="C87" s="1">
        <f xml:space="preserve"> 1-B87-D87-E87-F87-G87-H87-I87-J87-K87</f>
        <v>0.79241495000000006</v>
      </c>
      <c r="D87" s="1">
        <f>'progression calculations'!$C$10</f>
        <v>2.0952000000000002E-2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f>'mortality calculations'!$C$10</f>
        <v>8.4430500000000006E-3</v>
      </c>
    </row>
    <row r="88" spans="1:11" x14ac:dyDescent="0.25">
      <c r="A88" s="4" t="s">
        <v>1</v>
      </c>
      <c r="B88" s="1">
        <v>0</v>
      </c>
      <c r="C88" s="1">
        <f>'progression calculations'!$L$10</f>
        <v>6.1800000000000001E-2</v>
      </c>
      <c r="D88" s="1">
        <f xml:space="preserve"> 1-B88-C88-E88-F88-G88-H88-I88-J88-K88</f>
        <v>0.82245289500000007</v>
      </c>
      <c r="E88" s="1">
        <f>'progression calculations'!$D$10</f>
        <v>0.1067</v>
      </c>
      <c r="F88" s="1">
        <v>0</v>
      </c>
      <c r="G88" s="1">
        <v>0</v>
      </c>
      <c r="H88" s="1">
        <v>0</v>
      </c>
      <c r="I88" s="1">
        <f>'progression calculations'!$Q$10</f>
        <v>9.0210000000000005E-6</v>
      </c>
      <c r="J88" s="1">
        <v>0</v>
      </c>
      <c r="K88" s="1">
        <f>'mortality calculations'!$D$10</f>
        <v>9.038084E-3</v>
      </c>
    </row>
    <row r="89" spans="1:11" x14ac:dyDescent="0.25">
      <c r="A89" s="4" t="s">
        <v>2</v>
      </c>
      <c r="B89" s="1">
        <v>0</v>
      </c>
      <c r="C89" s="1">
        <v>0</v>
      </c>
      <c r="D89" s="1">
        <f>'progression calculations'!$X$10</f>
        <v>0.25337999999999999</v>
      </c>
      <c r="E89" s="1">
        <f xml:space="preserve"> 1-B89-C89-D89-F89-G89-H89-I89-J89-K89</f>
        <v>0.62524581800000001</v>
      </c>
      <c r="F89" s="1">
        <f>'progression calculations'!$E$10</f>
        <v>0.1067</v>
      </c>
      <c r="G89" s="1">
        <v>0</v>
      </c>
      <c r="H89" s="1">
        <v>0</v>
      </c>
      <c r="I89" s="1">
        <f>'progression calculations'!$R$10</f>
        <v>1.8430000000000001E-4</v>
      </c>
      <c r="J89" s="1">
        <v>0</v>
      </c>
      <c r="K89" s="1">
        <f>'mortality calculations'!$E$10</f>
        <v>1.4489882000000001E-2</v>
      </c>
    </row>
    <row r="90" spans="1:11" x14ac:dyDescent="0.25">
      <c r="A90" s="4" t="s">
        <v>3</v>
      </c>
      <c r="B90" s="1">
        <v>0</v>
      </c>
      <c r="C90" s="1">
        <v>0</v>
      </c>
      <c r="D90" s="1">
        <v>0</v>
      </c>
      <c r="E90" s="1">
        <f>'progression calculations'!$X$10</f>
        <v>0.25337999999999999</v>
      </c>
      <c r="F90" s="1">
        <f xml:space="preserve"> 1-B90-C90-D90-E90-G90-H90-I90-J90-K90</f>
        <v>0.65755525500000001</v>
      </c>
      <c r="G90" s="1">
        <f>'progression calculations'!$F$10</f>
        <v>6.9839999999999999E-2</v>
      </c>
      <c r="H90" s="1">
        <v>0</v>
      </c>
      <c r="I90" s="1">
        <f>'progression calculations'!$S$10</f>
        <v>3.6860000000000001E-4</v>
      </c>
      <c r="J90" s="1">
        <v>0</v>
      </c>
      <c r="K90" s="1">
        <f>'mortality calculations'!$F$10</f>
        <v>1.8856145000000001E-2</v>
      </c>
    </row>
    <row r="91" spans="1:11" x14ac:dyDescent="0.25">
      <c r="A91" s="4" t="s">
        <v>4</v>
      </c>
      <c r="B91" s="1">
        <v>0</v>
      </c>
      <c r="C91" s="1">
        <v>0</v>
      </c>
      <c r="D91" s="1">
        <v>0</v>
      </c>
      <c r="E91" s="1">
        <v>0</v>
      </c>
      <c r="F91" s="1">
        <f>'progression calculations'!$O$10</f>
        <v>6.1800000000000001E-2</v>
      </c>
      <c r="G91" s="1">
        <f xml:space="preserve"> 1-B91-C91-D91-E91-F91-H91-I91-J91-K91</f>
        <v>0.78240627100000004</v>
      </c>
      <c r="H91" s="1">
        <f>'progression calculations'!$G$10</f>
        <v>0.1067</v>
      </c>
      <c r="I91" s="1">
        <f>'progression calculations'!$H$10</f>
        <v>2.5219999999999999E-2</v>
      </c>
      <c r="J91" s="1">
        <v>0</v>
      </c>
      <c r="K91" s="1">
        <f>'mortality calculations'!$G$10</f>
        <v>2.3873729E-2</v>
      </c>
    </row>
    <row r="92" spans="1:11" x14ac:dyDescent="0.25">
      <c r="A92" s="4" t="s">
        <v>64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f xml:space="preserve"> 1-B92-C92-D92-E92-F92-G92-I92-J92-K92</f>
        <v>0.78761999999999999</v>
      </c>
      <c r="I92" s="1">
        <f>'progression calculations'!$I$10</f>
        <v>2.5219999999999999E-2</v>
      </c>
      <c r="J92" s="1">
        <f>'progression calculations'!$J$10</f>
        <v>2.716E-2</v>
      </c>
      <c r="K92" s="1">
        <f>'mortality calculations'!$H$10</f>
        <v>0.16</v>
      </c>
    </row>
    <row r="93" spans="1:11" x14ac:dyDescent="0.25">
      <c r="A93" s="4" t="s">
        <v>5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f xml:space="preserve"> 1-B93-C93-D93-E93-F93-G93-H93-J93-K93</f>
        <v>0.33782000000000001</v>
      </c>
      <c r="J93" s="1">
        <f>'progression calculations'!$K$10</f>
        <v>3.9780000000000003E-2</v>
      </c>
      <c r="K93" s="1">
        <f>'mortality calculations'!$I$10</f>
        <v>0.62239999999999995</v>
      </c>
    </row>
    <row r="94" spans="1:11" x14ac:dyDescent="0.25">
      <c r="A94" s="4" t="s">
        <v>72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f xml:space="preserve"> 1-B94-C94-D94-E94-F94-G94-H94-I94-K94</f>
        <v>0.92999999999999994</v>
      </c>
      <c r="K94" s="1">
        <f>'mortality calculations'!$K$10</f>
        <v>7.0000000000000007E-2</v>
      </c>
    </row>
    <row r="95" spans="1:11" x14ac:dyDescent="0.25">
      <c r="A95" s="4" t="s">
        <v>65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</row>
    <row r="97" spans="1:11" x14ac:dyDescent="0.25">
      <c r="A97" s="4" t="s">
        <v>329</v>
      </c>
      <c r="B97" s="4" t="s">
        <v>66</v>
      </c>
      <c r="C97" s="4" t="s">
        <v>59</v>
      </c>
      <c r="D97" s="4" t="s">
        <v>1</v>
      </c>
      <c r="E97" s="4" t="s">
        <v>2</v>
      </c>
      <c r="F97" s="4" t="s">
        <v>3</v>
      </c>
      <c r="G97" s="4" t="s">
        <v>4</v>
      </c>
      <c r="H97" s="4" t="s">
        <v>64</v>
      </c>
      <c r="I97" s="4" t="s">
        <v>5</v>
      </c>
      <c r="J97" s="4" t="s">
        <v>6</v>
      </c>
      <c r="K97" s="4" t="s">
        <v>65</v>
      </c>
    </row>
    <row r="98" spans="1:11" x14ac:dyDescent="0.25">
      <c r="A98" s="4" t="s">
        <v>66</v>
      </c>
      <c r="B98" s="1">
        <f xml:space="preserve"> 1-C98-D98-E98-F98-G98-H98-I98-J98-K98</f>
        <v>0.90156000000000003</v>
      </c>
      <c r="C98" s="1">
        <f>'progression calculations'!$B$11</f>
        <v>8.8099999999999998E-2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f>'mortality calculations'!$B$11</f>
        <v>1.034E-2</v>
      </c>
    </row>
    <row r="99" spans="1:11" x14ac:dyDescent="0.25">
      <c r="A99" s="4" t="s">
        <v>59</v>
      </c>
      <c r="B99" s="1">
        <f>'progression calculations'!$P$11</f>
        <v>0.17818999999999999</v>
      </c>
      <c r="C99" s="1">
        <f xml:space="preserve"> 1-B99-D99-E99-F99-G99-H99-I99-J99-K99</f>
        <v>0.7889153000000001</v>
      </c>
      <c r="D99" s="1">
        <f>'progression calculations'!$C$11</f>
        <v>2.0952000000000002E-2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f>'mortality calculations'!$C$11</f>
        <v>1.1942700000000001E-2</v>
      </c>
    </row>
    <row r="100" spans="1:11" x14ac:dyDescent="0.25">
      <c r="A100" s="4" t="s">
        <v>1</v>
      </c>
      <c r="B100" s="1">
        <v>0</v>
      </c>
      <c r="C100" s="1">
        <f>'progression calculations'!$L$11</f>
        <v>6.1800000000000001E-2</v>
      </c>
      <c r="D100" s="1">
        <f xml:space="preserve"> 1-B100-C100-E100-F100-G100-H100-I100-J100-K100</f>
        <v>0.81870660299999998</v>
      </c>
      <c r="E100" s="1">
        <f>'progression calculations'!$D$11</f>
        <v>0.1067</v>
      </c>
      <c r="F100" s="1">
        <v>0</v>
      </c>
      <c r="G100" s="1">
        <v>0</v>
      </c>
      <c r="H100" s="1">
        <v>0</v>
      </c>
      <c r="I100" s="1">
        <f>'progression calculations'!$Q$11</f>
        <v>9.0210000000000005E-6</v>
      </c>
      <c r="J100" s="1">
        <v>0</v>
      </c>
      <c r="K100" s="1">
        <f>'mortality calculations'!$D$11</f>
        <v>1.2784376000000002E-2</v>
      </c>
    </row>
    <row r="101" spans="1:11" x14ac:dyDescent="0.25">
      <c r="A101" s="4" t="s">
        <v>2</v>
      </c>
      <c r="B101" s="1">
        <v>0</v>
      </c>
      <c r="C101" s="1">
        <v>0</v>
      </c>
      <c r="D101" s="1">
        <f>'progression calculations'!$X$11</f>
        <v>0.25337999999999999</v>
      </c>
      <c r="E101" s="1">
        <f xml:space="preserve"> 1-B101-C101-D101-F101-G101-H101-I101-J101-K101</f>
        <v>0.61923975200000003</v>
      </c>
      <c r="F101" s="1">
        <f>'progression calculations'!$E$11</f>
        <v>0.1067</v>
      </c>
      <c r="G101" s="1">
        <v>0</v>
      </c>
      <c r="H101" s="1">
        <v>0</v>
      </c>
      <c r="I101" s="1">
        <f>'progression calculations'!$R$11</f>
        <v>1.8430000000000001E-4</v>
      </c>
      <c r="J101" s="1">
        <v>0</v>
      </c>
      <c r="K101" s="1">
        <f>'mortality calculations'!$E$11</f>
        <v>2.0495948000000003E-2</v>
      </c>
    </row>
    <row r="102" spans="1:11" x14ac:dyDescent="0.25">
      <c r="A102" s="4" t="s">
        <v>3</v>
      </c>
      <c r="B102" s="1">
        <v>0</v>
      </c>
      <c r="C102" s="1">
        <v>0</v>
      </c>
      <c r="D102" s="1">
        <v>0</v>
      </c>
      <c r="E102" s="1">
        <f>'progression calculations'!$X$11</f>
        <v>0.25337999999999999</v>
      </c>
      <c r="F102" s="1">
        <f xml:space="preserve"> 1-B102-C102-D102-E102-G102-H102-I102-J102-K102</f>
        <v>0.64973937000000004</v>
      </c>
      <c r="G102" s="1">
        <f>'progression calculations'!$F$11</f>
        <v>6.9839999999999999E-2</v>
      </c>
      <c r="H102" s="1">
        <v>0</v>
      </c>
      <c r="I102" s="1">
        <f>'progression calculations'!$S$11</f>
        <v>3.6860000000000001E-4</v>
      </c>
      <c r="J102" s="1">
        <v>0</v>
      </c>
      <c r="K102" s="1">
        <f>'mortality calculations'!$F$11</f>
        <v>2.6672030000000003E-2</v>
      </c>
    </row>
    <row r="103" spans="1:11" x14ac:dyDescent="0.25">
      <c r="A103" s="4" t="s">
        <v>4</v>
      </c>
      <c r="B103" s="1">
        <v>0</v>
      </c>
      <c r="C103" s="1">
        <v>0</v>
      </c>
      <c r="D103" s="1">
        <v>0</v>
      </c>
      <c r="E103" s="1">
        <v>0</v>
      </c>
      <c r="F103" s="1">
        <f>'progression calculations'!$O$11</f>
        <v>6.1800000000000001E-2</v>
      </c>
      <c r="G103" s="1">
        <f xml:space="preserve"> 1-B103-C103-D103-E103-F103-H103-I103-J103-K103</f>
        <v>0.77251059399999999</v>
      </c>
      <c r="H103" s="1">
        <f>'progression calculations'!$G$11</f>
        <v>0.1067</v>
      </c>
      <c r="I103" s="1">
        <f>'progression calculations'!$H$11</f>
        <v>2.5219999999999999E-2</v>
      </c>
      <c r="J103" s="1">
        <v>0</v>
      </c>
      <c r="K103" s="1">
        <f>'mortality calculations'!$G$11</f>
        <v>3.3769406000000002E-2</v>
      </c>
    </row>
    <row r="104" spans="1:11" x14ac:dyDescent="0.25">
      <c r="A104" s="4" t="s">
        <v>64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f xml:space="preserve"> 1-B104-C104-D104-E104-F104-G104-I104-J104-K104</f>
        <v>0.78761999999999999</v>
      </c>
      <c r="I104" s="1">
        <f>'progression calculations'!$I$11</f>
        <v>2.5219999999999999E-2</v>
      </c>
      <c r="J104" s="1">
        <f>'progression calculations'!$J$11</f>
        <v>2.716E-2</v>
      </c>
      <c r="K104" s="1">
        <f>'mortality calculations'!$H$11</f>
        <v>0.16</v>
      </c>
    </row>
    <row r="105" spans="1:11" x14ac:dyDescent="0.25">
      <c r="A105" s="4" t="s">
        <v>5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f xml:space="preserve"> 1-B105-C105-D105-E105-F105-G105-H105-J105-K105</f>
        <v>0.33782000000000001</v>
      </c>
      <c r="J105" s="1">
        <f>'progression calculations'!$K$11</f>
        <v>3.9780000000000003E-2</v>
      </c>
      <c r="K105" s="1">
        <f>'mortality calculations'!$I$11</f>
        <v>0.62239999999999995</v>
      </c>
    </row>
    <row r="106" spans="1:11" x14ac:dyDescent="0.25">
      <c r="A106" s="4" t="s">
        <v>72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f xml:space="preserve"> 1-B106-C106-D106-E106-F106-G106-H106-I106-K106</f>
        <v>0.92999999999999994</v>
      </c>
      <c r="K106" s="1">
        <f>'mortality calculations'!$K$11</f>
        <v>7.0000000000000007E-2</v>
      </c>
    </row>
    <row r="107" spans="1:11" x14ac:dyDescent="0.25">
      <c r="A107" s="4" t="s">
        <v>65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1</v>
      </c>
    </row>
    <row r="109" spans="1:11" x14ac:dyDescent="0.25">
      <c r="A109" s="4" t="s">
        <v>330</v>
      </c>
      <c r="B109" s="4" t="s">
        <v>66</v>
      </c>
      <c r="C109" s="4" t="s">
        <v>59</v>
      </c>
      <c r="D109" s="4" t="s">
        <v>1</v>
      </c>
      <c r="E109" s="4" t="s">
        <v>2</v>
      </c>
      <c r="F109" s="4" t="s">
        <v>3</v>
      </c>
      <c r="G109" s="4" t="s">
        <v>4</v>
      </c>
      <c r="H109" s="4" t="s">
        <v>64</v>
      </c>
      <c r="I109" s="4" t="s">
        <v>5</v>
      </c>
      <c r="J109" s="4" t="s">
        <v>6</v>
      </c>
      <c r="K109" s="4" t="s">
        <v>65</v>
      </c>
    </row>
    <row r="110" spans="1:11" x14ac:dyDescent="0.25">
      <c r="A110" s="4" t="s">
        <v>66</v>
      </c>
      <c r="B110" s="1">
        <f xml:space="preserve"> 1-C110-D110-E110-F110-G110-H110-I110-J110-K110</f>
        <v>0.89561000000000002</v>
      </c>
      <c r="C110" s="1">
        <f>'progression calculations'!$B$12</f>
        <v>8.9399999999999993E-2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f>'mortality calculations'!$B$12</f>
        <v>1.499E-2</v>
      </c>
    </row>
    <row r="111" spans="1:11" x14ac:dyDescent="0.25">
      <c r="A111" s="4" t="s">
        <v>59</v>
      </c>
      <c r="B111" s="1">
        <f>'progression calculations'!$P$12</f>
        <v>0.14359</v>
      </c>
      <c r="C111" s="1">
        <f xml:space="preserve"> 1-B111-D111-E111-F111-G111-H111-I111-J111-K111</f>
        <v>0.81453449999999994</v>
      </c>
      <c r="D111" s="1">
        <f>'progression calculations'!$C$12</f>
        <v>2.6136E-2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f>'mortality calculations'!$C$12</f>
        <v>1.57395E-2</v>
      </c>
    </row>
    <row r="112" spans="1:11" x14ac:dyDescent="0.25">
      <c r="A112" s="4" t="s">
        <v>1</v>
      </c>
      <c r="B112" s="1">
        <v>0</v>
      </c>
      <c r="C112" s="1">
        <f>'progression calculations'!$L$12</f>
        <v>4.9799999999999997E-2</v>
      </c>
      <c r="D112" s="1">
        <f xml:space="preserve"> 1-B112-C112-E112-F112-G112-H112-I112-J112-K112</f>
        <v>0.80023998699999999</v>
      </c>
      <c r="E112" s="1">
        <f>'progression calculations'!$D$12</f>
        <v>0.1331</v>
      </c>
      <c r="F112" s="1">
        <v>0</v>
      </c>
      <c r="G112" s="1">
        <v>0</v>
      </c>
      <c r="H112" s="1">
        <v>0</v>
      </c>
      <c r="I112" s="1">
        <f>'progression calculations'!$Q$12</f>
        <v>1.1253000000000001E-5</v>
      </c>
      <c r="J112" s="1">
        <v>0</v>
      </c>
      <c r="K112" s="1">
        <f>'mortality calculations'!$D$12</f>
        <v>1.6848760000000001E-2</v>
      </c>
    </row>
    <row r="113" spans="1:11" x14ac:dyDescent="0.25">
      <c r="A113" s="4" t="s">
        <v>2</v>
      </c>
      <c r="B113" s="1">
        <v>0</v>
      </c>
      <c r="C113" s="1">
        <v>0</v>
      </c>
      <c r="D113" s="1">
        <f>'progression calculations'!$X$12</f>
        <v>0.20418</v>
      </c>
      <c r="E113" s="1">
        <f xml:space="preserve"> 1-B113-C113-D113-F113-G113-H113-I113-J113-K113</f>
        <v>0.63547811999999992</v>
      </c>
      <c r="F113" s="1">
        <f>'progression calculations'!$E$12</f>
        <v>0.1331</v>
      </c>
      <c r="G113" s="1">
        <v>0</v>
      </c>
      <c r="H113" s="1">
        <v>0</v>
      </c>
      <c r="I113" s="1">
        <f>'progression calculations'!$R$12</f>
        <v>2.299E-4</v>
      </c>
      <c r="J113" s="1">
        <v>0</v>
      </c>
      <c r="K113" s="1">
        <f>'mortality calculations'!$E$12</f>
        <v>2.7011980000000001E-2</v>
      </c>
    </row>
    <row r="114" spans="1:11" x14ac:dyDescent="0.25">
      <c r="A114" s="4" t="s">
        <v>3</v>
      </c>
      <c r="B114" s="1">
        <v>0</v>
      </c>
      <c r="C114" s="1">
        <v>0</v>
      </c>
      <c r="D114" s="1">
        <v>0</v>
      </c>
      <c r="E114" s="1">
        <f>'progression calculations'!$X$12</f>
        <v>0.20418</v>
      </c>
      <c r="F114" s="1">
        <f xml:space="preserve"> 1-B114-C114-D114-E114-G114-H114-I114-J114-K114</f>
        <v>0.67308864999999996</v>
      </c>
      <c r="G114" s="1">
        <f>'progression calculations'!$F$12</f>
        <v>8.7119999999999989E-2</v>
      </c>
      <c r="H114" s="1">
        <v>0</v>
      </c>
      <c r="I114" s="1">
        <f>'progression calculations'!$S$12</f>
        <v>4.5980000000000001E-4</v>
      </c>
      <c r="J114" s="1">
        <v>0</v>
      </c>
      <c r="K114" s="1">
        <f>'mortality calculations'!$F$12</f>
        <v>3.5151550000000004E-2</v>
      </c>
    </row>
    <row r="115" spans="1:11" x14ac:dyDescent="0.25">
      <c r="A115" s="4" t="s">
        <v>4</v>
      </c>
      <c r="B115" s="1">
        <v>0</v>
      </c>
      <c r="C115" s="1">
        <v>0</v>
      </c>
      <c r="D115" s="1">
        <v>0</v>
      </c>
      <c r="E115" s="1">
        <v>0</v>
      </c>
      <c r="F115" s="1">
        <f>'progression calculations'!$O$12</f>
        <v>4.9799999999999997E-2</v>
      </c>
      <c r="G115" s="1">
        <f xml:space="preserve"> 1-B115-C115-D115-E115-F115-H115-I115-J115-K115</f>
        <v>0.74113468999999998</v>
      </c>
      <c r="H115" s="1">
        <f>'progression calculations'!$G$12</f>
        <v>0.1331</v>
      </c>
      <c r="I115" s="1">
        <f>'progression calculations'!$H$12</f>
        <v>3.1459999999999995E-2</v>
      </c>
      <c r="J115" s="1">
        <v>0</v>
      </c>
      <c r="K115" s="1">
        <f>'mortality calculations'!$G$12</f>
        <v>4.4505309999999999E-2</v>
      </c>
    </row>
    <row r="116" spans="1:11" x14ac:dyDescent="0.25">
      <c r="A116" s="4" t="s">
        <v>64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f xml:space="preserve"> 1-B116-C116-D116-E116-F116-G116-I116-J116-K116</f>
        <v>0.7746599999999999</v>
      </c>
      <c r="I116" s="1">
        <f>'progression calculations'!$I$12</f>
        <v>3.1459999999999995E-2</v>
      </c>
      <c r="J116" s="1">
        <f>'progression calculations'!$J$12</f>
        <v>3.388E-2</v>
      </c>
      <c r="K116" s="1">
        <f>'mortality calculations'!$H$12</f>
        <v>0.16</v>
      </c>
    </row>
    <row r="117" spans="1:11" x14ac:dyDescent="0.25">
      <c r="A117" s="4" t="s">
        <v>5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f xml:space="preserve"> 1-B117-C117-D117-E117-F117-G117-H117-J117-K117</f>
        <v>0.37056200000000006</v>
      </c>
      <c r="J117" s="1">
        <f>'progression calculations'!$K$12</f>
        <v>7.038E-3</v>
      </c>
      <c r="K117" s="1">
        <f>'mortality calculations'!$I$12</f>
        <v>0.62239999999999995</v>
      </c>
    </row>
    <row r="118" spans="1:11" x14ac:dyDescent="0.25">
      <c r="A118" s="4" t="s">
        <v>72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f xml:space="preserve"> 1-B118-C118-D118-E118-F118-G118-H118-I118-K118</f>
        <v>0.92999999999999994</v>
      </c>
      <c r="K118" s="1">
        <f>'mortality calculations'!$K$12</f>
        <v>7.0000000000000007E-2</v>
      </c>
    </row>
    <row r="119" spans="1:11" x14ac:dyDescent="0.25">
      <c r="A119" s="4" t="s">
        <v>65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1</v>
      </c>
    </row>
    <row r="121" spans="1:11" x14ac:dyDescent="0.25">
      <c r="A121" s="4" t="s">
        <v>331</v>
      </c>
      <c r="B121" s="4" t="s">
        <v>66</v>
      </c>
      <c r="C121" s="4" t="s">
        <v>59</v>
      </c>
      <c r="D121" s="4" t="s">
        <v>1</v>
      </c>
      <c r="E121" s="4" t="s">
        <v>2</v>
      </c>
      <c r="F121" s="4" t="s">
        <v>3</v>
      </c>
      <c r="G121" s="4" t="s">
        <v>4</v>
      </c>
      <c r="H121" s="4" t="s">
        <v>64</v>
      </c>
      <c r="I121" s="4" t="s">
        <v>5</v>
      </c>
      <c r="J121" s="4" t="s">
        <v>6</v>
      </c>
      <c r="K121" s="4" t="s">
        <v>65</v>
      </c>
    </row>
    <row r="122" spans="1:11" x14ac:dyDescent="0.25">
      <c r="A122" s="4" t="s">
        <v>66</v>
      </c>
      <c r="B122" s="1">
        <f xml:space="preserve"> 1-C122-D122-E122-F122-G122-H122-I122-J122-K122</f>
        <v>0.88634999999999997</v>
      </c>
      <c r="C122" s="1">
        <f>'progression calculations'!$B$13</f>
        <v>9.0399999999999994E-2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f>'mortality calculations'!$B$13</f>
        <v>2.325E-2</v>
      </c>
    </row>
    <row r="123" spans="1:11" x14ac:dyDescent="0.25">
      <c r="A123" s="4" t="s">
        <v>59</v>
      </c>
      <c r="B123" s="1">
        <f>'progression calculations'!$P$13</f>
        <v>0.14359</v>
      </c>
      <c r="C123" s="1">
        <f xml:space="preserve"> 1-B123-D123-E123-F123-G123-H123-I123-J123-K123</f>
        <v>0.80586150000000001</v>
      </c>
      <c r="D123" s="1">
        <f>'progression calculations'!$C$13</f>
        <v>2.6136E-2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f>'mortality calculations'!$C$13</f>
        <v>2.44125E-2</v>
      </c>
    </row>
    <row r="124" spans="1:11" x14ac:dyDescent="0.25">
      <c r="A124" s="4" t="s">
        <v>1</v>
      </c>
      <c r="B124" s="1">
        <v>0</v>
      </c>
      <c r="C124" s="1">
        <f>'progression calculations'!$L$13</f>
        <v>4.9799999999999997E-2</v>
      </c>
      <c r="D124" s="1">
        <f xml:space="preserve"> 1-B124-C124-E124-F124-G124-H124-I124-J124-K124</f>
        <v>0.79095574700000004</v>
      </c>
      <c r="E124" s="1">
        <f>'progression calculations'!$D$13</f>
        <v>0.1331</v>
      </c>
      <c r="F124" s="1">
        <v>0</v>
      </c>
      <c r="G124" s="1">
        <v>0</v>
      </c>
      <c r="H124" s="1">
        <v>0</v>
      </c>
      <c r="I124" s="1">
        <f>'progression calculations'!$Q$13</f>
        <v>1.1253000000000001E-5</v>
      </c>
      <c r="J124" s="1">
        <v>0</v>
      </c>
      <c r="K124" s="1">
        <f>'mortality calculations'!$D$13</f>
        <v>2.6133000000000003E-2</v>
      </c>
    </row>
    <row r="125" spans="1:11" x14ac:dyDescent="0.25">
      <c r="A125" s="4" t="s">
        <v>2</v>
      </c>
      <c r="B125" s="1">
        <v>0</v>
      </c>
      <c r="C125" s="1">
        <v>0</v>
      </c>
      <c r="D125" s="1">
        <f>'progression calculations'!$X$13</f>
        <v>0.20418</v>
      </c>
      <c r="E125" s="1">
        <f xml:space="preserve"> 1-B125-C125-D125-F125-G125-H125-I125-J125-K125</f>
        <v>0.62059359999999997</v>
      </c>
      <c r="F125" s="1">
        <f>'progression calculations'!$E$13</f>
        <v>0.1331</v>
      </c>
      <c r="G125" s="1">
        <v>0</v>
      </c>
      <c r="H125" s="1">
        <v>0</v>
      </c>
      <c r="I125" s="1">
        <f>'progression calculations'!$R$13</f>
        <v>2.299E-4</v>
      </c>
      <c r="J125" s="1">
        <v>0</v>
      </c>
      <c r="K125" s="1">
        <f>'mortality calculations'!$E$13</f>
        <v>4.1896500000000003E-2</v>
      </c>
    </row>
    <row r="126" spans="1:11" x14ac:dyDescent="0.25">
      <c r="A126" s="4" t="s">
        <v>3</v>
      </c>
      <c r="B126" s="1">
        <v>0</v>
      </c>
      <c r="C126" s="1">
        <v>0</v>
      </c>
      <c r="D126" s="1">
        <v>0</v>
      </c>
      <c r="E126" s="1">
        <f>'progression calculations'!$X$13</f>
        <v>0.20418</v>
      </c>
      <c r="F126" s="1">
        <f xml:space="preserve"> 1-B126-C126-D126-E126-G126-H126-I126-J126-K126</f>
        <v>0.65371895000000002</v>
      </c>
      <c r="G126" s="1">
        <f>'progression calculations'!$F$13</f>
        <v>8.7119999999999989E-2</v>
      </c>
      <c r="H126" s="1">
        <v>0</v>
      </c>
      <c r="I126" s="1">
        <f>'progression calculations'!$S$13</f>
        <v>4.5980000000000001E-4</v>
      </c>
      <c r="J126" s="1">
        <v>0</v>
      </c>
      <c r="K126" s="1">
        <f>'mortality calculations'!$F$13</f>
        <v>5.4521250000000007E-2</v>
      </c>
    </row>
    <row r="127" spans="1:11" x14ac:dyDescent="0.25">
      <c r="A127" s="4" t="s">
        <v>4</v>
      </c>
      <c r="B127" s="1">
        <v>0</v>
      </c>
      <c r="C127" s="1">
        <v>0</v>
      </c>
      <c r="D127" s="1">
        <v>0</v>
      </c>
      <c r="E127" s="1">
        <v>0</v>
      </c>
      <c r="F127" s="1">
        <f>'progression calculations'!$O$13</f>
        <v>4.9799999999999997E-2</v>
      </c>
      <c r="G127" s="1">
        <f xml:space="preserve"> 1-B127-C127-D127-E127-F127-H127-I127-J127-K127</f>
        <v>0.71661074999999996</v>
      </c>
      <c r="H127" s="1">
        <f>'progression calculations'!$G$13</f>
        <v>0.1331</v>
      </c>
      <c r="I127" s="1">
        <f>'progression calculations'!$H$13</f>
        <v>3.1459999999999995E-2</v>
      </c>
      <c r="J127" s="1">
        <v>0</v>
      </c>
      <c r="K127" s="1">
        <f>'mortality calculations'!$G$13</f>
        <v>6.902925E-2</v>
      </c>
    </row>
    <row r="128" spans="1:11" x14ac:dyDescent="0.25">
      <c r="A128" s="4" t="s">
        <v>64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f xml:space="preserve"> 1-B128-C128-D128-E128-F128-G128-I128-J128-K128</f>
        <v>0.7746599999999999</v>
      </c>
      <c r="I128" s="1">
        <f>'progression calculations'!$I$13</f>
        <v>3.1459999999999995E-2</v>
      </c>
      <c r="J128" s="1">
        <f>'progression calculations'!$J$13</f>
        <v>3.388E-2</v>
      </c>
      <c r="K128" s="1">
        <f>'mortality calculations'!$H$13</f>
        <v>0.16</v>
      </c>
    </row>
    <row r="129" spans="1:11" x14ac:dyDescent="0.25">
      <c r="A129" s="4" t="s">
        <v>5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f xml:space="preserve"> 1-B129-C129-D129-E129-F129-G129-H129-J129-K129</f>
        <v>0.37056200000000006</v>
      </c>
      <c r="J129" s="1">
        <f>'progression calculations'!$K$13</f>
        <v>7.038E-3</v>
      </c>
      <c r="K129" s="1">
        <f>'mortality calculations'!$I$13</f>
        <v>0.62239999999999995</v>
      </c>
    </row>
    <row r="130" spans="1:11" x14ac:dyDescent="0.25">
      <c r="A130" s="4" t="s">
        <v>72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f xml:space="preserve"> 1-B130-C130-D130-E130-F130-G130-H130-I130-K130</f>
        <v>0.92999999999999994</v>
      </c>
      <c r="K130" s="1">
        <f>'mortality calculations'!$K$13</f>
        <v>7.0000000000000007E-2</v>
      </c>
    </row>
    <row r="131" spans="1:11" x14ac:dyDescent="0.25">
      <c r="A131" s="4" t="s">
        <v>65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</v>
      </c>
    </row>
    <row r="133" spans="1:11" x14ac:dyDescent="0.25">
      <c r="A133" s="4" t="s">
        <v>332</v>
      </c>
      <c r="B133" s="4" t="s">
        <v>66</v>
      </c>
      <c r="C133" s="4" t="s">
        <v>59</v>
      </c>
      <c r="D133" s="4" t="s">
        <v>1</v>
      </c>
      <c r="E133" s="4" t="s">
        <v>2</v>
      </c>
      <c r="F133" s="4" t="s">
        <v>3</v>
      </c>
      <c r="G133" s="4" t="s">
        <v>4</v>
      </c>
      <c r="H133" s="4" t="s">
        <v>64</v>
      </c>
      <c r="I133" s="4" t="s">
        <v>5</v>
      </c>
      <c r="J133" s="4" t="s">
        <v>6</v>
      </c>
      <c r="K133" s="4" t="s">
        <v>65</v>
      </c>
    </row>
    <row r="134" spans="1:11" x14ac:dyDescent="0.25">
      <c r="A134" s="4" t="s">
        <v>66</v>
      </c>
      <c r="B134" s="1">
        <f xml:space="preserve"> 1-C134-D134-E134-F134-G134-H134-I134-J134-K134</f>
        <v>0.87229999999999996</v>
      </c>
      <c r="C134" s="1">
        <f>'progression calculations'!$B$14</f>
        <v>9.0700000000000003E-2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f>'mortality calculations'!$B$14</f>
        <v>3.6999999999999998E-2</v>
      </c>
    </row>
    <row r="135" spans="1:11" x14ac:dyDescent="0.25">
      <c r="A135" s="4" t="s">
        <v>59</v>
      </c>
      <c r="B135" s="1">
        <f>'progression calculations'!$P$14</f>
        <v>0.14359</v>
      </c>
      <c r="C135" s="1">
        <f xml:space="preserve"> 1-B135-D135-E135-F135-G135-H135-I135-J135-K135</f>
        <v>0.79142399999999991</v>
      </c>
      <c r="D135" s="1">
        <f>'progression calculations'!$C$14</f>
        <v>2.6136E-2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f>'mortality calculations'!$C$14</f>
        <v>3.8850000000000003E-2</v>
      </c>
    </row>
    <row r="136" spans="1:11" x14ac:dyDescent="0.25">
      <c r="A136" s="4" t="s">
        <v>1</v>
      </c>
      <c r="B136" s="1">
        <v>0</v>
      </c>
      <c r="C136" s="1">
        <f>'progression calculations'!$L$14</f>
        <v>4.9799999999999997E-2</v>
      </c>
      <c r="D136" s="1">
        <f xml:space="preserve"> 1-B136-C136-E136-F136-G136-H136-I136-J136-K136</f>
        <v>0.77550074700000005</v>
      </c>
      <c r="E136" s="1">
        <f>'progression calculations'!$D$14</f>
        <v>0.1331</v>
      </c>
      <c r="F136" s="1">
        <v>0</v>
      </c>
      <c r="G136" s="1">
        <v>0</v>
      </c>
      <c r="H136" s="1">
        <v>0</v>
      </c>
      <c r="I136" s="1">
        <f>'progression calculations'!$Q$14</f>
        <v>1.1253000000000001E-5</v>
      </c>
      <c r="J136" s="1">
        <v>0</v>
      </c>
      <c r="K136" s="1">
        <f>'mortality calculations'!$D$14</f>
        <v>4.1588E-2</v>
      </c>
    </row>
    <row r="137" spans="1:11" x14ac:dyDescent="0.25">
      <c r="A137" s="4" t="s">
        <v>2</v>
      </c>
      <c r="B137" s="1">
        <v>0</v>
      </c>
      <c r="C137" s="1">
        <v>0</v>
      </c>
      <c r="D137" s="1">
        <f>'progression calculations'!$X$14</f>
        <v>0.20418</v>
      </c>
      <c r="E137" s="1">
        <f xml:space="preserve"> 1-B137-C137-D137-F137-G137-H137-I137-J137-K137</f>
        <v>0.59581609999999996</v>
      </c>
      <c r="F137" s="1">
        <f>'progression calculations'!$E$14</f>
        <v>0.1331</v>
      </c>
      <c r="G137" s="1">
        <v>0</v>
      </c>
      <c r="H137" s="1">
        <v>0</v>
      </c>
      <c r="I137" s="1">
        <f>'progression calculations'!$R$14</f>
        <v>2.299E-4</v>
      </c>
      <c r="J137" s="1">
        <v>0</v>
      </c>
      <c r="K137" s="1">
        <f>'mortality calculations'!$E$14</f>
        <v>6.6673999999999997E-2</v>
      </c>
    </row>
    <row r="138" spans="1:11" x14ac:dyDescent="0.25">
      <c r="A138" s="4" t="s">
        <v>3</v>
      </c>
      <c r="B138" s="1">
        <v>0</v>
      </c>
      <c r="C138" s="1">
        <v>0</v>
      </c>
      <c r="D138" s="1">
        <v>0</v>
      </c>
      <c r="E138" s="1">
        <f>'progression calculations'!$X$14</f>
        <v>0.20418</v>
      </c>
      <c r="F138" s="1">
        <f xml:space="preserve"> 1-B138-C138-D138-E138-G138-H138-I138-J138-K138</f>
        <v>0.62147520000000001</v>
      </c>
      <c r="G138" s="1">
        <f>'progression calculations'!$F$14</f>
        <v>8.7119999999999989E-2</v>
      </c>
      <c r="H138" s="1">
        <v>0</v>
      </c>
      <c r="I138" s="1">
        <f>'progression calculations'!$S$14</f>
        <v>4.5980000000000001E-4</v>
      </c>
      <c r="J138" s="1">
        <v>0</v>
      </c>
      <c r="K138" s="1">
        <f>'mortality calculations'!$F$14</f>
        <v>8.6765000000000009E-2</v>
      </c>
    </row>
    <row r="139" spans="1:11" x14ac:dyDescent="0.25">
      <c r="A139" s="4" t="s">
        <v>4</v>
      </c>
      <c r="B139" s="1">
        <v>0</v>
      </c>
      <c r="C139" s="1">
        <v>0</v>
      </c>
      <c r="D139" s="1">
        <v>0</v>
      </c>
      <c r="E139" s="1">
        <v>0</v>
      </c>
      <c r="F139" s="1">
        <f>'progression calculations'!$O$14</f>
        <v>4.9799999999999997E-2</v>
      </c>
      <c r="G139" s="1">
        <f xml:space="preserve"> 1-B139-C139-D139-E139-F139-H139-I139-J139-K139</f>
        <v>0.67578700000000003</v>
      </c>
      <c r="H139" s="1">
        <f>'progression calculations'!$G$14</f>
        <v>0.1331</v>
      </c>
      <c r="I139" s="1">
        <f>'progression calculations'!$H$14</f>
        <v>3.1459999999999995E-2</v>
      </c>
      <c r="J139" s="1">
        <v>0</v>
      </c>
      <c r="K139" s="1">
        <f>'mortality calculations'!$G$14</f>
        <v>0.10985299999999999</v>
      </c>
    </row>
    <row r="140" spans="1:11" x14ac:dyDescent="0.25">
      <c r="A140" s="4" t="s">
        <v>64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f xml:space="preserve"> 1-B140-C140-D140-E140-F140-G140-I140-J140-K140</f>
        <v>0.7746599999999999</v>
      </c>
      <c r="I140" s="1">
        <f>'progression calculations'!$I$14</f>
        <v>3.1459999999999995E-2</v>
      </c>
      <c r="J140" s="1">
        <f>'progression calculations'!$J$14</f>
        <v>3.388E-2</v>
      </c>
      <c r="K140" s="1">
        <f>'mortality calculations'!$H$14</f>
        <v>0.16</v>
      </c>
    </row>
    <row r="141" spans="1:11" x14ac:dyDescent="0.25">
      <c r="A141" s="4" t="s">
        <v>5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f xml:space="preserve"> 1-B141-C141-D141-E141-F141-G141-H141-J141-K141</f>
        <v>0.37056200000000006</v>
      </c>
      <c r="J141" s="1">
        <f>'progression calculations'!$K$14</f>
        <v>7.038E-3</v>
      </c>
      <c r="K141" s="1">
        <f>'mortality calculations'!$I$14</f>
        <v>0.62239999999999995</v>
      </c>
    </row>
    <row r="142" spans="1:11" x14ac:dyDescent="0.25">
      <c r="A142" s="4" t="s">
        <v>72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f xml:space="preserve"> 1-B142-C142-D142-E142-F142-G142-H142-I142-K142</f>
        <v>0.92999999999999994</v>
      </c>
      <c r="K142" s="1">
        <f>'mortality calculations'!$K$14</f>
        <v>7.0000000000000007E-2</v>
      </c>
    </row>
    <row r="143" spans="1:11" x14ac:dyDescent="0.25">
      <c r="A143" s="4" t="s">
        <v>65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286"/>
  <sheetViews>
    <sheetView topLeftCell="A328" zoomScale="80" zoomScaleNormal="80" workbookViewId="0">
      <selection activeCell="D340" sqref="D340"/>
    </sheetView>
  </sheetViews>
  <sheetFormatPr defaultRowHeight="15" x14ac:dyDescent="0.25"/>
  <cols>
    <col min="1" max="1" width="14" customWidth="1"/>
    <col min="2" max="2" width="11.5703125" customWidth="1"/>
    <col min="3" max="3" width="12" customWidth="1"/>
    <col min="4" max="4" width="18.7109375" customWidth="1"/>
    <col min="9" max="9" width="12.140625" customWidth="1"/>
    <col min="10" max="10" width="12.85546875" customWidth="1"/>
    <col min="11" max="11" width="12" customWidth="1"/>
    <col min="14" max="14" width="13.140625" customWidth="1"/>
    <col min="15" max="15" width="13.28515625" customWidth="1"/>
    <col min="17" max="17" width="12.28515625" customWidth="1"/>
    <col min="18" max="18" width="16.140625" customWidth="1"/>
    <col min="19" max="19" width="13.7109375" customWidth="1"/>
    <col min="20" max="20" width="16.7109375" customWidth="1"/>
    <col min="21" max="21" width="19.85546875" customWidth="1"/>
    <col min="25" max="25" width="11" customWidth="1"/>
    <col min="28" max="28" width="16.140625" customWidth="1"/>
    <col min="29" max="29" width="13.85546875" customWidth="1"/>
    <col min="30" max="31" width="13" customWidth="1"/>
    <col min="32" max="32" width="13.28515625" customWidth="1"/>
    <col min="33" max="33" width="13.85546875" customWidth="1"/>
    <col min="34" max="34" width="12.85546875" customWidth="1"/>
    <col min="35" max="35" width="13.28515625" customWidth="1"/>
    <col min="36" max="36" width="12.42578125" customWidth="1"/>
    <col min="37" max="37" width="15.7109375" customWidth="1"/>
    <col min="38" max="38" width="12.7109375" bestFit="1" customWidth="1"/>
    <col min="39" max="39" width="11.5703125" bestFit="1" customWidth="1"/>
    <col min="40" max="40" width="13.85546875" customWidth="1"/>
    <col min="41" max="41" width="15.5703125" bestFit="1" customWidth="1"/>
  </cols>
  <sheetData>
    <row r="1" spans="1:80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Q1" s="22" t="s">
        <v>170</v>
      </c>
      <c r="R1" s="23"/>
      <c r="S1" s="23"/>
      <c r="T1" s="23"/>
      <c r="U1" s="23"/>
      <c r="V1" s="68" t="s">
        <v>333</v>
      </c>
      <c r="W1" s="23"/>
      <c r="X1" s="23"/>
      <c r="Y1" s="23"/>
    </row>
    <row r="2" spans="1:80" x14ac:dyDescent="0.25">
      <c r="A2" s="4" t="s">
        <v>11</v>
      </c>
      <c r="B2">
        <f>'prevalence calculations'!W2</f>
        <v>865.0895173406758</v>
      </c>
      <c r="C2">
        <f>'prevalence calculations'!V2</f>
        <v>80.336461471247404</v>
      </c>
      <c r="D2">
        <f>'prevalence calculations'!G2</f>
        <v>5.0224188226210345</v>
      </c>
      <c r="E2">
        <f>'prevalence calculations'!I2</f>
        <v>2.6742749574995122</v>
      </c>
      <c r="F2">
        <f>'prevalence calculations'!K2</f>
        <v>1.5654292434143484</v>
      </c>
      <c r="G2">
        <f>'prevalence calculations'!M2</f>
        <v>0.97839327713396773</v>
      </c>
      <c r="H2">
        <f>'prevalence calculations'!O2</f>
        <v>1.2909355739962076</v>
      </c>
      <c r="I2">
        <f>'prevalence calculations'!R2</f>
        <v>3.8462355173682183E-2</v>
      </c>
      <c r="J2">
        <f>'prevalence calculations'!T2</f>
        <v>3.207974901380576E-2</v>
      </c>
      <c r="K2" s="23">
        <v>0</v>
      </c>
      <c r="L2" s="23">
        <f xml:space="preserve"> (C2 + D2 + E2 + F2 + G2 + H2) / $Q$2</f>
        <v>9.5992923882901496E-2</v>
      </c>
      <c r="M2">
        <f xml:space="preserve"> (D2 + E2 + F2 + G2 + H2) / (C2 + D2 + E2 + F2+ G2 + H2)</f>
        <v>0.12552208333333337</v>
      </c>
      <c r="N2" s="23">
        <f>I2 / (D2 + E2 + F2 + G2 + H2)</f>
        <v>3.3354304030167332E-3</v>
      </c>
      <c r="O2" s="23">
        <f>SUM(B2:K2)</f>
        <v>957.02797279077572</v>
      </c>
      <c r="Q2" s="23">
        <f>SUM(B2:K2)</f>
        <v>957.02797279077572</v>
      </c>
      <c r="R2" s="23"/>
      <c r="S2" s="23"/>
      <c r="T2" s="23"/>
      <c r="U2" s="23"/>
      <c r="V2" s="23"/>
      <c r="W2" s="23"/>
      <c r="X2" s="23"/>
      <c r="Y2" s="23"/>
    </row>
    <row r="3" spans="1:80" ht="15.75" thickBot="1" x14ac:dyDescent="0.3">
      <c r="A3" s="23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N3" s="23"/>
      <c r="O3" s="23"/>
      <c r="Q3" s="23"/>
      <c r="R3" s="23"/>
      <c r="S3" s="23"/>
      <c r="T3" s="23"/>
      <c r="U3" s="23"/>
      <c r="V3" s="4" t="s">
        <v>334</v>
      </c>
      <c r="W3" s="23"/>
      <c r="X3" s="23"/>
      <c r="Y3" s="23"/>
      <c r="AH3" s="31" t="s">
        <v>335</v>
      </c>
      <c r="AT3" s="31" t="s">
        <v>336</v>
      </c>
      <c r="BF3" s="31" t="s">
        <v>337</v>
      </c>
      <c r="BR3" s="31" t="s">
        <v>338</v>
      </c>
    </row>
    <row r="4" spans="1:80" x14ac:dyDescent="0.25">
      <c r="A4" s="4" t="str">
        <f>'20-24 transition matrix'!A1</f>
        <v>20-24</v>
      </c>
      <c r="B4" s="4" t="str">
        <f>'20-24 transition matrix'!B1</f>
        <v>no NAFLD</v>
      </c>
      <c r="C4" s="15" t="str">
        <f>'20-24 transition matrix'!C1</f>
        <v>NAFLD F0</v>
      </c>
      <c r="D4" s="4" t="str">
        <f>'20-24 transition matrix'!D1</f>
        <v>F1</v>
      </c>
      <c r="E4" s="4" t="str">
        <f>'20-24 transition matrix'!E1</f>
        <v>F2</v>
      </c>
      <c r="F4" s="4" t="str">
        <f>'20-24 transition matrix'!F1</f>
        <v>F3</v>
      </c>
      <c r="G4" s="4" t="str">
        <f>'20-24 transition matrix'!G1</f>
        <v>F4</v>
      </c>
      <c r="H4" s="4" t="str">
        <f>'20-24 transition matrix'!H1</f>
        <v>DCC</v>
      </c>
      <c r="I4" s="4" t="str">
        <f>'20-24 transition matrix'!I1</f>
        <v>HCC</v>
      </c>
      <c r="J4" s="4" t="str">
        <f>'20-24 transition matrix'!J1</f>
        <v>LT</v>
      </c>
      <c r="K4" s="4" t="str">
        <f>'20-24 transition matrix'!K1</f>
        <v>death</v>
      </c>
      <c r="L4" s="4"/>
      <c r="N4" s="23"/>
      <c r="O4" s="23"/>
      <c r="Q4" s="23"/>
      <c r="R4" s="23"/>
      <c r="S4" s="23"/>
      <c r="T4" s="23"/>
      <c r="U4" s="23"/>
      <c r="V4" s="70" t="str">
        <f>'Y1 surgery transition matrices'!A1</f>
        <v>TX Y1 20-24</v>
      </c>
      <c r="W4" s="71" t="str">
        <f>'Y1 surgery transition matrices'!B1</f>
        <v>no NAFLD</v>
      </c>
      <c r="X4" s="71" t="str">
        <f>'Y1 surgery transition matrices'!C1</f>
        <v>NAFLD F0</v>
      </c>
      <c r="Y4" s="71" t="str">
        <f>'Y1 surgery transition matrices'!D1</f>
        <v>F1</v>
      </c>
      <c r="Z4" s="71" t="str">
        <f>'Y1 surgery transition matrices'!E1</f>
        <v>F2</v>
      </c>
      <c r="AA4" s="71" t="str">
        <f>'Y1 surgery transition matrices'!F1</f>
        <v>F3</v>
      </c>
      <c r="AB4" s="71" t="str">
        <f>'Y1 surgery transition matrices'!G1</f>
        <v>F4</v>
      </c>
      <c r="AC4" s="71" t="str">
        <f>'Y1 surgery transition matrices'!H1</f>
        <v>DCC</v>
      </c>
      <c r="AD4" s="71" t="str">
        <f>'Y1 surgery transition matrices'!I1</f>
        <v>HCC</v>
      </c>
      <c r="AE4" s="71" t="str">
        <f>'Y1 surgery transition matrices'!J1</f>
        <v>LT</v>
      </c>
      <c r="AF4" s="71" t="str">
        <f>'Y1 surgery transition matrices'!K1</f>
        <v>death</v>
      </c>
      <c r="AG4" s="84"/>
      <c r="AH4" s="71" t="str">
        <f>'Y2 surgery transition matrices'!A1</f>
        <v>TX Y2 20-24</v>
      </c>
      <c r="AI4" s="71" t="str">
        <f>'Y2 surgery transition matrices'!B1</f>
        <v>no NAFLD</v>
      </c>
      <c r="AJ4" s="71" t="str">
        <f>'Y2 surgery transition matrices'!C1</f>
        <v>NAFLD F0</v>
      </c>
      <c r="AK4" s="71" t="str">
        <f>'Y2 surgery transition matrices'!D1</f>
        <v>F1</v>
      </c>
      <c r="AL4" s="71" t="str">
        <f>'Y2 surgery transition matrices'!E1</f>
        <v>F2</v>
      </c>
      <c r="AM4" s="71" t="str">
        <f>'Y2 surgery transition matrices'!F1</f>
        <v>F3</v>
      </c>
      <c r="AN4" s="71" t="str">
        <f>'Y2 surgery transition matrices'!G1</f>
        <v>F4</v>
      </c>
      <c r="AO4" s="71" t="str">
        <f>'Y2 surgery transition matrices'!H1</f>
        <v>DCC</v>
      </c>
      <c r="AP4" s="71" t="str">
        <f>'Y2 surgery transition matrices'!I1</f>
        <v>HCC</v>
      </c>
      <c r="AQ4" s="71" t="str">
        <f>'Y2 surgery transition matrices'!J1</f>
        <v>LT</v>
      </c>
      <c r="AR4" s="71" t="str">
        <f>'Y2 surgery transition matrices'!K1</f>
        <v>death</v>
      </c>
      <c r="AS4" s="84"/>
      <c r="AT4" s="71" t="str">
        <f>'Y3 surgery transition matrices'!A1</f>
        <v>TX Y3 20-24</v>
      </c>
      <c r="AU4" s="71" t="str">
        <f>'Y3 surgery transition matrices'!B1</f>
        <v>no NAFLD</v>
      </c>
      <c r="AV4" s="71" t="str">
        <f>'Y3 surgery transition matrices'!C1</f>
        <v>NAFLD F0</v>
      </c>
      <c r="AW4" s="71" t="str">
        <f>'Y3 surgery transition matrices'!D1</f>
        <v>F1</v>
      </c>
      <c r="AX4" s="71" t="str">
        <f>'Y3 surgery transition matrices'!E1</f>
        <v>F2</v>
      </c>
      <c r="AY4" s="71" t="str">
        <f>'Y3 surgery transition matrices'!F1</f>
        <v>F3</v>
      </c>
      <c r="AZ4" s="71" t="str">
        <f>'Y3 surgery transition matrices'!G1</f>
        <v>F4</v>
      </c>
      <c r="BA4" s="71" t="str">
        <f>'Y3 surgery transition matrices'!H1</f>
        <v>DCC</v>
      </c>
      <c r="BB4" s="71" t="str">
        <f>'Y3 surgery transition matrices'!I1</f>
        <v>HCC</v>
      </c>
      <c r="BC4" s="71" t="str">
        <f>'Y3 surgery transition matrices'!J1</f>
        <v>LT</v>
      </c>
      <c r="BD4" s="71" t="str">
        <f>'Y3 surgery transition matrices'!K1</f>
        <v>death</v>
      </c>
      <c r="BE4" s="84"/>
      <c r="BF4" s="71" t="str">
        <f>'Y4 surgery transition matrices'!A1</f>
        <v>TX Y4 20-24</v>
      </c>
      <c r="BG4" s="71" t="str">
        <f>'Y4 surgery transition matrices'!B1</f>
        <v>no NAFLD</v>
      </c>
      <c r="BH4" s="71" t="str">
        <f>'Y4 surgery transition matrices'!C1</f>
        <v>NAFLD F0</v>
      </c>
      <c r="BI4" s="71" t="str">
        <f>'Y4 surgery transition matrices'!D1</f>
        <v>F1</v>
      </c>
      <c r="BJ4" s="71" t="str">
        <f>'Y4 surgery transition matrices'!E1</f>
        <v>F2</v>
      </c>
      <c r="BK4" s="71" t="str">
        <f>'Y4 surgery transition matrices'!F1</f>
        <v>F3</v>
      </c>
      <c r="BL4" s="71" t="str">
        <f>'Y4 surgery transition matrices'!G1</f>
        <v>F4</v>
      </c>
      <c r="BM4" s="71" t="str">
        <f>'Y4 surgery transition matrices'!H1</f>
        <v>DCC</v>
      </c>
      <c r="BN4" s="71" t="str">
        <f>'Y4 surgery transition matrices'!I1</f>
        <v>HCC</v>
      </c>
      <c r="BO4" s="71" t="str">
        <f>'Y4 surgery transition matrices'!J1</f>
        <v>LT</v>
      </c>
      <c r="BP4" s="71" t="str">
        <f>'Y4 surgery transition matrices'!K1</f>
        <v>death</v>
      </c>
      <c r="BQ4" s="84"/>
      <c r="BR4" s="71" t="str">
        <f>'Y5 surgery transition matrices'!A1</f>
        <v>TX Y5 20-24</v>
      </c>
      <c r="BS4" s="71" t="str">
        <f>'Y5 surgery transition matrices'!B1</f>
        <v>no NAFLD</v>
      </c>
      <c r="BT4" s="71" t="str">
        <f>'Y5 surgery transition matrices'!C1</f>
        <v>NAFLD F0</v>
      </c>
      <c r="BU4" s="71" t="str">
        <f>'Y5 surgery transition matrices'!D1</f>
        <v>F1</v>
      </c>
      <c r="BV4" s="71" t="str">
        <f>'Y5 surgery transition matrices'!E1</f>
        <v>F2</v>
      </c>
      <c r="BW4" s="71" t="str">
        <f>'Y5 surgery transition matrices'!F1</f>
        <v>F3</v>
      </c>
      <c r="BX4" s="71" t="str">
        <f>'Y5 surgery transition matrices'!G1</f>
        <v>F4</v>
      </c>
      <c r="BY4" s="71" t="str">
        <f>'Y5 surgery transition matrices'!H1</f>
        <v>DCC</v>
      </c>
      <c r="BZ4" s="71" t="str">
        <f>'Y5 surgery transition matrices'!I1</f>
        <v>HCC</v>
      </c>
      <c r="CA4" s="71" t="str">
        <f>'Y5 surgery transition matrices'!J1</f>
        <v>LT</v>
      </c>
      <c r="CB4" s="74" t="str">
        <f>'Y5 surgery transition matrices'!K1</f>
        <v>death</v>
      </c>
    </row>
    <row r="5" spans="1:80" x14ac:dyDescent="0.25">
      <c r="A5" s="4" t="str">
        <f>'20-24 transition matrix'!A2</f>
        <v>no NAFLD</v>
      </c>
      <c r="B5" s="23">
        <f>'20-24 transition matrix'!B2</f>
        <v>0.95957000000000003</v>
      </c>
      <c r="C5" s="23">
        <f>'20-24 transition matrix'!C2</f>
        <v>3.9600000000000003E-2</v>
      </c>
      <c r="D5" s="23">
        <f>'20-24 transition matrix'!D2</f>
        <v>0</v>
      </c>
      <c r="E5" s="23">
        <f>'20-24 transition matrix'!E2</f>
        <v>0</v>
      </c>
      <c r="F5" s="23">
        <f>'20-24 transition matrix'!F2</f>
        <v>0</v>
      </c>
      <c r="G5" s="23">
        <f>'20-24 transition matrix'!G2</f>
        <v>0</v>
      </c>
      <c r="H5" s="23">
        <f>'20-24 transition matrix'!H2</f>
        <v>0</v>
      </c>
      <c r="I5" s="23">
        <f>'20-24 transition matrix'!I2</f>
        <v>0</v>
      </c>
      <c r="J5" s="23">
        <f>'20-24 transition matrix'!J2</f>
        <v>0</v>
      </c>
      <c r="K5" s="23">
        <f>'20-24 transition matrix'!K2</f>
        <v>8.3000000000000001E-4</v>
      </c>
      <c r="L5" s="23"/>
      <c r="N5" s="23"/>
      <c r="O5" s="30"/>
      <c r="Q5" s="23"/>
      <c r="R5" s="4" t="s">
        <v>172</v>
      </c>
      <c r="S5" s="4" t="s">
        <v>173</v>
      </c>
      <c r="T5" s="4" t="s">
        <v>196</v>
      </c>
      <c r="U5" s="4"/>
      <c r="V5" s="75" t="str">
        <f>'Y1 surgery transition matrices'!A2</f>
        <v>no NAFLD</v>
      </c>
      <c r="W5" s="85">
        <f>'Y1 surgery transition matrices'!B2</f>
        <v>0.95957000000000003</v>
      </c>
      <c r="X5" s="85">
        <f>'Y1 surgery transition matrices'!C2</f>
        <v>3.9600000000000003E-2</v>
      </c>
      <c r="Y5" s="85">
        <f>'Y1 surgery transition matrices'!D2</f>
        <v>0</v>
      </c>
      <c r="Z5" s="85">
        <f>'Y1 surgery transition matrices'!E2</f>
        <v>0</v>
      </c>
      <c r="AA5" s="85">
        <f>'Y1 surgery transition matrices'!F2</f>
        <v>0</v>
      </c>
      <c r="AB5" s="85">
        <f>'Y1 surgery transition matrices'!G2</f>
        <v>0</v>
      </c>
      <c r="AC5" s="85">
        <f>'Y1 surgery transition matrices'!H2</f>
        <v>0</v>
      </c>
      <c r="AD5" s="85">
        <f>'Y1 surgery transition matrices'!I2</f>
        <v>0</v>
      </c>
      <c r="AE5" s="85">
        <f>'Y1 surgery transition matrices'!J2</f>
        <v>0</v>
      </c>
      <c r="AF5" s="85">
        <f>'Y1 surgery transition matrices'!K2</f>
        <v>8.3000000000000001E-4</v>
      </c>
      <c r="AG5" s="86"/>
      <c r="AH5" s="53" t="str">
        <f>'Y2 surgery transition matrices'!A2</f>
        <v>no NAFLD</v>
      </c>
      <c r="AI5" s="85">
        <f>'Y2 surgery transition matrices'!B2</f>
        <v>0.95957000000000003</v>
      </c>
      <c r="AJ5" s="85">
        <f>'Y2 surgery transition matrices'!C2</f>
        <v>3.9600000000000003E-2</v>
      </c>
      <c r="AK5" s="85">
        <f>'Y2 surgery transition matrices'!D2</f>
        <v>0</v>
      </c>
      <c r="AL5" s="85">
        <f>'Y2 surgery transition matrices'!E2</f>
        <v>0</v>
      </c>
      <c r="AM5" s="85">
        <f>'Y2 surgery transition matrices'!F2</f>
        <v>0</v>
      </c>
      <c r="AN5" s="85">
        <f>'Y2 surgery transition matrices'!G2</f>
        <v>0</v>
      </c>
      <c r="AO5" s="85">
        <f>'Y2 surgery transition matrices'!H2</f>
        <v>0</v>
      </c>
      <c r="AP5" s="85">
        <f>'Y2 surgery transition matrices'!I2</f>
        <v>0</v>
      </c>
      <c r="AQ5" s="85">
        <f>'Y2 surgery transition matrices'!J2</f>
        <v>0</v>
      </c>
      <c r="AR5" s="85">
        <f>'Y2 surgery transition matrices'!K2</f>
        <v>8.3000000000000001E-4</v>
      </c>
      <c r="AS5" s="86"/>
      <c r="AT5" s="53" t="str">
        <f>'Y3 surgery transition matrices'!A2</f>
        <v>no NAFLD</v>
      </c>
      <c r="AU5" s="85">
        <f>'Y3 surgery transition matrices'!B2</f>
        <v>0.95957000000000003</v>
      </c>
      <c r="AV5" s="85">
        <f>'Y3 surgery transition matrices'!C2</f>
        <v>3.9600000000000003E-2</v>
      </c>
      <c r="AW5" s="85">
        <f>'Y3 surgery transition matrices'!D2</f>
        <v>0</v>
      </c>
      <c r="AX5" s="85">
        <f>'Y3 surgery transition matrices'!E2</f>
        <v>0</v>
      </c>
      <c r="AY5" s="85">
        <f>'Y3 surgery transition matrices'!F2</f>
        <v>0</v>
      </c>
      <c r="AZ5" s="85">
        <f>'Y3 surgery transition matrices'!G2</f>
        <v>0</v>
      </c>
      <c r="BA5" s="85">
        <f>'Y3 surgery transition matrices'!H2</f>
        <v>0</v>
      </c>
      <c r="BB5" s="85">
        <f>'Y3 surgery transition matrices'!I2</f>
        <v>0</v>
      </c>
      <c r="BC5" s="85">
        <f>'Y3 surgery transition matrices'!J2</f>
        <v>0</v>
      </c>
      <c r="BD5" s="85">
        <f>'Y3 surgery transition matrices'!K2</f>
        <v>8.3000000000000001E-4</v>
      </c>
      <c r="BE5" s="86"/>
      <c r="BF5" s="53" t="str">
        <f>'Y4 surgery transition matrices'!A2</f>
        <v>no NAFLD</v>
      </c>
      <c r="BG5" s="85">
        <f>'Y4 surgery transition matrices'!B2</f>
        <v>0.95957000000000003</v>
      </c>
      <c r="BH5" s="85">
        <f>'Y4 surgery transition matrices'!C2</f>
        <v>3.9600000000000003E-2</v>
      </c>
      <c r="BI5" s="85">
        <f>'Y4 surgery transition matrices'!D2</f>
        <v>0</v>
      </c>
      <c r="BJ5" s="85">
        <f>'Y4 surgery transition matrices'!E2</f>
        <v>0</v>
      </c>
      <c r="BK5" s="85">
        <f>'Y4 surgery transition matrices'!F2</f>
        <v>0</v>
      </c>
      <c r="BL5" s="85">
        <f>'Y4 surgery transition matrices'!G2</f>
        <v>0</v>
      </c>
      <c r="BM5" s="85">
        <f>'Y4 surgery transition matrices'!H2</f>
        <v>0</v>
      </c>
      <c r="BN5" s="85">
        <f>'Y4 surgery transition matrices'!I2</f>
        <v>0</v>
      </c>
      <c r="BO5" s="85">
        <f>'Y4 surgery transition matrices'!J2</f>
        <v>0</v>
      </c>
      <c r="BP5" s="85">
        <f>'Y4 surgery transition matrices'!K2</f>
        <v>8.3000000000000001E-4</v>
      </c>
      <c r="BQ5" s="86"/>
      <c r="BR5" s="53" t="str">
        <f>'Y5 surgery transition matrices'!A2</f>
        <v>no NAFLD</v>
      </c>
      <c r="BS5" s="85">
        <f>'Y5 surgery transition matrices'!B2</f>
        <v>0.95957000000000003</v>
      </c>
      <c r="BT5" s="85">
        <f>'Y5 surgery transition matrices'!C2</f>
        <v>3.9600000000000003E-2</v>
      </c>
      <c r="BU5" s="85">
        <f>'Y5 surgery transition matrices'!D2</f>
        <v>0</v>
      </c>
      <c r="BV5" s="85">
        <f>'Y5 surgery transition matrices'!E2</f>
        <v>0</v>
      </c>
      <c r="BW5" s="85">
        <f>'Y5 surgery transition matrices'!F2</f>
        <v>0</v>
      </c>
      <c r="BX5" s="85">
        <f>'Y5 surgery transition matrices'!G2</f>
        <v>0</v>
      </c>
      <c r="BY5" s="85">
        <f>'Y5 surgery transition matrices'!H2</f>
        <v>0</v>
      </c>
      <c r="BZ5" s="85">
        <f>'Y5 surgery transition matrices'!I2</f>
        <v>0</v>
      </c>
      <c r="CA5" s="85">
        <f>'Y5 surgery transition matrices'!J2</f>
        <v>0</v>
      </c>
      <c r="CB5" s="87">
        <f>'Y5 surgery transition matrices'!K2</f>
        <v>8.3000000000000001E-4</v>
      </c>
    </row>
    <row r="6" spans="1:80" x14ac:dyDescent="0.25">
      <c r="A6" s="4" t="str">
        <f>'20-24 transition matrix'!A3</f>
        <v>NAFLD</v>
      </c>
      <c r="B6" s="23">
        <f>'20-24 transition matrix'!B3</f>
        <v>0.23701</v>
      </c>
      <c r="C6" s="23">
        <f>'20-24 transition matrix'!C3</f>
        <v>0.74611519500000001</v>
      </c>
      <c r="D6" s="23">
        <f>'20-24 transition matrix'!D3</f>
        <v>1.5768000000000001E-2</v>
      </c>
      <c r="E6" s="23">
        <f>'20-24 transition matrix'!E3</f>
        <v>0</v>
      </c>
      <c r="F6" s="23">
        <f>'20-24 transition matrix'!F3</f>
        <v>0</v>
      </c>
      <c r="G6" s="23">
        <f>'20-24 transition matrix'!G3</f>
        <v>0</v>
      </c>
      <c r="H6" s="23">
        <f>'20-24 transition matrix'!H3</f>
        <v>0</v>
      </c>
      <c r="I6" s="23">
        <f>'20-24 transition matrix'!I3</f>
        <v>0</v>
      </c>
      <c r="J6" s="23">
        <f>'20-24 transition matrix'!J3</f>
        <v>0</v>
      </c>
      <c r="K6" s="23">
        <f>'20-24 transition matrix'!K3</f>
        <v>1.1068050000000002E-3</v>
      </c>
      <c r="L6" s="23"/>
      <c r="N6" s="23"/>
      <c r="O6" s="23"/>
      <c r="Q6" s="4" t="s">
        <v>171</v>
      </c>
      <c r="R6" s="23">
        <v>1</v>
      </c>
      <c r="S6" s="38">
        <v>2509</v>
      </c>
      <c r="T6" s="23"/>
      <c r="U6" s="23"/>
      <c r="V6" s="75" t="str">
        <f>'Y1 surgery transition matrices'!A3</f>
        <v>NAFLD</v>
      </c>
      <c r="W6" s="85">
        <f>'Y1 surgery transition matrices'!B3</f>
        <v>0.23701</v>
      </c>
      <c r="X6" s="85">
        <f>'Y1 surgery transition matrices'!C3</f>
        <v>0.74611519500000001</v>
      </c>
      <c r="Y6" s="85">
        <f>'Y1 surgery transition matrices'!D3</f>
        <v>1.5768000000000001E-2</v>
      </c>
      <c r="Z6" s="85">
        <f>'Y1 surgery transition matrices'!E3</f>
        <v>0</v>
      </c>
      <c r="AA6" s="85">
        <f>'Y1 surgery transition matrices'!F3</f>
        <v>0</v>
      </c>
      <c r="AB6" s="85">
        <f>'Y1 surgery transition matrices'!G3</f>
        <v>0</v>
      </c>
      <c r="AC6" s="85">
        <f>'Y1 surgery transition matrices'!H3</f>
        <v>0</v>
      </c>
      <c r="AD6" s="85">
        <f>'Y1 surgery transition matrices'!I3</f>
        <v>0</v>
      </c>
      <c r="AE6" s="85">
        <f>'Y1 surgery transition matrices'!J3</f>
        <v>0</v>
      </c>
      <c r="AF6" s="85">
        <f>'Y1 surgery transition matrices'!K3</f>
        <v>1.1068050000000002E-3</v>
      </c>
      <c r="AG6" s="86"/>
      <c r="AH6" s="53" t="str">
        <f>'Y2 surgery transition matrices'!A3</f>
        <v>NAFLD</v>
      </c>
      <c r="AI6" s="85">
        <f>'Y2 surgery transition matrices'!B3</f>
        <v>0.23701</v>
      </c>
      <c r="AJ6" s="85">
        <f>'Y2 surgery transition matrices'!C3</f>
        <v>0.74611519500000001</v>
      </c>
      <c r="AK6" s="85">
        <f>'Y2 surgery transition matrices'!D3</f>
        <v>1.5768000000000001E-2</v>
      </c>
      <c r="AL6" s="85">
        <f>'Y2 surgery transition matrices'!E3</f>
        <v>0</v>
      </c>
      <c r="AM6" s="85">
        <f>'Y2 surgery transition matrices'!F3</f>
        <v>0</v>
      </c>
      <c r="AN6" s="85">
        <f>'Y2 surgery transition matrices'!G3</f>
        <v>0</v>
      </c>
      <c r="AO6" s="85">
        <f>'Y2 surgery transition matrices'!H3</f>
        <v>0</v>
      </c>
      <c r="AP6" s="85">
        <f>'Y2 surgery transition matrices'!I3</f>
        <v>0</v>
      </c>
      <c r="AQ6" s="85">
        <f>'Y2 surgery transition matrices'!J3</f>
        <v>0</v>
      </c>
      <c r="AR6" s="85">
        <f>'Y2 surgery transition matrices'!K3</f>
        <v>1.1068050000000002E-3</v>
      </c>
      <c r="AS6" s="86"/>
      <c r="AT6" s="53" t="str">
        <f>'Y3 surgery transition matrices'!A3</f>
        <v>NAFLD</v>
      </c>
      <c r="AU6" s="85">
        <f>'Y3 surgery transition matrices'!B3</f>
        <v>0.23701</v>
      </c>
      <c r="AV6" s="85">
        <f>'Y3 surgery transition matrices'!C3</f>
        <v>0.74611519500000001</v>
      </c>
      <c r="AW6" s="85">
        <f>'Y3 surgery transition matrices'!D3</f>
        <v>1.5768000000000001E-2</v>
      </c>
      <c r="AX6" s="85">
        <f>'Y3 surgery transition matrices'!E3</f>
        <v>0</v>
      </c>
      <c r="AY6" s="85">
        <f>'Y3 surgery transition matrices'!F3</f>
        <v>0</v>
      </c>
      <c r="AZ6" s="85">
        <f>'Y3 surgery transition matrices'!G3</f>
        <v>0</v>
      </c>
      <c r="BA6" s="85">
        <f>'Y3 surgery transition matrices'!H3</f>
        <v>0</v>
      </c>
      <c r="BB6" s="85">
        <f>'Y3 surgery transition matrices'!I3</f>
        <v>0</v>
      </c>
      <c r="BC6" s="85">
        <f>'Y3 surgery transition matrices'!J3</f>
        <v>0</v>
      </c>
      <c r="BD6" s="85">
        <f>'Y3 surgery transition matrices'!K3</f>
        <v>1.1068050000000002E-3</v>
      </c>
      <c r="BE6" s="86"/>
      <c r="BF6" s="53" t="str">
        <f>'Y4 surgery transition matrices'!A3</f>
        <v>NAFLD</v>
      </c>
      <c r="BG6" s="85">
        <f>'Y4 surgery transition matrices'!B3</f>
        <v>0.23701</v>
      </c>
      <c r="BH6" s="85">
        <f>'Y4 surgery transition matrices'!C3</f>
        <v>0.74611519500000001</v>
      </c>
      <c r="BI6" s="85">
        <f>'Y4 surgery transition matrices'!D3</f>
        <v>1.5768000000000001E-2</v>
      </c>
      <c r="BJ6" s="85">
        <f>'Y4 surgery transition matrices'!E3</f>
        <v>0</v>
      </c>
      <c r="BK6" s="85">
        <f>'Y4 surgery transition matrices'!F3</f>
        <v>0</v>
      </c>
      <c r="BL6" s="85">
        <f>'Y4 surgery transition matrices'!G3</f>
        <v>0</v>
      </c>
      <c r="BM6" s="85">
        <f>'Y4 surgery transition matrices'!H3</f>
        <v>0</v>
      </c>
      <c r="BN6" s="85">
        <f>'Y4 surgery transition matrices'!I3</f>
        <v>0</v>
      </c>
      <c r="BO6" s="85">
        <f>'Y4 surgery transition matrices'!J3</f>
        <v>0</v>
      </c>
      <c r="BP6" s="85">
        <f>'Y4 surgery transition matrices'!K3</f>
        <v>1.1068050000000002E-3</v>
      </c>
      <c r="BQ6" s="86"/>
      <c r="BR6" s="53" t="str">
        <f>'Y5 surgery transition matrices'!A3</f>
        <v>NAFLD</v>
      </c>
      <c r="BS6" s="85">
        <f>'Y5 surgery transition matrices'!B3</f>
        <v>0.23701</v>
      </c>
      <c r="BT6" s="85">
        <f>'Y5 surgery transition matrices'!C3</f>
        <v>0.74611519500000001</v>
      </c>
      <c r="BU6" s="85">
        <f>'Y5 surgery transition matrices'!D3</f>
        <v>1.5768000000000001E-2</v>
      </c>
      <c r="BV6" s="85">
        <f>'Y5 surgery transition matrices'!E3</f>
        <v>0</v>
      </c>
      <c r="BW6" s="85">
        <f>'Y5 surgery transition matrices'!F3</f>
        <v>0</v>
      </c>
      <c r="BX6" s="85">
        <f>'Y5 surgery transition matrices'!G3</f>
        <v>0</v>
      </c>
      <c r="BY6" s="85">
        <f>'Y5 surgery transition matrices'!H3</f>
        <v>0</v>
      </c>
      <c r="BZ6" s="85">
        <f>'Y5 surgery transition matrices'!I3</f>
        <v>0</v>
      </c>
      <c r="CA6" s="85">
        <f>'Y5 surgery transition matrices'!J3</f>
        <v>0</v>
      </c>
      <c r="CB6" s="87">
        <f>'Y5 surgery transition matrices'!K3</f>
        <v>1.1068050000000002E-3</v>
      </c>
    </row>
    <row r="7" spans="1:80" x14ac:dyDescent="0.25">
      <c r="A7" s="4" t="str">
        <f>'20-24 transition matrix'!A4</f>
        <v>F1</v>
      </c>
      <c r="B7" s="23">
        <f>'20-24 transition matrix'!B4</f>
        <v>0</v>
      </c>
      <c r="C7" s="23">
        <f>'20-24 transition matrix'!C4</f>
        <v>8.2200000000000009E-2</v>
      </c>
      <c r="D7" s="23">
        <f>'20-24 transition matrix'!D4</f>
        <v>0.83630840259999994</v>
      </c>
      <c r="E7" s="23">
        <f>'20-24 transition matrix'!E4</f>
        <v>8.0299999999999996E-2</v>
      </c>
      <c r="F7" s="23">
        <f>'20-24 transition matrix'!F4</f>
        <v>0</v>
      </c>
      <c r="G7" s="23">
        <f>'20-24 transition matrix'!G4</f>
        <v>0</v>
      </c>
      <c r="H7" s="23">
        <f>'20-24 transition matrix'!H4</f>
        <v>0</v>
      </c>
      <c r="I7" s="23">
        <f>'20-24 transition matrix'!I4</f>
        <v>6.7890000000000006E-6</v>
      </c>
      <c r="J7" s="23">
        <f>'20-24 transition matrix'!J4</f>
        <v>0</v>
      </c>
      <c r="K7" s="23">
        <f>'20-24 transition matrix'!K4</f>
        <v>1.1848084E-3</v>
      </c>
      <c r="L7" s="23"/>
      <c r="N7" s="23"/>
      <c r="O7" s="23"/>
      <c r="Q7" s="4" t="s">
        <v>87</v>
      </c>
      <c r="R7" s="23">
        <v>1</v>
      </c>
      <c r="S7" s="38">
        <v>3875</v>
      </c>
      <c r="T7" s="38">
        <v>8519</v>
      </c>
      <c r="U7" s="23"/>
      <c r="V7" s="75" t="str">
        <f>'Y1 surgery transition matrices'!A4</f>
        <v>F1</v>
      </c>
      <c r="W7" s="85">
        <f>'Y1 surgery transition matrices'!B4</f>
        <v>0</v>
      </c>
      <c r="X7" s="85">
        <f>'Y1 surgery transition matrices'!C4</f>
        <v>8.2200000000000009E-2</v>
      </c>
      <c r="Y7" s="85">
        <f>'Y1 surgery transition matrices'!D4</f>
        <v>0.83630840259999994</v>
      </c>
      <c r="Z7" s="85">
        <f>'Y1 surgery transition matrices'!E4</f>
        <v>8.0299999999999996E-2</v>
      </c>
      <c r="AA7" s="85">
        <f>'Y1 surgery transition matrices'!F4</f>
        <v>0</v>
      </c>
      <c r="AB7" s="85">
        <f>'Y1 surgery transition matrices'!G4</f>
        <v>0</v>
      </c>
      <c r="AC7" s="85">
        <f>'Y1 surgery transition matrices'!H4</f>
        <v>0</v>
      </c>
      <c r="AD7" s="85">
        <f>'Y1 surgery transition matrices'!I4</f>
        <v>6.7890000000000006E-6</v>
      </c>
      <c r="AE7" s="85">
        <f>'Y1 surgery transition matrices'!J4</f>
        <v>0</v>
      </c>
      <c r="AF7" s="85">
        <f>'Y1 surgery transition matrices'!K4</f>
        <v>1.1848084E-3</v>
      </c>
      <c r="AG7" s="86"/>
      <c r="AH7" s="53" t="str">
        <f>'Y2 surgery transition matrices'!A4</f>
        <v>F1</v>
      </c>
      <c r="AI7" s="85">
        <f>'Y2 surgery transition matrices'!B4</f>
        <v>0</v>
      </c>
      <c r="AJ7" s="85">
        <f>'Y2 surgery transition matrices'!C4</f>
        <v>8.2200000000000009E-2</v>
      </c>
      <c r="AK7" s="85">
        <f>'Y2 surgery transition matrices'!D4</f>
        <v>0.83630840259999994</v>
      </c>
      <c r="AL7" s="85">
        <f>'Y2 surgery transition matrices'!E4</f>
        <v>8.0299999999999996E-2</v>
      </c>
      <c r="AM7" s="85">
        <f>'Y2 surgery transition matrices'!F4</f>
        <v>0</v>
      </c>
      <c r="AN7" s="85">
        <f>'Y2 surgery transition matrices'!G4</f>
        <v>0</v>
      </c>
      <c r="AO7" s="85">
        <f>'Y2 surgery transition matrices'!H4</f>
        <v>0</v>
      </c>
      <c r="AP7" s="85">
        <f>'Y2 surgery transition matrices'!I4</f>
        <v>6.7890000000000006E-6</v>
      </c>
      <c r="AQ7" s="85">
        <f>'Y2 surgery transition matrices'!J4</f>
        <v>0</v>
      </c>
      <c r="AR7" s="85">
        <f>'Y2 surgery transition matrices'!K4</f>
        <v>1.1848084E-3</v>
      </c>
      <c r="AS7" s="86"/>
      <c r="AT7" s="53" t="str">
        <f>'Y3 surgery transition matrices'!A4</f>
        <v>F1</v>
      </c>
      <c r="AU7" s="85">
        <f>'Y3 surgery transition matrices'!B4</f>
        <v>0</v>
      </c>
      <c r="AV7" s="85">
        <f>'Y3 surgery transition matrices'!C4</f>
        <v>8.2200000000000009E-2</v>
      </c>
      <c r="AW7" s="85">
        <f>'Y3 surgery transition matrices'!D4</f>
        <v>0.83630840259999994</v>
      </c>
      <c r="AX7" s="85">
        <f>'Y3 surgery transition matrices'!E4</f>
        <v>8.0299999999999996E-2</v>
      </c>
      <c r="AY7" s="85">
        <f>'Y3 surgery transition matrices'!F4</f>
        <v>0</v>
      </c>
      <c r="AZ7" s="85">
        <f>'Y3 surgery transition matrices'!G4</f>
        <v>0</v>
      </c>
      <c r="BA7" s="85">
        <f>'Y3 surgery transition matrices'!H4</f>
        <v>0</v>
      </c>
      <c r="BB7" s="85">
        <f>'Y3 surgery transition matrices'!I4</f>
        <v>6.7890000000000006E-6</v>
      </c>
      <c r="BC7" s="85">
        <f>'Y3 surgery transition matrices'!J4</f>
        <v>0</v>
      </c>
      <c r="BD7" s="85">
        <f>'Y3 surgery transition matrices'!K4</f>
        <v>1.1848084E-3</v>
      </c>
      <c r="BE7" s="86"/>
      <c r="BF7" s="53" t="str">
        <f>'Y4 surgery transition matrices'!A4</f>
        <v>F1</v>
      </c>
      <c r="BG7" s="85">
        <f>'Y4 surgery transition matrices'!B4</f>
        <v>0</v>
      </c>
      <c r="BH7" s="85">
        <f>'Y4 surgery transition matrices'!C4</f>
        <v>8.2200000000000009E-2</v>
      </c>
      <c r="BI7" s="85">
        <f>'Y4 surgery transition matrices'!D4</f>
        <v>0.83630840259999994</v>
      </c>
      <c r="BJ7" s="85">
        <f>'Y4 surgery transition matrices'!E4</f>
        <v>8.0299999999999996E-2</v>
      </c>
      <c r="BK7" s="85">
        <f>'Y4 surgery transition matrices'!F4</f>
        <v>0</v>
      </c>
      <c r="BL7" s="85">
        <f>'Y4 surgery transition matrices'!G4</f>
        <v>0</v>
      </c>
      <c r="BM7" s="85">
        <f>'Y4 surgery transition matrices'!H4</f>
        <v>0</v>
      </c>
      <c r="BN7" s="85">
        <f>'Y4 surgery transition matrices'!I4</f>
        <v>6.7890000000000006E-6</v>
      </c>
      <c r="BO7" s="85">
        <f>'Y4 surgery transition matrices'!J4</f>
        <v>0</v>
      </c>
      <c r="BP7" s="85">
        <f>'Y4 surgery transition matrices'!K4</f>
        <v>1.1848084E-3</v>
      </c>
      <c r="BQ7" s="86"/>
      <c r="BR7" s="53" t="str">
        <f>'Y5 surgery transition matrices'!A4</f>
        <v>F1</v>
      </c>
      <c r="BS7" s="85">
        <f>'Y5 surgery transition matrices'!B4</f>
        <v>0</v>
      </c>
      <c r="BT7" s="85">
        <f>'Y5 surgery transition matrices'!C4</f>
        <v>8.2200000000000009E-2</v>
      </c>
      <c r="BU7" s="85">
        <f>'Y5 surgery transition matrices'!D4</f>
        <v>0.83630840259999994</v>
      </c>
      <c r="BV7" s="85">
        <f>'Y5 surgery transition matrices'!E4</f>
        <v>8.0299999999999996E-2</v>
      </c>
      <c r="BW7" s="85">
        <f>'Y5 surgery transition matrices'!F4</f>
        <v>0</v>
      </c>
      <c r="BX7" s="85">
        <f>'Y5 surgery transition matrices'!G4</f>
        <v>0</v>
      </c>
      <c r="BY7" s="85">
        <f>'Y5 surgery transition matrices'!H4</f>
        <v>0</v>
      </c>
      <c r="BZ7" s="85">
        <f>'Y5 surgery transition matrices'!I4</f>
        <v>6.7890000000000006E-6</v>
      </c>
      <c r="CA7" s="85">
        <f>'Y5 surgery transition matrices'!J4</f>
        <v>0</v>
      </c>
      <c r="CB7" s="87">
        <f>'Y5 surgery transition matrices'!K4</f>
        <v>1.1848084E-3</v>
      </c>
    </row>
    <row r="8" spans="1:80" x14ac:dyDescent="0.25">
      <c r="A8" s="4" t="str">
        <f>'20-24 transition matrix'!A5</f>
        <v>F2</v>
      </c>
      <c r="B8" s="23">
        <f>'20-24 transition matrix'!B5</f>
        <v>0</v>
      </c>
      <c r="C8" s="23">
        <f>'20-24 transition matrix'!C5</f>
        <v>0</v>
      </c>
      <c r="D8" s="23">
        <f>'20-24 transition matrix'!D5</f>
        <v>8.2200000000000009E-2</v>
      </c>
      <c r="E8" s="23">
        <f>'20-24 transition matrix'!E5</f>
        <v>0.8354618117999999</v>
      </c>
      <c r="F8" s="23">
        <f>'20-24 transition matrix'!F5</f>
        <v>8.0299999999999996E-2</v>
      </c>
      <c r="G8" s="23">
        <f>'20-24 transition matrix'!G5</f>
        <v>0</v>
      </c>
      <c r="H8" s="23">
        <f>'20-24 transition matrix'!H5</f>
        <v>0</v>
      </c>
      <c r="I8" s="23">
        <f>'20-24 transition matrix'!I5</f>
        <v>1.3870000000000001E-4</v>
      </c>
      <c r="J8" s="23">
        <f>'20-24 transition matrix'!J5</f>
        <v>0</v>
      </c>
      <c r="K8" s="23">
        <f>'20-24 transition matrix'!K5</f>
        <v>1.8994882000000002E-3</v>
      </c>
      <c r="L8" s="23"/>
      <c r="N8" s="23"/>
      <c r="O8" s="23"/>
      <c r="Q8" s="4" t="s">
        <v>1</v>
      </c>
      <c r="R8" s="23">
        <v>0.95</v>
      </c>
      <c r="S8" s="38">
        <v>3925</v>
      </c>
      <c r="T8" s="23"/>
      <c r="U8" s="23"/>
      <c r="V8" s="75" t="str">
        <f>'Y1 surgery transition matrices'!A5</f>
        <v>F2</v>
      </c>
      <c r="W8" s="85">
        <f>'Y1 surgery transition matrices'!B5</f>
        <v>0</v>
      </c>
      <c r="X8" s="85">
        <f>'Y1 surgery transition matrices'!C5</f>
        <v>0</v>
      </c>
      <c r="Y8" s="85">
        <f>'Y1 surgery transition matrices'!D5</f>
        <v>0.16440000000000002</v>
      </c>
      <c r="Z8" s="85">
        <f>'Y1 surgery transition matrices'!E5</f>
        <v>0.75326181179999996</v>
      </c>
      <c r="AA8" s="85">
        <f>'Y1 surgery transition matrices'!F5</f>
        <v>8.0299999999999996E-2</v>
      </c>
      <c r="AB8" s="85">
        <f>'Y1 surgery transition matrices'!G5</f>
        <v>0</v>
      </c>
      <c r="AC8" s="85">
        <f>'Y1 surgery transition matrices'!H5</f>
        <v>0</v>
      </c>
      <c r="AD8" s="85">
        <f>'Y1 surgery transition matrices'!I5</f>
        <v>1.3870000000000001E-4</v>
      </c>
      <c r="AE8" s="85">
        <f>'Y1 surgery transition matrices'!J5</f>
        <v>0</v>
      </c>
      <c r="AF8" s="85">
        <f>'Y1 surgery transition matrices'!K5</f>
        <v>1.8994882000000002E-3</v>
      </c>
      <c r="AG8" s="86"/>
      <c r="AH8" s="53" t="str">
        <f>'Y2 surgery transition matrices'!A5</f>
        <v>F2</v>
      </c>
      <c r="AI8" s="85">
        <f>'Y2 surgery transition matrices'!B5</f>
        <v>0</v>
      </c>
      <c r="AJ8" s="85">
        <f>'Y2 surgery transition matrices'!C5</f>
        <v>0</v>
      </c>
      <c r="AK8" s="85">
        <f>'Y2 surgery transition matrices'!D5</f>
        <v>0.24660000000000001</v>
      </c>
      <c r="AL8" s="85">
        <f>'Y2 surgery transition matrices'!E5</f>
        <v>0.67106181179999991</v>
      </c>
      <c r="AM8" s="85">
        <f>'Y2 surgery transition matrices'!F5</f>
        <v>8.0299999999999996E-2</v>
      </c>
      <c r="AN8" s="85">
        <f>'Y2 surgery transition matrices'!G5</f>
        <v>0</v>
      </c>
      <c r="AO8" s="85">
        <f>'Y2 surgery transition matrices'!H5</f>
        <v>0</v>
      </c>
      <c r="AP8" s="85">
        <f>'Y2 surgery transition matrices'!I5</f>
        <v>1.3870000000000001E-4</v>
      </c>
      <c r="AQ8" s="85">
        <f>'Y2 surgery transition matrices'!J5</f>
        <v>0</v>
      </c>
      <c r="AR8" s="85">
        <f>'Y2 surgery transition matrices'!K5</f>
        <v>1.8994882000000002E-3</v>
      </c>
      <c r="AS8" s="86"/>
      <c r="AT8" s="53" t="str">
        <f>'Y3 surgery transition matrices'!A5</f>
        <v>F2</v>
      </c>
      <c r="AU8" s="85">
        <f>'Y3 surgery transition matrices'!B5</f>
        <v>0</v>
      </c>
      <c r="AV8" s="85">
        <f>'Y3 surgery transition matrices'!C5</f>
        <v>0</v>
      </c>
      <c r="AW8" s="85">
        <f>'Y3 surgery transition matrices'!D5</f>
        <v>0.28770000000000001</v>
      </c>
      <c r="AX8" s="85">
        <f>'Y3 surgery transition matrices'!E5</f>
        <v>0.62996181179999988</v>
      </c>
      <c r="AY8" s="85">
        <f>'Y3 surgery transition matrices'!F5</f>
        <v>8.0299999999999996E-2</v>
      </c>
      <c r="AZ8" s="85">
        <f>'Y3 surgery transition matrices'!G5</f>
        <v>0</v>
      </c>
      <c r="BA8" s="85">
        <f>'Y3 surgery transition matrices'!H5</f>
        <v>0</v>
      </c>
      <c r="BB8" s="85">
        <f>'Y3 surgery transition matrices'!I5</f>
        <v>1.3870000000000001E-4</v>
      </c>
      <c r="BC8" s="85">
        <f>'Y3 surgery transition matrices'!J5</f>
        <v>0</v>
      </c>
      <c r="BD8" s="85">
        <f>'Y3 surgery transition matrices'!K5</f>
        <v>1.8994882000000002E-3</v>
      </c>
      <c r="BE8" s="86"/>
      <c r="BF8" s="53" t="str">
        <f>'Y4 surgery transition matrices'!A5</f>
        <v>F2</v>
      </c>
      <c r="BG8" s="85">
        <f>'Y4 surgery transition matrices'!B5</f>
        <v>0</v>
      </c>
      <c r="BH8" s="85">
        <f>'Y4 surgery transition matrices'!C5</f>
        <v>0</v>
      </c>
      <c r="BI8" s="85">
        <f>'Y4 surgery transition matrices'!D5</f>
        <v>0.32880000000000004</v>
      </c>
      <c r="BJ8" s="85">
        <f>'Y4 surgery transition matrices'!E5</f>
        <v>0.58886181179999997</v>
      </c>
      <c r="BK8" s="85">
        <f>'Y4 surgery transition matrices'!F5</f>
        <v>8.0299999999999996E-2</v>
      </c>
      <c r="BL8" s="85">
        <f>'Y4 surgery transition matrices'!G5</f>
        <v>0</v>
      </c>
      <c r="BM8" s="85">
        <f>'Y4 surgery transition matrices'!H5</f>
        <v>0</v>
      </c>
      <c r="BN8" s="85">
        <f>'Y4 surgery transition matrices'!I5</f>
        <v>1.3870000000000001E-4</v>
      </c>
      <c r="BO8" s="85">
        <f>'Y4 surgery transition matrices'!J5</f>
        <v>0</v>
      </c>
      <c r="BP8" s="85">
        <f>'Y4 surgery transition matrices'!K5</f>
        <v>1.8994882000000002E-3</v>
      </c>
      <c r="BQ8" s="86"/>
      <c r="BR8" s="53" t="str">
        <f>'Y5 surgery transition matrices'!A5</f>
        <v>F2</v>
      </c>
      <c r="BS8" s="85">
        <f>'Y5 surgery transition matrices'!B5</f>
        <v>0</v>
      </c>
      <c r="BT8" s="85">
        <f>'Y5 surgery transition matrices'!C5</f>
        <v>0</v>
      </c>
      <c r="BU8" s="85">
        <f>'Y5 surgery transition matrices'!D5</f>
        <v>0.33702000000000004</v>
      </c>
      <c r="BV8" s="85">
        <f>'Y5 surgery transition matrices'!E5</f>
        <v>0.58064181179999985</v>
      </c>
      <c r="BW8" s="85">
        <f>'Y5 surgery transition matrices'!F5</f>
        <v>8.0299999999999996E-2</v>
      </c>
      <c r="BX8" s="85">
        <f>'Y5 surgery transition matrices'!G5</f>
        <v>0</v>
      </c>
      <c r="BY8" s="85">
        <f>'Y5 surgery transition matrices'!H5</f>
        <v>0</v>
      </c>
      <c r="BZ8" s="85">
        <f>'Y5 surgery transition matrices'!I5</f>
        <v>1.3870000000000001E-4</v>
      </c>
      <c r="CA8" s="85">
        <f>'Y5 surgery transition matrices'!J5</f>
        <v>0</v>
      </c>
      <c r="CB8" s="87">
        <f>'Y5 surgery transition matrices'!K5</f>
        <v>1.8994882000000002E-3</v>
      </c>
    </row>
    <row r="9" spans="1:80" x14ac:dyDescent="0.25">
      <c r="A9" s="4" t="str">
        <f>'20-24 transition matrix'!A6</f>
        <v>F3</v>
      </c>
      <c r="B9" s="23">
        <f>'20-24 transition matrix'!B6</f>
        <v>0</v>
      </c>
      <c r="C9" s="23">
        <f>'20-24 transition matrix'!C6</f>
        <v>0</v>
      </c>
      <c r="D9" s="23">
        <f>'20-24 transition matrix'!D6</f>
        <v>0</v>
      </c>
      <c r="E9" s="23">
        <f>'20-24 transition matrix'!E6</f>
        <v>8.2200000000000009E-2</v>
      </c>
      <c r="F9" s="23">
        <f>'20-24 transition matrix'!F6</f>
        <v>0.86249073549999999</v>
      </c>
      <c r="G9" s="23">
        <f>'20-24 transition matrix'!G6</f>
        <v>5.2559999999999996E-2</v>
      </c>
      <c r="H9" s="23">
        <f>'20-24 transition matrix'!H6</f>
        <v>0</v>
      </c>
      <c r="I9" s="23">
        <f>'20-24 transition matrix'!I6</f>
        <v>2.7740000000000002E-4</v>
      </c>
      <c r="J9" s="23">
        <f>'20-24 transition matrix'!J6</f>
        <v>0</v>
      </c>
      <c r="K9" s="23">
        <f>'20-24 transition matrix'!K6</f>
        <v>2.4718645000000004E-3</v>
      </c>
      <c r="L9" s="23"/>
      <c r="N9" s="23"/>
      <c r="O9" s="23"/>
      <c r="Q9" s="4" t="s">
        <v>2</v>
      </c>
      <c r="R9" s="23">
        <v>0.95</v>
      </c>
      <c r="S9" s="38">
        <v>4000</v>
      </c>
      <c r="T9" s="23"/>
      <c r="U9" s="23"/>
      <c r="V9" s="75" t="str">
        <f>'Y1 surgery transition matrices'!A6</f>
        <v>F3</v>
      </c>
      <c r="W9" s="85">
        <f>'Y1 surgery transition matrices'!B6</f>
        <v>0</v>
      </c>
      <c r="X9" s="85">
        <f>'Y1 surgery transition matrices'!C6</f>
        <v>0</v>
      </c>
      <c r="Y9" s="85">
        <f>'Y1 surgery transition matrices'!D6</f>
        <v>0</v>
      </c>
      <c r="Z9" s="85">
        <f>'Y1 surgery transition matrices'!E6</f>
        <v>0.16440000000000002</v>
      </c>
      <c r="AA9" s="85">
        <f>'Y1 surgery transition matrices'!F6</f>
        <v>0.78029073549999994</v>
      </c>
      <c r="AB9" s="85">
        <f>'Y1 surgery transition matrices'!G6</f>
        <v>5.2559999999999996E-2</v>
      </c>
      <c r="AC9" s="85">
        <f>'Y1 surgery transition matrices'!H6</f>
        <v>0</v>
      </c>
      <c r="AD9" s="85">
        <f>'Y1 surgery transition matrices'!I6</f>
        <v>2.7740000000000002E-4</v>
      </c>
      <c r="AE9" s="85">
        <f>'Y1 surgery transition matrices'!J6</f>
        <v>0</v>
      </c>
      <c r="AF9" s="85">
        <f>'Y1 surgery transition matrices'!K6</f>
        <v>2.4718645000000004E-3</v>
      </c>
      <c r="AG9" s="86"/>
      <c r="AH9" s="53" t="str">
        <f>'Y2 surgery transition matrices'!A6</f>
        <v>F3</v>
      </c>
      <c r="AI9" s="85">
        <f>'Y2 surgery transition matrices'!B6</f>
        <v>0</v>
      </c>
      <c r="AJ9" s="85">
        <f>'Y2 surgery transition matrices'!C6</f>
        <v>0</v>
      </c>
      <c r="AK9" s="85">
        <f>'Y2 surgery transition matrices'!D6</f>
        <v>0</v>
      </c>
      <c r="AL9" s="85">
        <f>'Y2 surgery transition matrices'!E6</f>
        <v>0.24660000000000001</v>
      </c>
      <c r="AM9" s="85">
        <f>'Y2 surgery transition matrices'!F6</f>
        <v>0.69809073549999989</v>
      </c>
      <c r="AN9" s="85">
        <f>'Y2 surgery transition matrices'!G6</f>
        <v>5.2559999999999996E-2</v>
      </c>
      <c r="AO9" s="85">
        <f>'Y2 surgery transition matrices'!H6</f>
        <v>0</v>
      </c>
      <c r="AP9" s="85">
        <f>'Y2 surgery transition matrices'!I6</f>
        <v>2.7740000000000002E-4</v>
      </c>
      <c r="AQ9" s="85">
        <f>'Y2 surgery transition matrices'!J6</f>
        <v>0</v>
      </c>
      <c r="AR9" s="85">
        <f>'Y2 surgery transition matrices'!K6</f>
        <v>2.4718645000000004E-3</v>
      </c>
      <c r="AS9" s="86"/>
      <c r="AT9" s="53" t="str">
        <f>'Y3 surgery transition matrices'!A6</f>
        <v>F3</v>
      </c>
      <c r="AU9" s="85">
        <f>'Y3 surgery transition matrices'!B6</f>
        <v>0</v>
      </c>
      <c r="AV9" s="85">
        <f>'Y3 surgery transition matrices'!C6</f>
        <v>0</v>
      </c>
      <c r="AW9" s="85">
        <f>'Y3 surgery transition matrices'!D6</f>
        <v>0</v>
      </c>
      <c r="AX9" s="85">
        <f>'Y3 surgery transition matrices'!E6</f>
        <v>0.28770000000000001</v>
      </c>
      <c r="AY9" s="85">
        <f>'Y3 surgery transition matrices'!F6</f>
        <v>0.65699073549999998</v>
      </c>
      <c r="AZ9" s="85">
        <f>'Y3 surgery transition matrices'!G6</f>
        <v>5.2559999999999996E-2</v>
      </c>
      <c r="BA9" s="85">
        <f>'Y3 surgery transition matrices'!H6</f>
        <v>0</v>
      </c>
      <c r="BB9" s="85">
        <f>'Y3 surgery transition matrices'!I6</f>
        <v>2.7740000000000002E-4</v>
      </c>
      <c r="BC9" s="85">
        <f>'Y3 surgery transition matrices'!J6</f>
        <v>0</v>
      </c>
      <c r="BD9" s="85">
        <f>'Y3 surgery transition matrices'!K6</f>
        <v>2.4718645000000004E-3</v>
      </c>
      <c r="BE9" s="86"/>
      <c r="BF9" s="53" t="str">
        <f>'Y4 surgery transition matrices'!A6</f>
        <v>F3</v>
      </c>
      <c r="BG9" s="85">
        <f>'Y4 surgery transition matrices'!B6</f>
        <v>0</v>
      </c>
      <c r="BH9" s="85">
        <f>'Y4 surgery transition matrices'!C6</f>
        <v>0</v>
      </c>
      <c r="BI9" s="85">
        <f>'Y4 surgery transition matrices'!D6</f>
        <v>0</v>
      </c>
      <c r="BJ9" s="85">
        <f>'Y4 surgery transition matrices'!E6</f>
        <v>0.32880000000000004</v>
      </c>
      <c r="BK9" s="85">
        <f>'Y4 surgery transition matrices'!F6</f>
        <v>0.61589073550000006</v>
      </c>
      <c r="BL9" s="85">
        <f>'Y4 surgery transition matrices'!G6</f>
        <v>5.2559999999999996E-2</v>
      </c>
      <c r="BM9" s="85">
        <f>'Y4 surgery transition matrices'!H6</f>
        <v>0</v>
      </c>
      <c r="BN9" s="85">
        <f>'Y4 surgery transition matrices'!I6</f>
        <v>2.7740000000000002E-4</v>
      </c>
      <c r="BO9" s="85">
        <f>'Y4 surgery transition matrices'!J6</f>
        <v>0</v>
      </c>
      <c r="BP9" s="85">
        <f>'Y4 surgery transition matrices'!K6</f>
        <v>2.4718645000000004E-3</v>
      </c>
      <c r="BQ9" s="86"/>
      <c r="BR9" s="53" t="str">
        <f>'Y5 surgery transition matrices'!A6</f>
        <v>F3</v>
      </c>
      <c r="BS9" s="85">
        <f>'Y5 surgery transition matrices'!B6</f>
        <v>0</v>
      </c>
      <c r="BT9" s="85">
        <f>'Y5 surgery transition matrices'!C6</f>
        <v>0</v>
      </c>
      <c r="BU9" s="85">
        <f>'Y5 surgery transition matrices'!D6</f>
        <v>0</v>
      </c>
      <c r="BV9" s="85">
        <f>'Y5 surgery transition matrices'!E6</f>
        <v>0.33702000000000004</v>
      </c>
      <c r="BW9" s="85">
        <f>'Y5 surgery transition matrices'!F6</f>
        <v>0.60767073549999995</v>
      </c>
      <c r="BX9" s="85">
        <f>'Y5 surgery transition matrices'!G6</f>
        <v>5.2559999999999996E-2</v>
      </c>
      <c r="BY9" s="85">
        <f>'Y5 surgery transition matrices'!H6</f>
        <v>0</v>
      </c>
      <c r="BZ9" s="85">
        <f>'Y5 surgery transition matrices'!I6</f>
        <v>2.7740000000000002E-4</v>
      </c>
      <c r="CA9" s="85">
        <f>'Y5 surgery transition matrices'!J6</f>
        <v>0</v>
      </c>
      <c r="CB9" s="87">
        <f>'Y5 surgery transition matrices'!K6</f>
        <v>2.4718645000000004E-3</v>
      </c>
    </row>
    <row r="10" spans="1:80" x14ac:dyDescent="0.25">
      <c r="A10" s="4" t="str">
        <f>'20-24 transition matrix'!A7</f>
        <v>F4</v>
      </c>
      <c r="B10" s="23">
        <f>'20-24 transition matrix'!B7</f>
        <v>0</v>
      </c>
      <c r="C10" s="23">
        <f>'20-24 transition matrix'!C7</f>
        <v>0</v>
      </c>
      <c r="D10" s="23">
        <f>'20-24 transition matrix'!D7</f>
        <v>0</v>
      </c>
      <c r="E10" s="23">
        <f>'20-24 transition matrix'!E7</f>
        <v>0</v>
      </c>
      <c r="F10" s="23">
        <f>'20-24 transition matrix'!F7</f>
        <v>8.2200000000000009E-2</v>
      </c>
      <c r="G10" s="23">
        <f>'20-24 transition matrix'!G7</f>
        <v>0.81539037709999995</v>
      </c>
      <c r="H10" s="23">
        <f>'20-24 transition matrix'!H7</f>
        <v>8.0299999999999996E-2</v>
      </c>
      <c r="I10" s="23">
        <f>'20-24 transition matrix'!I7</f>
        <v>1.898E-2</v>
      </c>
      <c r="J10" s="23">
        <f>'20-24 transition matrix'!J7</f>
        <v>0</v>
      </c>
      <c r="K10" s="23">
        <f>'20-24 transition matrix'!K7</f>
        <v>3.1296228999999997E-3</v>
      </c>
      <c r="L10" s="23"/>
      <c r="N10" s="23"/>
      <c r="O10" s="23"/>
      <c r="Q10" s="4" t="s">
        <v>3</v>
      </c>
      <c r="R10" s="23">
        <v>0.92</v>
      </c>
      <c r="S10" s="38">
        <v>4500</v>
      </c>
      <c r="T10" s="23"/>
      <c r="U10" s="23"/>
      <c r="V10" s="75" t="str">
        <f>'Y1 surgery transition matrices'!A7</f>
        <v>F4</v>
      </c>
      <c r="W10" s="85">
        <f>'Y1 surgery transition matrices'!B7</f>
        <v>0</v>
      </c>
      <c r="X10" s="85">
        <f>'Y1 surgery transition matrices'!C7</f>
        <v>0</v>
      </c>
      <c r="Y10" s="85">
        <f>'Y1 surgery transition matrices'!D7</f>
        <v>0</v>
      </c>
      <c r="Z10" s="85">
        <f>'Y1 surgery transition matrices'!E7</f>
        <v>0</v>
      </c>
      <c r="AA10" s="85">
        <f>'Y1 surgery transition matrices'!F7</f>
        <v>8.2200000000000009E-2</v>
      </c>
      <c r="AB10" s="85">
        <f>'Y1 surgery transition matrices'!G7</f>
        <v>0.81539037709999995</v>
      </c>
      <c r="AC10" s="85">
        <f>'Y1 surgery transition matrices'!H7</f>
        <v>8.0299999999999996E-2</v>
      </c>
      <c r="AD10" s="85">
        <f>'Y1 surgery transition matrices'!I7</f>
        <v>1.898E-2</v>
      </c>
      <c r="AE10" s="85">
        <f>'Y1 surgery transition matrices'!J7</f>
        <v>0</v>
      </c>
      <c r="AF10" s="85">
        <f>'Y1 surgery transition matrices'!K7</f>
        <v>3.1296228999999997E-3</v>
      </c>
      <c r="AG10" s="86"/>
      <c r="AH10" s="53" t="str">
        <f>'Y2 surgery transition matrices'!A7</f>
        <v>F4</v>
      </c>
      <c r="AI10" s="85">
        <f>'Y2 surgery transition matrices'!B7</f>
        <v>0</v>
      </c>
      <c r="AJ10" s="85">
        <f>'Y2 surgery transition matrices'!C7</f>
        <v>0</v>
      </c>
      <c r="AK10" s="85">
        <f>'Y2 surgery transition matrices'!D7</f>
        <v>0</v>
      </c>
      <c r="AL10" s="85">
        <f>'Y2 surgery transition matrices'!E7</f>
        <v>0</v>
      </c>
      <c r="AM10" s="85">
        <f>'Y2 surgery transition matrices'!F7</f>
        <v>8.2200000000000009E-2</v>
      </c>
      <c r="AN10" s="85">
        <f>'Y2 surgery transition matrices'!G7</f>
        <v>0.81539037709999995</v>
      </c>
      <c r="AO10" s="85">
        <f>'Y2 surgery transition matrices'!H7</f>
        <v>8.0299999999999996E-2</v>
      </c>
      <c r="AP10" s="85">
        <f>'Y2 surgery transition matrices'!I7</f>
        <v>1.898E-2</v>
      </c>
      <c r="AQ10" s="85">
        <f>'Y2 surgery transition matrices'!J7</f>
        <v>0</v>
      </c>
      <c r="AR10" s="85">
        <f>'Y2 surgery transition matrices'!K7</f>
        <v>3.1296228999999997E-3</v>
      </c>
      <c r="AS10" s="86"/>
      <c r="AT10" s="53" t="str">
        <f>'Y3 surgery transition matrices'!A7</f>
        <v>F4</v>
      </c>
      <c r="AU10" s="85">
        <f>'Y3 surgery transition matrices'!B7</f>
        <v>0</v>
      </c>
      <c r="AV10" s="85">
        <f>'Y3 surgery transition matrices'!C7</f>
        <v>0</v>
      </c>
      <c r="AW10" s="85">
        <f>'Y3 surgery transition matrices'!D7</f>
        <v>0</v>
      </c>
      <c r="AX10" s="85">
        <f>'Y3 surgery transition matrices'!E7</f>
        <v>0</v>
      </c>
      <c r="AY10" s="85">
        <f>'Y3 surgery transition matrices'!F7</f>
        <v>8.2200000000000009E-2</v>
      </c>
      <c r="AZ10" s="85">
        <f>'Y3 surgery transition matrices'!G7</f>
        <v>0.81539037709999995</v>
      </c>
      <c r="BA10" s="85">
        <f>'Y3 surgery transition matrices'!H7</f>
        <v>8.0299999999999996E-2</v>
      </c>
      <c r="BB10" s="85">
        <f>'Y3 surgery transition matrices'!I7</f>
        <v>1.898E-2</v>
      </c>
      <c r="BC10" s="85">
        <f>'Y3 surgery transition matrices'!J7</f>
        <v>0</v>
      </c>
      <c r="BD10" s="85">
        <f>'Y3 surgery transition matrices'!K7</f>
        <v>3.1296228999999997E-3</v>
      </c>
      <c r="BE10" s="86"/>
      <c r="BF10" s="53" t="str">
        <f>'Y4 surgery transition matrices'!A7</f>
        <v>F4</v>
      </c>
      <c r="BG10" s="85">
        <f>'Y4 surgery transition matrices'!B7</f>
        <v>0</v>
      </c>
      <c r="BH10" s="85">
        <f>'Y4 surgery transition matrices'!C7</f>
        <v>0</v>
      </c>
      <c r="BI10" s="85">
        <f>'Y4 surgery transition matrices'!D7</f>
        <v>0</v>
      </c>
      <c r="BJ10" s="85">
        <f>'Y4 surgery transition matrices'!E7</f>
        <v>0</v>
      </c>
      <c r="BK10" s="85">
        <f>'Y4 surgery transition matrices'!F7</f>
        <v>8.2200000000000009E-2</v>
      </c>
      <c r="BL10" s="85">
        <f>'Y4 surgery transition matrices'!G7</f>
        <v>0.81539037709999995</v>
      </c>
      <c r="BM10" s="85">
        <f>'Y4 surgery transition matrices'!H7</f>
        <v>8.0299999999999996E-2</v>
      </c>
      <c r="BN10" s="85">
        <f>'Y4 surgery transition matrices'!I7</f>
        <v>1.898E-2</v>
      </c>
      <c r="BO10" s="85">
        <f>'Y4 surgery transition matrices'!J7</f>
        <v>0</v>
      </c>
      <c r="BP10" s="85">
        <f>'Y4 surgery transition matrices'!K7</f>
        <v>3.1296228999999997E-3</v>
      </c>
      <c r="BQ10" s="86"/>
      <c r="BR10" s="53" t="str">
        <f>'Y5 surgery transition matrices'!A7</f>
        <v>F4</v>
      </c>
      <c r="BS10" s="85">
        <f>'Y5 surgery transition matrices'!B7</f>
        <v>0</v>
      </c>
      <c r="BT10" s="85">
        <f>'Y5 surgery transition matrices'!C7</f>
        <v>0</v>
      </c>
      <c r="BU10" s="85">
        <f>'Y5 surgery transition matrices'!D7</f>
        <v>0</v>
      </c>
      <c r="BV10" s="85">
        <f>'Y5 surgery transition matrices'!E7</f>
        <v>0</v>
      </c>
      <c r="BW10" s="85">
        <f>'Y5 surgery transition matrices'!F7</f>
        <v>8.2200000000000009E-2</v>
      </c>
      <c r="BX10" s="85">
        <f>'Y5 surgery transition matrices'!G7</f>
        <v>0.81539037709999995</v>
      </c>
      <c r="BY10" s="85">
        <f>'Y5 surgery transition matrices'!H7</f>
        <v>8.0299999999999996E-2</v>
      </c>
      <c r="BZ10" s="85">
        <f>'Y5 surgery transition matrices'!I7</f>
        <v>1.898E-2</v>
      </c>
      <c r="CA10" s="85">
        <f>'Y5 surgery transition matrices'!J7</f>
        <v>0</v>
      </c>
      <c r="CB10" s="87">
        <f>'Y5 surgery transition matrices'!K7</f>
        <v>3.1296228999999997E-3</v>
      </c>
    </row>
    <row r="11" spans="1:80" x14ac:dyDescent="0.25">
      <c r="A11" s="4" t="str">
        <f>'20-24 transition matrix'!A8</f>
        <v>DCC</v>
      </c>
      <c r="B11" s="23">
        <f>'20-24 transition matrix'!B8</f>
        <v>0</v>
      </c>
      <c r="C11" s="23">
        <f>'20-24 transition matrix'!C8</f>
        <v>0</v>
      </c>
      <c r="D11" s="23">
        <f>'20-24 transition matrix'!D8</f>
        <v>0</v>
      </c>
      <c r="E11" s="23">
        <f>'20-24 transition matrix'!E8</f>
        <v>0</v>
      </c>
      <c r="F11" s="23">
        <f>'20-24 transition matrix'!F8</f>
        <v>0</v>
      </c>
      <c r="G11" s="23">
        <f>'20-24 transition matrix'!G8</f>
        <v>0</v>
      </c>
      <c r="H11" s="23">
        <f>'20-24 transition matrix'!H8</f>
        <v>0.80057999999999996</v>
      </c>
      <c r="I11" s="23">
        <f>'20-24 transition matrix'!I8</f>
        <v>1.898E-2</v>
      </c>
      <c r="J11" s="23">
        <f>'20-24 transition matrix'!J8</f>
        <v>2.044E-2</v>
      </c>
      <c r="K11" s="23">
        <f>'20-24 transition matrix'!K8</f>
        <v>0.16</v>
      </c>
      <c r="L11" s="23"/>
      <c r="N11" s="23"/>
      <c r="O11" s="23"/>
      <c r="Q11" s="4" t="s">
        <v>4</v>
      </c>
      <c r="R11" s="23">
        <v>0.78</v>
      </c>
      <c r="S11" s="38">
        <v>20712</v>
      </c>
      <c r="T11" s="23"/>
      <c r="U11" s="23"/>
      <c r="V11" s="75" t="str">
        <f>'Y1 surgery transition matrices'!A8</f>
        <v>DCC</v>
      </c>
      <c r="W11" s="85">
        <f>'Y1 surgery transition matrices'!B8</f>
        <v>0</v>
      </c>
      <c r="X11" s="85">
        <f>'Y1 surgery transition matrices'!C8</f>
        <v>0</v>
      </c>
      <c r="Y11" s="85">
        <f>'Y1 surgery transition matrices'!D8</f>
        <v>0</v>
      </c>
      <c r="Z11" s="85">
        <f>'Y1 surgery transition matrices'!E8</f>
        <v>0</v>
      </c>
      <c r="AA11" s="85">
        <f>'Y1 surgery transition matrices'!F8</f>
        <v>0</v>
      </c>
      <c r="AB11" s="85">
        <f>'Y1 surgery transition matrices'!G8</f>
        <v>0</v>
      </c>
      <c r="AC11" s="85">
        <f>'Y1 surgery transition matrices'!H8</f>
        <v>0.80057999999999996</v>
      </c>
      <c r="AD11" s="85">
        <f>'Y1 surgery transition matrices'!I8</f>
        <v>1.898E-2</v>
      </c>
      <c r="AE11" s="85">
        <f>'Y1 surgery transition matrices'!J8</f>
        <v>2.044E-2</v>
      </c>
      <c r="AF11" s="85">
        <f>'Y1 surgery transition matrices'!K8</f>
        <v>0.16</v>
      </c>
      <c r="AG11" s="86"/>
      <c r="AH11" s="53" t="str">
        <f>'Y2 surgery transition matrices'!A8</f>
        <v>DCC</v>
      </c>
      <c r="AI11" s="85">
        <f>'Y2 surgery transition matrices'!B8</f>
        <v>0</v>
      </c>
      <c r="AJ11" s="85">
        <f>'Y2 surgery transition matrices'!C8</f>
        <v>0</v>
      </c>
      <c r="AK11" s="85">
        <f>'Y2 surgery transition matrices'!D8</f>
        <v>0</v>
      </c>
      <c r="AL11" s="85">
        <f>'Y2 surgery transition matrices'!E8</f>
        <v>0</v>
      </c>
      <c r="AM11" s="85">
        <f>'Y2 surgery transition matrices'!F8</f>
        <v>0</v>
      </c>
      <c r="AN11" s="85">
        <f>'Y2 surgery transition matrices'!G8</f>
        <v>0</v>
      </c>
      <c r="AO11" s="85">
        <f>'Y2 surgery transition matrices'!H8</f>
        <v>0.80057999999999996</v>
      </c>
      <c r="AP11" s="85">
        <f>'Y2 surgery transition matrices'!I8</f>
        <v>1.898E-2</v>
      </c>
      <c r="AQ11" s="85">
        <f>'Y2 surgery transition matrices'!J8</f>
        <v>2.044E-2</v>
      </c>
      <c r="AR11" s="85">
        <f>'Y2 surgery transition matrices'!K8</f>
        <v>0.16</v>
      </c>
      <c r="AS11" s="86"/>
      <c r="AT11" s="53" t="str">
        <f>'Y3 surgery transition matrices'!A8</f>
        <v>DCC</v>
      </c>
      <c r="AU11" s="85">
        <f>'Y3 surgery transition matrices'!B8</f>
        <v>0</v>
      </c>
      <c r="AV11" s="85">
        <f>'Y3 surgery transition matrices'!C8</f>
        <v>0</v>
      </c>
      <c r="AW11" s="85">
        <f>'Y3 surgery transition matrices'!D8</f>
        <v>0</v>
      </c>
      <c r="AX11" s="85">
        <f>'Y3 surgery transition matrices'!E8</f>
        <v>0</v>
      </c>
      <c r="AY11" s="85">
        <f>'Y3 surgery transition matrices'!F8</f>
        <v>0</v>
      </c>
      <c r="AZ11" s="85">
        <f>'Y3 surgery transition matrices'!G8</f>
        <v>0</v>
      </c>
      <c r="BA11" s="85">
        <f>'Y3 surgery transition matrices'!H8</f>
        <v>0.80057999999999996</v>
      </c>
      <c r="BB11" s="85">
        <f>'Y3 surgery transition matrices'!I8</f>
        <v>1.898E-2</v>
      </c>
      <c r="BC11" s="85">
        <f>'Y3 surgery transition matrices'!J8</f>
        <v>2.044E-2</v>
      </c>
      <c r="BD11" s="85">
        <f>'Y3 surgery transition matrices'!K8</f>
        <v>0.16</v>
      </c>
      <c r="BE11" s="86"/>
      <c r="BF11" s="53" t="str">
        <f>'Y4 surgery transition matrices'!A8</f>
        <v>DCC</v>
      </c>
      <c r="BG11" s="85">
        <f>'Y4 surgery transition matrices'!B8</f>
        <v>0</v>
      </c>
      <c r="BH11" s="85">
        <f>'Y4 surgery transition matrices'!C8</f>
        <v>0</v>
      </c>
      <c r="BI11" s="85">
        <f>'Y4 surgery transition matrices'!D8</f>
        <v>0</v>
      </c>
      <c r="BJ11" s="85">
        <f>'Y4 surgery transition matrices'!E8</f>
        <v>0</v>
      </c>
      <c r="BK11" s="85">
        <f>'Y4 surgery transition matrices'!F8</f>
        <v>0</v>
      </c>
      <c r="BL11" s="85">
        <f>'Y4 surgery transition matrices'!G8</f>
        <v>0</v>
      </c>
      <c r="BM11" s="85">
        <f>'Y4 surgery transition matrices'!H8</f>
        <v>0.80057999999999996</v>
      </c>
      <c r="BN11" s="85">
        <f>'Y4 surgery transition matrices'!I8</f>
        <v>1.898E-2</v>
      </c>
      <c r="BO11" s="85">
        <f>'Y4 surgery transition matrices'!J8</f>
        <v>2.044E-2</v>
      </c>
      <c r="BP11" s="85">
        <f>'Y4 surgery transition matrices'!K8</f>
        <v>0.16</v>
      </c>
      <c r="BQ11" s="86"/>
      <c r="BR11" s="53" t="str">
        <f>'Y5 surgery transition matrices'!A8</f>
        <v>DCC</v>
      </c>
      <c r="BS11" s="85">
        <f>'Y5 surgery transition matrices'!B8</f>
        <v>0</v>
      </c>
      <c r="BT11" s="85">
        <f>'Y5 surgery transition matrices'!C8</f>
        <v>0</v>
      </c>
      <c r="BU11" s="85">
        <f>'Y5 surgery transition matrices'!D8</f>
        <v>0</v>
      </c>
      <c r="BV11" s="85">
        <f>'Y5 surgery transition matrices'!E8</f>
        <v>0</v>
      </c>
      <c r="BW11" s="85">
        <f>'Y5 surgery transition matrices'!F8</f>
        <v>0</v>
      </c>
      <c r="BX11" s="85">
        <f>'Y5 surgery transition matrices'!G8</f>
        <v>0</v>
      </c>
      <c r="BY11" s="85">
        <f>'Y5 surgery transition matrices'!H8</f>
        <v>0.80057999999999996</v>
      </c>
      <c r="BZ11" s="85">
        <f>'Y5 surgery transition matrices'!I8</f>
        <v>1.898E-2</v>
      </c>
      <c r="CA11" s="85">
        <f>'Y5 surgery transition matrices'!J8</f>
        <v>2.044E-2</v>
      </c>
      <c r="CB11" s="87">
        <f>'Y5 surgery transition matrices'!K8</f>
        <v>0.16</v>
      </c>
    </row>
    <row r="12" spans="1:80" x14ac:dyDescent="0.25">
      <c r="A12" s="4" t="str">
        <f>'20-24 transition matrix'!A9</f>
        <v>HCC</v>
      </c>
      <c r="B12" s="23">
        <f>'20-24 transition matrix'!B9</f>
        <v>0</v>
      </c>
      <c r="C12" s="23">
        <f>'20-24 transition matrix'!C9</f>
        <v>0</v>
      </c>
      <c r="D12" s="23">
        <f>'20-24 transition matrix'!D9</f>
        <v>0</v>
      </c>
      <c r="E12" s="23">
        <f>'20-24 transition matrix'!E9</f>
        <v>0</v>
      </c>
      <c r="F12" s="23">
        <f>'20-24 transition matrix'!F9</f>
        <v>0</v>
      </c>
      <c r="G12" s="23">
        <f>'20-24 transition matrix'!G9</f>
        <v>0</v>
      </c>
      <c r="H12" s="23">
        <f>'20-24 transition matrix'!H9</f>
        <v>0</v>
      </c>
      <c r="I12" s="23">
        <f>'20-24 transition matrix'!I9</f>
        <v>0.34700000000000009</v>
      </c>
      <c r="J12" s="23">
        <f>'20-24 transition matrix'!J9</f>
        <v>3.0599999999999999E-2</v>
      </c>
      <c r="K12" s="23">
        <f>'20-24 transition matrix'!K9</f>
        <v>0.62239999999999995</v>
      </c>
      <c r="L12" s="23"/>
      <c r="N12" s="23"/>
      <c r="O12" s="23"/>
      <c r="Q12" s="4" t="s">
        <v>64</v>
      </c>
      <c r="R12" s="23">
        <v>0.6</v>
      </c>
      <c r="S12" s="38">
        <v>51184</v>
      </c>
      <c r="T12" s="23"/>
      <c r="U12" s="23"/>
      <c r="V12" s="75" t="str">
        <f>'Y1 surgery transition matrices'!A9</f>
        <v>HCC</v>
      </c>
      <c r="W12" s="85">
        <f>'Y1 surgery transition matrices'!B9</f>
        <v>0</v>
      </c>
      <c r="X12" s="85">
        <f>'Y1 surgery transition matrices'!C9</f>
        <v>0</v>
      </c>
      <c r="Y12" s="85">
        <f>'Y1 surgery transition matrices'!D9</f>
        <v>0</v>
      </c>
      <c r="Z12" s="85">
        <f>'Y1 surgery transition matrices'!E9</f>
        <v>0</v>
      </c>
      <c r="AA12" s="85">
        <f>'Y1 surgery transition matrices'!F9</f>
        <v>0</v>
      </c>
      <c r="AB12" s="85">
        <f>'Y1 surgery transition matrices'!G9</f>
        <v>0</v>
      </c>
      <c r="AC12" s="85">
        <f>'Y1 surgery transition matrices'!H9</f>
        <v>0</v>
      </c>
      <c r="AD12" s="85">
        <f>'Y1 surgery transition matrices'!I9</f>
        <v>0.34700000000000009</v>
      </c>
      <c r="AE12" s="85">
        <f>'Y1 surgery transition matrices'!J9</f>
        <v>3.0599999999999999E-2</v>
      </c>
      <c r="AF12" s="85">
        <f>'Y1 surgery transition matrices'!K9</f>
        <v>0.62239999999999995</v>
      </c>
      <c r="AG12" s="86"/>
      <c r="AH12" s="53" t="str">
        <f>'Y2 surgery transition matrices'!A9</f>
        <v>HCC</v>
      </c>
      <c r="AI12" s="85">
        <f>'Y2 surgery transition matrices'!B9</f>
        <v>0</v>
      </c>
      <c r="AJ12" s="85">
        <f>'Y2 surgery transition matrices'!C9</f>
        <v>0</v>
      </c>
      <c r="AK12" s="85">
        <f>'Y2 surgery transition matrices'!D9</f>
        <v>0</v>
      </c>
      <c r="AL12" s="85">
        <f>'Y2 surgery transition matrices'!E9</f>
        <v>0</v>
      </c>
      <c r="AM12" s="85">
        <f>'Y2 surgery transition matrices'!F9</f>
        <v>0</v>
      </c>
      <c r="AN12" s="85">
        <f>'Y2 surgery transition matrices'!G9</f>
        <v>0</v>
      </c>
      <c r="AO12" s="85">
        <f>'Y2 surgery transition matrices'!H9</f>
        <v>0</v>
      </c>
      <c r="AP12" s="85">
        <f>'Y2 surgery transition matrices'!I9</f>
        <v>0.34700000000000009</v>
      </c>
      <c r="AQ12" s="85">
        <f>'Y2 surgery transition matrices'!J9</f>
        <v>3.0599999999999999E-2</v>
      </c>
      <c r="AR12" s="85">
        <f>'Y2 surgery transition matrices'!K9</f>
        <v>0.62239999999999995</v>
      </c>
      <c r="AS12" s="86"/>
      <c r="AT12" s="53" t="str">
        <f>'Y3 surgery transition matrices'!A9</f>
        <v>HCC</v>
      </c>
      <c r="AU12" s="85">
        <f>'Y3 surgery transition matrices'!B9</f>
        <v>0</v>
      </c>
      <c r="AV12" s="85">
        <f>'Y3 surgery transition matrices'!C9</f>
        <v>0</v>
      </c>
      <c r="AW12" s="85">
        <f>'Y3 surgery transition matrices'!D9</f>
        <v>0</v>
      </c>
      <c r="AX12" s="85">
        <f>'Y3 surgery transition matrices'!E9</f>
        <v>0</v>
      </c>
      <c r="AY12" s="85">
        <f>'Y3 surgery transition matrices'!F9</f>
        <v>0</v>
      </c>
      <c r="AZ12" s="85">
        <f>'Y3 surgery transition matrices'!G9</f>
        <v>0</v>
      </c>
      <c r="BA12" s="85">
        <f>'Y3 surgery transition matrices'!H9</f>
        <v>0</v>
      </c>
      <c r="BB12" s="85">
        <f>'Y3 surgery transition matrices'!I9</f>
        <v>0.34700000000000009</v>
      </c>
      <c r="BC12" s="85">
        <f>'Y3 surgery transition matrices'!J9</f>
        <v>3.0599999999999999E-2</v>
      </c>
      <c r="BD12" s="85">
        <f>'Y3 surgery transition matrices'!K9</f>
        <v>0.62239999999999995</v>
      </c>
      <c r="BE12" s="86"/>
      <c r="BF12" s="53" t="str">
        <f>'Y4 surgery transition matrices'!A9</f>
        <v>HCC</v>
      </c>
      <c r="BG12" s="85">
        <f>'Y4 surgery transition matrices'!B9</f>
        <v>0</v>
      </c>
      <c r="BH12" s="85">
        <f>'Y4 surgery transition matrices'!C9</f>
        <v>0</v>
      </c>
      <c r="BI12" s="85">
        <f>'Y4 surgery transition matrices'!D9</f>
        <v>0</v>
      </c>
      <c r="BJ12" s="85">
        <f>'Y4 surgery transition matrices'!E9</f>
        <v>0</v>
      </c>
      <c r="BK12" s="85">
        <f>'Y4 surgery transition matrices'!F9</f>
        <v>0</v>
      </c>
      <c r="BL12" s="85">
        <f>'Y4 surgery transition matrices'!G9</f>
        <v>0</v>
      </c>
      <c r="BM12" s="85">
        <f>'Y4 surgery transition matrices'!H9</f>
        <v>0</v>
      </c>
      <c r="BN12" s="85">
        <f>'Y4 surgery transition matrices'!I9</f>
        <v>0.34700000000000009</v>
      </c>
      <c r="BO12" s="85">
        <f>'Y4 surgery transition matrices'!J9</f>
        <v>3.0599999999999999E-2</v>
      </c>
      <c r="BP12" s="85">
        <f>'Y4 surgery transition matrices'!K9</f>
        <v>0.62239999999999995</v>
      </c>
      <c r="BQ12" s="86"/>
      <c r="BR12" s="53" t="str">
        <f>'Y5 surgery transition matrices'!A9</f>
        <v>HCC</v>
      </c>
      <c r="BS12" s="85">
        <f>'Y5 surgery transition matrices'!B9</f>
        <v>0</v>
      </c>
      <c r="BT12" s="85">
        <f>'Y5 surgery transition matrices'!C9</f>
        <v>0</v>
      </c>
      <c r="BU12" s="85">
        <f>'Y5 surgery transition matrices'!D9</f>
        <v>0</v>
      </c>
      <c r="BV12" s="85">
        <f>'Y5 surgery transition matrices'!E9</f>
        <v>0</v>
      </c>
      <c r="BW12" s="85">
        <f>'Y5 surgery transition matrices'!F9</f>
        <v>0</v>
      </c>
      <c r="BX12" s="85">
        <f>'Y5 surgery transition matrices'!G9</f>
        <v>0</v>
      </c>
      <c r="BY12" s="85">
        <f>'Y5 surgery transition matrices'!H9</f>
        <v>0</v>
      </c>
      <c r="BZ12" s="85">
        <f>'Y5 surgery transition matrices'!I9</f>
        <v>0.34700000000000009</v>
      </c>
      <c r="CA12" s="85">
        <f>'Y5 surgery transition matrices'!J9</f>
        <v>3.0599999999999999E-2</v>
      </c>
      <c r="CB12" s="87">
        <f>'Y5 surgery transition matrices'!K9</f>
        <v>0.62239999999999995</v>
      </c>
    </row>
    <row r="13" spans="1:80" x14ac:dyDescent="0.25">
      <c r="A13" s="4" t="str">
        <f>'20-24 transition matrix'!A10</f>
        <v xml:space="preserve">LT </v>
      </c>
      <c r="B13" s="23">
        <f>'20-24 transition matrix'!B10</f>
        <v>0</v>
      </c>
      <c r="C13" s="23">
        <f>'20-24 transition matrix'!C10</f>
        <v>0</v>
      </c>
      <c r="D13" s="23">
        <f>'20-24 transition matrix'!D10</f>
        <v>0</v>
      </c>
      <c r="E13" s="23">
        <f>'20-24 transition matrix'!E10</f>
        <v>0</v>
      </c>
      <c r="F13" s="23">
        <f>'20-24 transition matrix'!F10</f>
        <v>0</v>
      </c>
      <c r="G13" s="23">
        <f>'20-24 transition matrix'!G10</f>
        <v>0</v>
      </c>
      <c r="H13" s="23">
        <f>'20-24 transition matrix'!H10</f>
        <v>0</v>
      </c>
      <c r="I13" s="23">
        <f>'20-24 transition matrix'!I10</f>
        <v>0</v>
      </c>
      <c r="J13" s="23">
        <f>'20-24 transition matrix'!J10</f>
        <v>0.92999999999999994</v>
      </c>
      <c r="K13" s="23">
        <f>'20-24 transition matrix'!K10</f>
        <v>7.0000000000000007E-2</v>
      </c>
      <c r="L13" s="23"/>
      <c r="N13" s="23"/>
      <c r="O13" s="23"/>
      <c r="Q13" s="4" t="s">
        <v>5</v>
      </c>
      <c r="R13" s="23">
        <v>0.65</v>
      </c>
      <c r="S13" s="38">
        <v>70930</v>
      </c>
      <c r="T13" s="23"/>
      <c r="U13" s="23"/>
      <c r="V13" s="75" t="str">
        <f>'Y1 surgery transition matrices'!A10</f>
        <v xml:space="preserve">LT </v>
      </c>
      <c r="W13" s="85">
        <f>'Y1 surgery transition matrices'!B10</f>
        <v>0</v>
      </c>
      <c r="X13" s="85">
        <f>'Y1 surgery transition matrices'!C10</f>
        <v>0</v>
      </c>
      <c r="Y13" s="85">
        <f>'Y1 surgery transition matrices'!D10</f>
        <v>0</v>
      </c>
      <c r="Z13" s="85">
        <f>'Y1 surgery transition matrices'!E10</f>
        <v>0</v>
      </c>
      <c r="AA13" s="85">
        <f>'Y1 surgery transition matrices'!F10</f>
        <v>0</v>
      </c>
      <c r="AB13" s="85">
        <f>'Y1 surgery transition matrices'!G10</f>
        <v>0</v>
      </c>
      <c r="AC13" s="85">
        <f>'Y1 surgery transition matrices'!H10</f>
        <v>0</v>
      </c>
      <c r="AD13" s="85">
        <f>'Y1 surgery transition matrices'!I10</f>
        <v>0</v>
      </c>
      <c r="AE13" s="85">
        <f>'Y1 surgery transition matrices'!J10</f>
        <v>0.92999999999999994</v>
      </c>
      <c r="AF13" s="85">
        <f>'Y1 surgery transition matrices'!K10</f>
        <v>7.0000000000000007E-2</v>
      </c>
      <c r="AG13" s="86"/>
      <c r="AH13" s="53" t="str">
        <f>'Y2 surgery transition matrices'!A10</f>
        <v xml:space="preserve">LT </v>
      </c>
      <c r="AI13" s="85">
        <f>'Y2 surgery transition matrices'!B10</f>
        <v>0</v>
      </c>
      <c r="AJ13" s="85">
        <f>'Y2 surgery transition matrices'!C10</f>
        <v>0</v>
      </c>
      <c r="AK13" s="85">
        <f>'Y2 surgery transition matrices'!D10</f>
        <v>0</v>
      </c>
      <c r="AL13" s="85">
        <f>'Y2 surgery transition matrices'!E10</f>
        <v>0</v>
      </c>
      <c r="AM13" s="85">
        <f>'Y2 surgery transition matrices'!F10</f>
        <v>0</v>
      </c>
      <c r="AN13" s="85">
        <f>'Y2 surgery transition matrices'!G10</f>
        <v>0</v>
      </c>
      <c r="AO13" s="85">
        <f>'Y2 surgery transition matrices'!H10</f>
        <v>0</v>
      </c>
      <c r="AP13" s="85">
        <f>'Y2 surgery transition matrices'!I10</f>
        <v>0</v>
      </c>
      <c r="AQ13" s="85">
        <f>'Y2 surgery transition matrices'!J10</f>
        <v>0.92999999999999994</v>
      </c>
      <c r="AR13" s="85">
        <f>'Y2 surgery transition matrices'!K10</f>
        <v>7.0000000000000007E-2</v>
      </c>
      <c r="AS13" s="86"/>
      <c r="AT13" s="53" t="str">
        <f>'Y3 surgery transition matrices'!A10</f>
        <v xml:space="preserve">LT </v>
      </c>
      <c r="AU13" s="85">
        <f>'Y3 surgery transition matrices'!B10</f>
        <v>0</v>
      </c>
      <c r="AV13" s="85">
        <f>'Y3 surgery transition matrices'!C10</f>
        <v>0</v>
      </c>
      <c r="AW13" s="85">
        <f>'Y3 surgery transition matrices'!D10</f>
        <v>0</v>
      </c>
      <c r="AX13" s="85">
        <f>'Y3 surgery transition matrices'!E10</f>
        <v>0</v>
      </c>
      <c r="AY13" s="85">
        <f>'Y3 surgery transition matrices'!F10</f>
        <v>0</v>
      </c>
      <c r="AZ13" s="85">
        <f>'Y3 surgery transition matrices'!G10</f>
        <v>0</v>
      </c>
      <c r="BA13" s="85">
        <f>'Y3 surgery transition matrices'!H10</f>
        <v>0</v>
      </c>
      <c r="BB13" s="85">
        <f>'Y3 surgery transition matrices'!I10</f>
        <v>0</v>
      </c>
      <c r="BC13" s="85">
        <f>'Y3 surgery transition matrices'!J10</f>
        <v>0.92999999999999994</v>
      </c>
      <c r="BD13" s="85">
        <f>'Y3 surgery transition matrices'!K10</f>
        <v>7.0000000000000007E-2</v>
      </c>
      <c r="BE13" s="86"/>
      <c r="BF13" s="53" t="str">
        <f>'Y4 surgery transition matrices'!A10</f>
        <v xml:space="preserve">LT </v>
      </c>
      <c r="BG13" s="85">
        <f>'Y4 surgery transition matrices'!B10</f>
        <v>0</v>
      </c>
      <c r="BH13" s="85">
        <f>'Y4 surgery transition matrices'!C10</f>
        <v>0</v>
      </c>
      <c r="BI13" s="85">
        <f>'Y4 surgery transition matrices'!D10</f>
        <v>0</v>
      </c>
      <c r="BJ13" s="85">
        <f>'Y4 surgery transition matrices'!E10</f>
        <v>0</v>
      </c>
      <c r="BK13" s="85">
        <f>'Y4 surgery transition matrices'!F10</f>
        <v>0</v>
      </c>
      <c r="BL13" s="85">
        <f>'Y4 surgery transition matrices'!G10</f>
        <v>0</v>
      </c>
      <c r="BM13" s="85">
        <f>'Y4 surgery transition matrices'!H10</f>
        <v>0</v>
      </c>
      <c r="BN13" s="85">
        <f>'Y4 surgery transition matrices'!I10</f>
        <v>0</v>
      </c>
      <c r="BO13" s="85">
        <f>'Y4 surgery transition matrices'!J10</f>
        <v>0.92999999999999994</v>
      </c>
      <c r="BP13" s="85">
        <f>'Y4 surgery transition matrices'!K10</f>
        <v>7.0000000000000007E-2</v>
      </c>
      <c r="BQ13" s="86"/>
      <c r="BR13" s="53" t="str">
        <f>'Y5 surgery transition matrices'!A10</f>
        <v xml:space="preserve">LT </v>
      </c>
      <c r="BS13" s="85">
        <f>'Y5 surgery transition matrices'!B10</f>
        <v>0</v>
      </c>
      <c r="BT13" s="85">
        <f>'Y5 surgery transition matrices'!C10</f>
        <v>0</v>
      </c>
      <c r="BU13" s="85">
        <f>'Y5 surgery transition matrices'!D10</f>
        <v>0</v>
      </c>
      <c r="BV13" s="85">
        <f>'Y5 surgery transition matrices'!E10</f>
        <v>0</v>
      </c>
      <c r="BW13" s="85">
        <f>'Y5 surgery transition matrices'!F10</f>
        <v>0</v>
      </c>
      <c r="BX13" s="85">
        <f>'Y5 surgery transition matrices'!G10</f>
        <v>0</v>
      </c>
      <c r="BY13" s="85">
        <f>'Y5 surgery transition matrices'!H10</f>
        <v>0</v>
      </c>
      <c r="BZ13" s="85">
        <f>'Y5 surgery transition matrices'!I10</f>
        <v>0</v>
      </c>
      <c r="CA13" s="85">
        <f>'Y5 surgery transition matrices'!J10</f>
        <v>0.92999999999999994</v>
      </c>
      <c r="CB13" s="87">
        <f>'Y5 surgery transition matrices'!K10</f>
        <v>7.0000000000000007E-2</v>
      </c>
    </row>
    <row r="14" spans="1:80" ht="15.75" thickBot="1" x14ac:dyDescent="0.3">
      <c r="A14" s="4" t="str">
        <f>'20-24 transition matrix'!A11</f>
        <v>death</v>
      </c>
      <c r="B14" s="23">
        <f>'20-24 transition matrix'!B11</f>
        <v>0</v>
      </c>
      <c r="C14" s="23">
        <f>'20-24 transition matrix'!C11</f>
        <v>0</v>
      </c>
      <c r="D14" s="23">
        <f>'20-24 transition matrix'!D11</f>
        <v>0</v>
      </c>
      <c r="E14" s="23">
        <f>'20-24 transition matrix'!E11</f>
        <v>0</v>
      </c>
      <c r="F14" s="23">
        <f>'20-24 transition matrix'!F11</f>
        <v>0</v>
      </c>
      <c r="G14" s="23">
        <f>'20-24 transition matrix'!G11</f>
        <v>0</v>
      </c>
      <c r="H14" s="23">
        <f>'20-24 transition matrix'!H11</f>
        <v>0</v>
      </c>
      <c r="I14" s="23">
        <f>'20-24 transition matrix'!I11</f>
        <v>0</v>
      </c>
      <c r="J14" s="23">
        <f>'20-24 transition matrix'!J11</f>
        <v>0</v>
      </c>
      <c r="K14" s="23">
        <f>'20-24 transition matrix'!K11</f>
        <v>1</v>
      </c>
      <c r="L14" s="23"/>
      <c r="N14" s="23"/>
      <c r="O14" s="23"/>
      <c r="Q14" s="4" t="s">
        <v>6</v>
      </c>
      <c r="R14" s="23">
        <v>0.75</v>
      </c>
      <c r="S14" s="38">
        <v>67168</v>
      </c>
      <c r="T14" s="38">
        <v>233738</v>
      </c>
      <c r="U14" s="38"/>
      <c r="V14" s="79" t="str">
        <f>'Y1 surgery transition matrices'!A11</f>
        <v>death</v>
      </c>
      <c r="W14" s="88">
        <f>'Y1 surgery transition matrices'!B11</f>
        <v>0</v>
      </c>
      <c r="X14" s="88">
        <f>'Y1 surgery transition matrices'!C11</f>
        <v>0</v>
      </c>
      <c r="Y14" s="88">
        <f>'Y1 surgery transition matrices'!D11</f>
        <v>0</v>
      </c>
      <c r="Z14" s="88">
        <f>'Y1 surgery transition matrices'!E11</f>
        <v>0</v>
      </c>
      <c r="AA14" s="88">
        <f>'Y1 surgery transition matrices'!F11</f>
        <v>0</v>
      </c>
      <c r="AB14" s="88">
        <f>'Y1 surgery transition matrices'!G11</f>
        <v>0</v>
      </c>
      <c r="AC14" s="88">
        <f>'Y1 surgery transition matrices'!H11</f>
        <v>0</v>
      </c>
      <c r="AD14" s="88">
        <f>'Y1 surgery transition matrices'!I11</f>
        <v>0</v>
      </c>
      <c r="AE14" s="88">
        <f>'Y1 surgery transition matrices'!J11</f>
        <v>0</v>
      </c>
      <c r="AF14" s="88">
        <f>'Y1 surgery transition matrices'!K11</f>
        <v>1</v>
      </c>
      <c r="AG14" s="89"/>
      <c r="AH14" s="80" t="str">
        <f>'Y2 surgery transition matrices'!A11</f>
        <v>death</v>
      </c>
      <c r="AI14" s="88">
        <f>'Y2 surgery transition matrices'!B11</f>
        <v>0</v>
      </c>
      <c r="AJ14" s="88">
        <f>'Y2 surgery transition matrices'!C11</f>
        <v>0</v>
      </c>
      <c r="AK14" s="88">
        <f>'Y2 surgery transition matrices'!D11</f>
        <v>0</v>
      </c>
      <c r="AL14" s="88">
        <f>'Y2 surgery transition matrices'!E11</f>
        <v>0</v>
      </c>
      <c r="AM14" s="88">
        <f>'Y2 surgery transition matrices'!F11</f>
        <v>0</v>
      </c>
      <c r="AN14" s="88">
        <f>'Y2 surgery transition matrices'!G11</f>
        <v>0</v>
      </c>
      <c r="AO14" s="88">
        <f>'Y2 surgery transition matrices'!H11</f>
        <v>0</v>
      </c>
      <c r="AP14" s="88">
        <f>'Y2 surgery transition matrices'!I11</f>
        <v>0</v>
      </c>
      <c r="AQ14" s="88">
        <f>'Y2 surgery transition matrices'!J11</f>
        <v>0</v>
      </c>
      <c r="AR14" s="88">
        <f>'Y2 surgery transition matrices'!K11</f>
        <v>1</v>
      </c>
      <c r="AS14" s="89"/>
      <c r="AT14" s="80" t="str">
        <f>'Y3 surgery transition matrices'!A11</f>
        <v>death</v>
      </c>
      <c r="AU14" s="88">
        <f>'Y3 surgery transition matrices'!B11</f>
        <v>0</v>
      </c>
      <c r="AV14" s="88">
        <f>'Y3 surgery transition matrices'!C11</f>
        <v>0</v>
      </c>
      <c r="AW14" s="88">
        <f>'Y3 surgery transition matrices'!D11</f>
        <v>0</v>
      </c>
      <c r="AX14" s="88">
        <f>'Y3 surgery transition matrices'!E11</f>
        <v>0</v>
      </c>
      <c r="AY14" s="88">
        <f>'Y3 surgery transition matrices'!F11</f>
        <v>0</v>
      </c>
      <c r="AZ14" s="88">
        <f>'Y3 surgery transition matrices'!G11</f>
        <v>0</v>
      </c>
      <c r="BA14" s="88">
        <f>'Y3 surgery transition matrices'!H11</f>
        <v>0</v>
      </c>
      <c r="BB14" s="88">
        <f>'Y3 surgery transition matrices'!I11</f>
        <v>0</v>
      </c>
      <c r="BC14" s="88">
        <f>'Y3 surgery transition matrices'!J11</f>
        <v>0</v>
      </c>
      <c r="BD14" s="88">
        <f>'Y3 surgery transition matrices'!K11</f>
        <v>1</v>
      </c>
      <c r="BE14" s="89"/>
      <c r="BF14" s="80" t="str">
        <f>'Y4 surgery transition matrices'!A11</f>
        <v>death</v>
      </c>
      <c r="BG14" s="88">
        <f>'Y4 surgery transition matrices'!B11</f>
        <v>0</v>
      </c>
      <c r="BH14" s="88">
        <f>'Y4 surgery transition matrices'!C11</f>
        <v>0</v>
      </c>
      <c r="BI14" s="88">
        <f>'Y4 surgery transition matrices'!D11</f>
        <v>0</v>
      </c>
      <c r="BJ14" s="88">
        <f>'Y4 surgery transition matrices'!E11</f>
        <v>0</v>
      </c>
      <c r="BK14" s="88">
        <f>'Y4 surgery transition matrices'!F11</f>
        <v>0</v>
      </c>
      <c r="BL14" s="88">
        <f>'Y4 surgery transition matrices'!G11</f>
        <v>0</v>
      </c>
      <c r="BM14" s="88">
        <f>'Y4 surgery transition matrices'!H11</f>
        <v>0</v>
      </c>
      <c r="BN14" s="88">
        <f>'Y4 surgery transition matrices'!I11</f>
        <v>0</v>
      </c>
      <c r="BO14" s="88">
        <f>'Y4 surgery transition matrices'!J11</f>
        <v>0</v>
      </c>
      <c r="BP14" s="88">
        <f>'Y4 surgery transition matrices'!K11</f>
        <v>1</v>
      </c>
      <c r="BQ14" s="89"/>
      <c r="BR14" s="80" t="str">
        <f>'Y5 surgery transition matrices'!A11</f>
        <v>death</v>
      </c>
      <c r="BS14" s="88">
        <f>'Y5 surgery transition matrices'!B11</f>
        <v>0</v>
      </c>
      <c r="BT14" s="88">
        <f>'Y5 surgery transition matrices'!C11</f>
        <v>0</v>
      </c>
      <c r="BU14" s="88">
        <f>'Y5 surgery transition matrices'!D11</f>
        <v>0</v>
      </c>
      <c r="BV14" s="88">
        <f>'Y5 surgery transition matrices'!E11</f>
        <v>0</v>
      </c>
      <c r="BW14" s="88">
        <f>'Y5 surgery transition matrices'!F11</f>
        <v>0</v>
      </c>
      <c r="BX14" s="88">
        <f>'Y5 surgery transition matrices'!G11</f>
        <v>0</v>
      </c>
      <c r="BY14" s="88">
        <f>'Y5 surgery transition matrices'!H11</f>
        <v>0</v>
      </c>
      <c r="BZ14" s="88">
        <f>'Y5 surgery transition matrices'!I11</f>
        <v>0</v>
      </c>
      <c r="CA14" s="88">
        <f>'Y5 surgery transition matrices'!J11</f>
        <v>0</v>
      </c>
      <c r="CB14" s="90">
        <f>'Y5 surgery transition matrices'!K11</f>
        <v>1</v>
      </c>
    </row>
    <row r="15" spans="1:80" x14ac:dyDescent="0.25">
      <c r="A15" s="23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N15" s="23"/>
      <c r="O15" s="23"/>
      <c r="Q15" s="4" t="s">
        <v>65</v>
      </c>
      <c r="R15" s="23"/>
      <c r="S15" s="23"/>
      <c r="T15" s="38">
        <v>62317</v>
      </c>
      <c r="U15" s="23"/>
      <c r="V15" s="23"/>
      <c r="W15" s="23"/>
      <c r="X15" s="23"/>
      <c r="Y15" s="23"/>
    </row>
    <row r="16" spans="1:80" x14ac:dyDescent="0.25">
      <c r="A16" s="15" t="s">
        <v>80</v>
      </c>
      <c r="B16" s="15" t="s">
        <v>66</v>
      </c>
      <c r="C16" s="15" t="s">
        <v>87</v>
      </c>
      <c r="D16" s="15" t="s">
        <v>77</v>
      </c>
      <c r="E16" s="15" t="s">
        <v>2</v>
      </c>
      <c r="F16" s="15" t="s">
        <v>3</v>
      </c>
      <c r="G16" s="15" t="s">
        <v>4</v>
      </c>
      <c r="H16" s="15" t="s">
        <v>64</v>
      </c>
      <c r="I16" s="15" t="s">
        <v>78</v>
      </c>
      <c r="J16" s="15" t="s">
        <v>79</v>
      </c>
      <c r="K16" s="15" t="s">
        <v>65</v>
      </c>
      <c r="L16" s="4" t="s">
        <v>110</v>
      </c>
      <c r="M16" s="15" t="s">
        <v>112</v>
      </c>
      <c r="N16" s="4" t="s">
        <v>151</v>
      </c>
      <c r="O16" s="22" t="s">
        <v>153</v>
      </c>
      <c r="Q16" s="33"/>
      <c r="R16" s="23"/>
      <c r="S16" s="23"/>
      <c r="T16" s="23"/>
      <c r="U16" s="23"/>
      <c r="V16" s="23"/>
      <c r="W16" s="23"/>
      <c r="X16" s="23"/>
      <c r="Y16" s="23"/>
    </row>
    <row r="17" spans="1:41" x14ac:dyDescent="0.25">
      <c r="A17" s="4">
        <v>21</v>
      </c>
      <c r="B17" s="23">
        <f t="array" ref="B17:K17">MMULT(B2:K2,W5:AF14)</f>
        <v>849.15449288789262</v>
      </c>
      <c r="C17" s="23">
        <v>94.610642330139953</v>
      </c>
      <c r="D17" s="23">
        <v>5.9066871902259184</v>
      </c>
      <c r="E17" s="23">
        <v>2.6750859988112383</v>
      </c>
      <c r="F17" s="23">
        <v>1.5166581421846133</v>
      </c>
      <c r="G17" s="23">
        <v>0.8800514242282288</v>
      </c>
      <c r="H17" s="23">
        <v>1.1120621819837413</v>
      </c>
      <c r="I17" s="23">
        <v>5.7257568049833542E-2</v>
      </c>
      <c r="J17" s="23">
        <v>5.739783778363651E-2</v>
      </c>
      <c r="K17" s="23">
        <v>1.0576372294759719</v>
      </c>
      <c r="L17" s="23">
        <f xml:space="preserve"> (C17 + D17 + E17 + F17 + G17 + H17) / $Q$2</f>
        <v>0.11149223460671048</v>
      </c>
      <c r="M17">
        <f xml:space="preserve"> (D17 + E17 + F17 + G17 + H17) / (C17 + D17 + E17 + F17+ G17 + H17)</f>
        <v>0.11331218749341918</v>
      </c>
      <c r="N17" s="23">
        <f>I17 / (D17 + E17 + F17 + G17 + H17)</f>
        <v>4.7357309654883634E-3</v>
      </c>
      <c r="O17" s="23">
        <f>SUM(B17:J17)</f>
        <v>955.97033556129986</v>
      </c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23"/>
      <c r="W17" s="23"/>
      <c r="X17" s="23"/>
      <c r="Y17" s="23"/>
    </row>
    <row r="18" spans="1:41" x14ac:dyDescent="0.25">
      <c r="A18" s="4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N18" s="15"/>
      <c r="O18" s="23"/>
      <c r="Q18" s="4" t="s">
        <v>339</v>
      </c>
      <c r="R18" s="38">
        <v>44956</v>
      </c>
      <c r="S18" s="57">
        <f>$E$2 * $R$18</f>
        <v>120224.70498934807</v>
      </c>
      <c r="T18" s="57">
        <f>$F$2 * $R$18</f>
        <v>70375.437066935454</v>
      </c>
      <c r="U18" s="23"/>
      <c r="V18" s="23"/>
      <c r="W18" s="23"/>
      <c r="X18" s="23"/>
      <c r="Y18" s="23"/>
    </row>
    <row r="19" spans="1:41" x14ac:dyDescent="0.25">
      <c r="A19" s="4" t="s">
        <v>81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23"/>
      <c r="Q19" s="4" t="s">
        <v>340</v>
      </c>
      <c r="R19" s="23">
        <v>0</v>
      </c>
      <c r="S19" s="23">
        <f>$E$17* $R$19</f>
        <v>0</v>
      </c>
      <c r="T19" s="23">
        <f>$F$17* $R$19</f>
        <v>0</v>
      </c>
      <c r="U19" s="23"/>
      <c r="V19" s="23"/>
      <c r="W19" s="23"/>
      <c r="X19" s="23"/>
      <c r="Y19" s="23"/>
    </row>
    <row r="20" spans="1:41" x14ac:dyDescent="0.25">
      <c r="A20" s="4">
        <v>22</v>
      </c>
      <c r="B20" s="23">
        <f t="array" ref="B20:K20">MMULT(B17:K17,AI5:AR14)</f>
        <v>837.24684507910172</v>
      </c>
      <c r="C20" s="23">
        <v>104.70248545662474</v>
      </c>
      <c r="D20" s="23">
        <v>7.0913089442842185</v>
      </c>
      <c r="E20" s="23">
        <v>2.6434629363209488</v>
      </c>
      <c r="F20" s="23">
        <v>1.345914630755823</v>
      </c>
      <c r="G20" s="23">
        <v>0.7973010146220707</v>
      </c>
      <c r="H20" s="23">
        <v>0.96096287101807032</v>
      </c>
      <c r="I20" s="23">
        <v>5.8510548255207011E-2</v>
      </c>
      <c r="J20" s="23">
        <v>7.7862621720854536E-2</v>
      </c>
      <c r="K20" s="23">
        <v>2.1033186880722265</v>
      </c>
      <c r="L20" s="23">
        <f xml:space="preserve"> (C20 + D20 + E20 + F20 + G20 + H20) / $Q$2</f>
        <v>0.12281922701889784</v>
      </c>
      <c r="M20">
        <f xml:space="preserve"> (D20 + E20 + F20 + G20 + H20) / (C20 + D20 + E20 + F20+ G20 + H20)</f>
        <v>0.10922914378032146</v>
      </c>
      <c r="N20" s="23">
        <f>I20 / (D20 + E20 + F20 + G20 + H20)</f>
        <v>4.5572688145032207E-3</v>
      </c>
      <c r="O20" s="23">
        <f>SUM(B20:J20)</f>
        <v>954.9246541027037</v>
      </c>
      <c r="P20" s="23"/>
      <c r="Q20" s="4" t="s">
        <v>341</v>
      </c>
      <c r="R20" s="23">
        <v>0</v>
      </c>
      <c r="S20" s="23">
        <f>$E$20* $R$20</f>
        <v>0</v>
      </c>
      <c r="T20" s="23">
        <f>$F$20* $R$20</f>
        <v>0</v>
      </c>
      <c r="U20" s="23"/>
      <c r="V20" s="23"/>
      <c r="W20" s="23"/>
      <c r="X20" s="23"/>
      <c r="Y20" s="23"/>
    </row>
    <row r="21" spans="1:41" x14ac:dyDescent="0.25">
      <c r="A21" s="4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15"/>
      <c r="O21" s="23"/>
      <c r="P21" s="23"/>
      <c r="Q21" s="4" t="s">
        <v>342</v>
      </c>
      <c r="R21" s="23">
        <v>0</v>
      </c>
      <c r="S21" s="23">
        <f>$E$23* $R$21</f>
        <v>0</v>
      </c>
      <c r="T21" s="23">
        <f>$F$23* $R$21</f>
        <v>0</v>
      </c>
      <c r="U21" s="23"/>
      <c r="V21" s="23"/>
      <c r="W21" s="23"/>
      <c r="X21" s="23"/>
      <c r="Y21" s="23"/>
    </row>
    <row r="22" spans="1:41" x14ac:dyDescent="0.25">
      <c r="A22" s="4" t="s">
        <v>82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23"/>
      <c r="Q22" s="4" t="s">
        <v>343</v>
      </c>
      <c r="R22" s="23">
        <v>0</v>
      </c>
      <c r="S22" s="23">
        <f>$E$26* $R$22</f>
        <v>0</v>
      </c>
      <c r="T22" s="23">
        <f>$E$26* $R$22</f>
        <v>0</v>
      </c>
      <c r="U22" s="23"/>
      <c r="V22" s="23"/>
      <c r="W22" s="23"/>
      <c r="X22" s="23"/>
      <c r="Y22" s="23"/>
    </row>
    <row r="23" spans="1:41" x14ac:dyDescent="0.25">
      <c r="A23" s="4">
        <v>23</v>
      </c>
      <c r="B23" s="23">
        <f t="array" ref="B23:K23">MMULT(B20:K20,AU5:BD14)</f>
        <v>828.21249121062829</v>
      </c>
      <c r="C23" s="23">
        <v>111.85799601380684</v>
      </c>
      <c r="D23" s="23">
        <v>8.3419943329970216</v>
      </c>
      <c r="E23" s="23">
        <v>2.6219324482853654</v>
      </c>
      <c r="F23" s="23">
        <v>1.1620616603689855</v>
      </c>
      <c r="G23" s="23">
        <v>0.72085284796742888</v>
      </c>
      <c r="H23" s="23">
        <v>0.83335092675379907</v>
      </c>
      <c r="I23" s="23">
        <v>5.4463156718268846E-2</v>
      </c>
      <c r="J23" s="23">
        <v>9.3844742060613412E-2</v>
      </c>
      <c r="K23" s="23">
        <v>3.1289854511893047</v>
      </c>
      <c r="L23" s="23">
        <f xml:space="preserve"> (C23 + D23 + E23 + F23 + G23 + H23) / $Q$2</f>
        <v>0.13117504587049772</v>
      </c>
      <c r="M23">
        <f xml:space="preserve"> (D23 + E23 + F23 + G23 + H23) / (C23 + D23 + E23 + F23+ G23 + H23)</f>
        <v>0.10897235661302841</v>
      </c>
      <c r="N23" s="23">
        <f>I23 / (D23 + E23 + F23 + G23 + H23)</f>
        <v>3.9811689672815242E-3</v>
      </c>
      <c r="O23" s="23">
        <f>SUM(B23:J23)</f>
        <v>953.89898733958671</v>
      </c>
      <c r="P23" s="23"/>
      <c r="Q23" s="22" t="s">
        <v>346</v>
      </c>
      <c r="R23" s="23"/>
      <c r="S23" s="57">
        <f>SUM(S18:S22)</f>
        <v>120224.70498934807</v>
      </c>
      <c r="T23" s="57">
        <f>SUM(T18:T22)</f>
        <v>70375.437066935454</v>
      </c>
      <c r="U23" s="43">
        <f>SUM(S23:T23)</f>
        <v>190600.14205628354</v>
      </c>
      <c r="V23" s="23"/>
      <c r="W23" s="23"/>
      <c r="X23" s="23"/>
      <c r="Y23" s="23"/>
    </row>
    <row r="24" spans="1:41" x14ac:dyDescent="0.25">
      <c r="A24" s="4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15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 spans="1:41" x14ac:dyDescent="0.25">
      <c r="A25" s="4" t="s">
        <v>83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23"/>
      <c r="Q25" s="23"/>
      <c r="R25" s="23"/>
      <c r="S25" s="23"/>
      <c r="T25" s="23"/>
      <c r="U25" s="23"/>
      <c r="V25" s="23"/>
      <c r="W25" s="23"/>
      <c r="X25" s="23"/>
      <c r="Y25" s="23"/>
      <c r="AL25" s="22" t="s">
        <v>218</v>
      </c>
      <c r="AM25" s="22" t="s">
        <v>219</v>
      </c>
      <c r="AN25" s="22" t="s">
        <v>220</v>
      </c>
    </row>
    <row r="26" spans="1:41" x14ac:dyDescent="0.25">
      <c r="A26" s="4">
        <v>24</v>
      </c>
      <c r="B26" s="23">
        <f t="array" ref="B26:K26">MMULT(B23:K23,BG5:BP14)</f>
        <v>821.23932382621501</v>
      </c>
      <c r="C26" s="23">
        <v>116.94187709426396</v>
      </c>
      <c r="D26" s="23">
        <v>9.6023482252689263</v>
      </c>
      <c r="E26" s="23">
        <v>2.5959039107835133</v>
      </c>
      <c r="F26" s="23">
        <v>0.98549829040124326</v>
      </c>
      <c r="G26" s="23">
        <v>0.64885443640676466</v>
      </c>
      <c r="H26" s="23">
        <v>0.72504856863234102</v>
      </c>
      <c r="I26" s="23">
        <v>4.9140154760138458E-2</v>
      </c>
      <c r="J26" s="23">
        <v>0.10597587565479716</v>
      </c>
      <c r="K26" s="23">
        <v>4.1340024083892981</v>
      </c>
      <c r="L26" s="23">
        <f xml:space="preserve"> (C26 + D26 + E26 + F26 + G26 + H26) / $Q$2</f>
        <v>0.13740406159946697</v>
      </c>
      <c r="M26">
        <f xml:space="preserve"> (D26 + E26 + F26 + G26 + H26) / (C26 + D26 + E26 + F26+ G26 + H26)</f>
        <v>0.11070498406563807</v>
      </c>
      <c r="N26" s="23">
        <f>I26 / (D26 + E26 + F26 + G26 + H26)</f>
        <v>3.3755546518117294E-3</v>
      </c>
      <c r="O26" s="30">
        <f>SUM(B26:J26)</f>
        <v>952.89397038238667</v>
      </c>
      <c r="P26" s="22"/>
      <c r="Q26" s="22" t="s">
        <v>163</v>
      </c>
      <c r="R26" s="22" t="s">
        <v>154</v>
      </c>
      <c r="S26" s="22" t="s">
        <v>155</v>
      </c>
      <c r="T26" s="22" t="s">
        <v>156</v>
      </c>
      <c r="U26" s="22" t="s">
        <v>157</v>
      </c>
      <c r="V26" s="22" t="s">
        <v>158</v>
      </c>
      <c r="W26" s="22" t="s">
        <v>159</v>
      </c>
      <c r="X26" s="22" t="s">
        <v>160</v>
      </c>
      <c r="Y26" s="22" t="s">
        <v>161</v>
      </c>
      <c r="Z26" s="22" t="s">
        <v>162</v>
      </c>
      <c r="AB26" s="22" t="s">
        <v>181</v>
      </c>
      <c r="AC26" s="22" t="s">
        <v>182</v>
      </c>
      <c r="AD26" s="22" t="s">
        <v>174</v>
      </c>
      <c r="AE26" s="22" t="s">
        <v>175</v>
      </c>
      <c r="AF26" s="22" t="s">
        <v>176</v>
      </c>
      <c r="AG26" s="22" t="s">
        <v>177</v>
      </c>
      <c r="AH26" s="22" t="s">
        <v>178</v>
      </c>
      <c r="AI26" s="22" t="s">
        <v>179</v>
      </c>
      <c r="AJ26" s="22" t="s">
        <v>180</v>
      </c>
      <c r="AK26" s="22" t="s">
        <v>183</v>
      </c>
      <c r="AL26">
        <f>C26 - C2</f>
        <v>36.605415623016555</v>
      </c>
      <c r="AM26">
        <f>J26 - J2</f>
        <v>7.3896126640991405E-2</v>
      </c>
      <c r="AN26">
        <f>K26-K2</f>
        <v>4.1340024083892981</v>
      </c>
      <c r="AO26" s="4"/>
    </row>
    <row r="27" spans="1:41" x14ac:dyDescent="0.25">
      <c r="A27" s="22" t="s">
        <v>153</v>
      </c>
      <c r="B27" s="4">
        <f t="shared" ref="B27:J27" si="0">SUM(B17:B26) + B2</f>
        <v>4200.9426703445133</v>
      </c>
      <c r="C27" s="4">
        <f t="shared" si="0"/>
        <v>508.44946236608291</v>
      </c>
      <c r="D27" s="4">
        <f t="shared" si="0"/>
        <v>35.964757515397118</v>
      </c>
      <c r="E27" s="4">
        <f t="shared" si="0"/>
        <v>13.210660251700578</v>
      </c>
      <c r="F27" s="4">
        <f t="shared" si="0"/>
        <v>6.5755619671250134</v>
      </c>
      <c r="G27" s="4">
        <f t="shared" si="0"/>
        <v>4.0254530003584605</v>
      </c>
      <c r="H27" s="4">
        <f t="shared" si="0"/>
        <v>4.9223601223841591</v>
      </c>
      <c r="I27" s="4">
        <f t="shared" si="0"/>
        <v>0.25783378295713005</v>
      </c>
      <c r="J27" s="4">
        <f t="shared" si="0"/>
        <v>0.36716082623370744</v>
      </c>
      <c r="K27" s="23"/>
      <c r="L27" s="23"/>
      <c r="M27" s="23"/>
      <c r="N27" s="15"/>
      <c r="O27" s="4">
        <f>SUM(B27:J27)</f>
        <v>4774.7159201767527</v>
      </c>
      <c r="P27" s="23"/>
      <c r="Q27" s="23">
        <f xml:space="preserve"> $R$6 * B27</f>
        <v>4200.9426703445133</v>
      </c>
      <c r="R27" s="23">
        <f>$R$7 * C27</f>
        <v>508.44946236608291</v>
      </c>
      <c r="S27" s="23">
        <f xml:space="preserve"> $R$8 * D27</f>
        <v>34.166519639627261</v>
      </c>
      <c r="T27" s="23">
        <f xml:space="preserve"> $R$9 * E27</f>
        <v>12.550127239115549</v>
      </c>
      <c r="U27" s="23">
        <f xml:space="preserve"> $R$10 * F27</f>
        <v>6.0495170097550126</v>
      </c>
      <c r="V27" s="23">
        <f>$R$11 * G27</f>
        <v>3.1398533402795992</v>
      </c>
      <c r="W27" s="23">
        <f>$R$12 *H27</f>
        <v>2.9534160734304953</v>
      </c>
      <c r="X27" s="23">
        <f xml:space="preserve"> $R$13 * I27</f>
        <v>0.16759195892213455</v>
      </c>
      <c r="Y27" s="23">
        <f xml:space="preserve"> $R$14 * J27</f>
        <v>0.27537061967528059</v>
      </c>
      <c r="Z27" s="31">
        <f>SUM(Q27:Y27)</f>
        <v>4768.6945285914016</v>
      </c>
      <c r="AB27" s="39">
        <f xml:space="preserve"> $S$6 * B27</f>
        <v>10540165.159894384</v>
      </c>
      <c r="AC27" s="39">
        <f>$S$7 * C27</f>
        <v>1970241.6666685713</v>
      </c>
      <c r="AD27" s="39">
        <f xml:space="preserve"> $S$8 * D27</f>
        <v>141161.67324793368</v>
      </c>
      <c r="AE27" s="39">
        <f xml:space="preserve"> $S$9 * E27</f>
        <v>52842.641006802311</v>
      </c>
      <c r="AF27" s="39">
        <f xml:space="preserve"> $S$10 * F27</f>
        <v>29590.028852062562</v>
      </c>
      <c r="AG27" s="39">
        <f>$S$11 * G27</f>
        <v>83375.182543424438</v>
      </c>
      <c r="AH27" s="39">
        <f>$S$12 *H27</f>
        <v>251946.08050411081</v>
      </c>
      <c r="AI27" s="39">
        <f xml:space="preserve"> $S$13 * I27</f>
        <v>18288.150225149235</v>
      </c>
      <c r="AJ27" s="39">
        <f xml:space="preserve"> $S$14 * J27</f>
        <v>24661.45837646566</v>
      </c>
      <c r="AK27" s="39">
        <f>SUM(AB27:AJ27) + AL27 + AM27 + AN27</f>
        <v>13552195.097370379</v>
      </c>
      <c r="AL27" s="39">
        <f>IF(AL26&gt;0,(AL26*$T$7)-(AL26*$S$7),0)</f>
        <v>169995.55015328884</v>
      </c>
      <c r="AM27" s="39">
        <f>IF(AM26 &gt; 0, (AM26 * $T$14) - (AM26 * $S$14), 0)</f>
        <v>12308.877814589938</v>
      </c>
      <c r="AN27" s="39">
        <f t="array" ref="AN27">IF(AN26&gt;0,AN26*$T$15,0)</f>
        <v>257618.62808359589</v>
      </c>
      <c r="AO27" s="39"/>
    </row>
    <row r="28" spans="1:41" x14ac:dyDescent="0.25">
      <c r="V28" s="23"/>
      <c r="W28" s="23"/>
      <c r="X28" s="23"/>
      <c r="Y28" s="23"/>
    </row>
    <row r="29" spans="1:41" x14ac:dyDescent="0.25">
      <c r="A29" s="4" t="str">
        <f>'25-29 transition matrix'!A1</f>
        <v>25-29</v>
      </c>
      <c r="B29" s="4" t="str">
        <f>'25-29 transition matrix'!B1</f>
        <v>no NAFLD</v>
      </c>
      <c r="C29" s="15" t="str">
        <f>'25-29 transition matrix'!C1</f>
        <v>NAFLD F0</v>
      </c>
      <c r="D29" s="4" t="str">
        <f>'25-29 transition matrix'!D1</f>
        <v>F1</v>
      </c>
      <c r="E29" s="4" t="str">
        <f>'25-29 transition matrix'!E1</f>
        <v>F2</v>
      </c>
      <c r="F29" s="4" t="str">
        <f>'25-29 transition matrix'!F1</f>
        <v>F3</v>
      </c>
      <c r="G29" s="4" t="str">
        <f>'25-29 transition matrix'!G1</f>
        <v>F4</v>
      </c>
      <c r="H29" s="4" t="str">
        <f>'25-29 transition matrix'!H1</f>
        <v>DCC</v>
      </c>
      <c r="I29" s="4" t="str">
        <f>'25-29 transition matrix'!I1</f>
        <v>HCC</v>
      </c>
      <c r="J29" s="4" t="str">
        <f>'25-29 transition matrix'!J1</f>
        <v>LT</v>
      </c>
      <c r="K29" s="4" t="str">
        <f>'25-29 transition matrix'!K1</f>
        <v>death</v>
      </c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</row>
    <row r="30" spans="1:41" x14ac:dyDescent="0.25">
      <c r="A30" s="4" t="str">
        <f>'25-29 transition matrix'!A2</f>
        <v>no NAFLD</v>
      </c>
      <c r="B30" s="23">
        <f>'25-29 transition matrix'!B2</f>
        <v>0.95152999999999999</v>
      </c>
      <c r="C30" s="23">
        <f>'25-29 transition matrix'!C2</f>
        <v>4.7500000000000001E-2</v>
      </c>
      <c r="D30" s="23">
        <f>'25-29 transition matrix'!D2</f>
        <v>0</v>
      </c>
      <c r="E30" s="23">
        <f>'25-29 transition matrix'!E2</f>
        <v>0</v>
      </c>
      <c r="F30" s="23">
        <f>'25-29 transition matrix'!F2</f>
        <v>0</v>
      </c>
      <c r="G30" s="23">
        <f>'25-29 transition matrix'!G2</f>
        <v>0</v>
      </c>
      <c r="H30" s="23">
        <f>'25-29 transition matrix'!H2</f>
        <v>0</v>
      </c>
      <c r="I30" s="23">
        <f>'25-29 transition matrix'!I2</f>
        <v>0</v>
      </c>
      <c r="J30" s="23">
        <f>'25-29 transition matrix'!J2</f>
        <v>0</v>
      </c>
      <c r="K30" s="23">
        <f>'25-29 transition matrix'!K2</f>
        <v>9.7000000000000005E-4</v>
      </c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</row>
    <row r="31" spans="1:41" x14ac:dyDescent="0.25">
      <c r="A31" s="4" t="str">
        <f>'25-29 transition matrix'!A3</f>
        <v>NAFLD</v>
      </c>
      <c r="B31" s="23">
        <f>'25-29 transition matrix'!B3</f>
        <v>0.23701</v>
      </c>
      <c r="C31" s="23">
        <f>'25-29 transition matrix'!C3</f>
        <v>0.74592850500000007</v>
      </c>
      <c r="D31" s="23">
        <f>'25-29 transition matrix'!D3</f>
        <v>1.5768000000000001E-2</v>
      </c>
      <c r="E31" s="23">
        <f>'25-29 transition matrix'!E3</f>
        <v>0</v>
      </c>
      <c r="F31" s="23">
        <f>'25-29 transition matrix'!F3</f>
        <v>0</v>
      </c>
      <c r="G31" s="23">
        <f>'25-29 transition matrix'!G3</f>
        <v>0</v>
      </c>
      <c r="H31" s="23">
        <f>'25-29 transition matrix'!H3</f>
        <v>0</v>
      </c>
      <c r="I31" s="23">
        <f>'25-29 transition matrix'!I3</f>
        <v>0</v>
      </c>
      <c r="J31" s="23">
        <f>'25-29 transition matrix'!J3</f>
        <v>0</v>
      </c>
      <c r="K31" s="23">
        <f>'25-29 transition matrix'!K3</f>
        <v>1.2934950000000002E-3</v>
      </c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</row>
    <row r="32" spans="1:41" x14ac:dyDescent="0.25">
      <c r="A32" s="4" t="str">
        <f>'25-29 transition matrix'!A4</f>
        <v>F1</v>
      </c>
      <c r="B32" s="23">
        <f>'25-29 transition matrix'!B4</f>
        <v>0</v>
      </c>
      <c r="C32" s="23">
        <f>'25-29 transition matrix'!C4</f>
        <v>8.2200000000000009E-2</v>
      </c>
      <c r="D32" s="23">
        <f>'25-29 transition matrix'!D4</f>
        <v>0.83610855539999995</v>
      </c>
      <c r="E32" s="23">
        <f>'25-29 transition matrix'!E4</f>
        <v>8.0299999999999996E-2</v>
      </c>
      <c r="F32" s="23">
        <f>'25-29 transition matrix'!F4</f>
        <v>0</v>
      </c>
      <c r="G32" s="23">
        <f>'25-29 transition matrix'!G4</f>
        <v>0</v>
      </c>
      <c r="H32" s="23">
        <f>'25-29 transition matrix'!H4</f>
        <v>0</v>
      </c>
      <c r="I32" s="23">
        <f>'25-29 transition matrix'!I4</f>
        <v>6.7890000000000006E-6</v>
      </c>
      <c r="J32" s="23">
        <f>'25-29 transition matrix'!J4</f>
        <v>0</v>
      </c>
      <c r="K32" s="23">
        <f>'25-29 transition matrix'!K4</f>
        <v>1.3846556000000002E-3</v>
      </c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</row>
    <row r="33" spans="1:25" x14ac:dyDescent="0.25">
      <c r="A33" s="4" t="str">
        <f>'25-29 transition matrix'!A5</f>
        <v>F2</v>
      </c>
      <c r="B33" s="23">
        <f>'25-29 transition matrix'!B5</f>
        <v>0</v>
      </c>
      <c r="C33" s="23">
        <f>'25-29 transition matrix'!C5</f>
        <v>0</v>
      </c>
      <c r="D33" s="23">
        <f>'25-29 transition matrix'!D5</f>
        <v>8.2200000000000009E-2</v>
      </c>
      <c r="E33" s="23">
        <f>'25-29 transition matrix'!E5</f>
        <v>0.83514141619999982</v>
      </c>
      <c r="F33" s="23">
        <f>'25-29 transition matrix'!F5</f>
        <v>8.0299999999999996E-2</v>
      </c>
      <c r="G33" s="23">
        <f>'25-29 transition matrix'!G5</f>
        <v>0</v>
      </c>
      <c r="H33" s="23">
        <f>'25-29 transition matrix'!H5</f>
        <v>0</v>
      </c>
      <c r="I33" s="23">
        <f>'25-29 transition matrix'!I5</f>
        <v>1.3870000000000001E-4</v>
      </c>
      <c r="J33" s="23">
        <f>'25-29 transition matrix'!J5</f>
        <v>0</v>
      </c>
      <c r="K33" s="23">
        <f>'25-29 transition matrix'!K5</f>
        <v>2.2198838000000005E-3</v>
      </c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</row>
    <row r="34" spans="1:25" x14ac:dyDescent="0.25">
      <c r="A34" s="4" t="str">
        <f>'25-29 transition matrix'!A6</f>
        <v>F3</v>
      </c>
      <c r="B34" s="23">
        <f>'25-29 transition matrix'!B6</f>
        <v>0</v>
      </c>
      <c r="C34" s="23">
        <f>'25-29 transition matrix'!C6</f>
        <v>0</v>
      </c>
      <c r="D34" s="23">
        <f>'25-29 transition matrix'!D6</f>
        <v>0</v>
      </c>
      <c r="E34" s="23">
        <f>'25-29 transition matrix'!E6</f>
        <v>8.2200000000000009E-2</v>
      </c>
      <c r="F34" s="23">
        <f>'25-29 transition matrix'!F6</f>
        <v>0.86207379449999999</v>
      </c>
      <c r="G34" s="23">
        <f>'25-29 transition matrix'!G6</f>
        <v>5.2559999999999996E-2</v>
      </c>
      <c r="H34" s="23">
        <f>'25-29 transition matrix'!H6</f>
        <v>0</v>
      </c>
      <c r="I34" s="23">
        <f>'25-29 transition matrix'!I6</f>
        <v>2.7740000000000002E-4</v>
      </c>
      <c r="J34" s="23">
        <f>'25-29 transition matrix'!J6</f>
        <v>0</v>
      </c>
      <c r="K34" s="23">
        <f>'25-29 transition matrix'!K6</f>
        <v>2.8888055000000005E-3</v>
      </c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</row>
    <row r="35" spans="1:25" x14ac:dyDescent="0.25">
      <c r="A35" s="4" t="str">
        <f>'25-29 transition matrix'!A7</f>
        <v>F4</v>
      </c>
      <c r="B35" s="23">
        <f>'25-29 transition matrix'!B7</f>
        <v>0</v>
      </c>
      <c r="C35" s="23">
        <f>'25-29 transition matrix'!C7</f>
        <v>0</v>
      </c>
      <c r="D35" s="23">
        <f>'25-29 transition matrix'!D7</f>
        <v>0</v>
      </c>
      <c r="E35" s="23">
        <f>'25-29 transition matrix'!E7</f>
        <v>0</v>
      </c>
      <c r="F35" s="23">
        <f>'25-29 transition matrix'!F7</f>
        <v>8.2200000000000009E-2</v>
      </c>
      <c r="G35" s="23">
        <f>'25-29 transition matrix'!G7</f>
        <v>0.8148624888999999</v>
      </c>
      <c r="H35" s="23">
        <f>'25-29 transition matrix'!H7</f>
        <v>8.0299999999999996E-2</v>
      </c>
      <c r="I35" s="23">
        <f>'25-29 transition matrix'!I7</f>
        <v>1.898E-2</v>
      </c>
      <c r="J35" s="23">
        <f>'25-29 transition matrix'!J7</f>
        <v>0</v>
      </c>
      <c r="K35" s="23">
        <f>'25-29 transition matrix'!K7</f>
        <v>3.6575111E-3</v>
      </c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</row>
    <row r="36" spans="1:25" x14ac:dyDescent="0.25">
      <c r="A36" s="4" t="str">
        <f>'25-29 transition matrix'!A8</f>
        <v>DCC</v>
      </c>
      <c r="B36" s="23">
        <f>'25-29 transition matrix'!B8</f>
        <v>0</v>
      </c>
      <c r="C36" s="23">
        <f>'25-29 transition matrix'!C8</f>
        <v>0</v>
      </c>
      <c r="D36" s="23">
        <f>'25-29 transition matrix'!D8</f>
        <v>0</v>
      </c>
      <c r="E36" s="23">
        <f>'25-29 transition matrix'!E8</f>
        <v>0</v>
      </c>
      <c r="F36" s="23">
        <f>'25-29 transition matrix'!F8</f>
        <v>0</v>
      </c>
      <c r="G36" s="23">
        <f>'25-29 transition matrix'!G8</f>
        <v>0</v>
      </c>
      <c r="H36" s="23">
        <f>'25-29 transition matrix'!H8</f>
        <v>0.80057999999999996</v>
      </c>
      <c r="I36" s="23">
        <f>'25-29 transition matrix'!I8</f>
        <v>1.898E-2</v>
      </c>
      <c r="J36" s="23">
        <f>'25-29 transition matrix'!J8</f>
        <v>2.044E-2</v>
      </c>
      <c r="K36" s="23">
        <f>'25-29 transition matrix'!K8</f>
        <v>0.16</v>
      </c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</row>
    <row r="37" spans="1:25" x14ac:dyDescent="0.25">
      <c r="A37" s="4" t="str">
        <f>'25-29 transition matrix'!A9</f>
        <v>HCC</v>
      </c>
      <c r="B37" s="23">
        <f>'25-29 transition matrix'!B9</f>
        <v>0</v>
      </c>
      <c r="C37" s="23">
        <f>'25-29 transition matrix'!C9</f>
        <v>0</v>
      </c>
      <c r="D37" s="23">
        <f>'25-29 transition matrix'!D9</f>
        <v>0</v>
      </c>
      <c r="E37" s="23">
        <f>'25-29 transition matrix'!E9</f>
        <v>0</v>
      </c>
      <c r="F37" s="23">
        <f>'25-29 transition matrix'!F9</f>
        <v>0</v>
      </c>
      <c r="G37" s="23">
        <f>'25-29 transition matrix'!G9</f>
        <v>0</v>
      </c>
      <c r="H37" s="23">
        <f>'25-29 transition matrix'!H9</f>
        <v>0</v>
      </c>
      <c r="I37" s="23">
        <f>'25-29 transition matrix'!I9</f>
        <v>0.34700000000000009</v>
      </c>
      <c r="J37" s="23">
        <f>'25-29 transition matrix'!J9</f>
        <v>3.0599999999999999E-2</v>
      </c>
      <c r="K37" s="23">
        <f>'25-29 transition matrix'!K9</f>
        <v>0.62239999999999995</v>
      </c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</row>
    <row r="38" spans="1:25" x14ac:dyDescent="0.25">
      <c r="A38" s="4" t="str">
        <f>'25-29 transition matrix'!A10</f>
        <v xml:space="preserve">LT </v>
      </c>
      <c r="B38" s="23">
        <f>'25-29 transition matrix'!B10</f>
        <v>0</v>
      </c>
      <c r="C38" s="23">
        <f>'25-29 transition matrix'!C10</f>
        <v>0</v>
      </c>
      <c r="D38" s="23">
        <f>'25-29 transition matrix'!D10</f>
        <v>0</v>
      </c>
      <c r="E38" s="23">
        <f>'25-29 transition matrix'!E10</f>
        <v>0</v>
      </c>
      <c r="F38" s="23">
        <f>'25-29 transition matrix'!F10</f>
        <v>0</v>
      </c>
      <c r="G38" s="23">
        <f>'25-29 transition matrix'!G10</f>
        <v>0</v>
      </c>
      <c r="H38" s="23">
        <f>'25-29 transition matrix'!H10</f>
        <v>0</v>
      </c>
      <c r="I38" s="23">
        <f>'25-29 transition matrix'!I10</f>
        <v>0</v>
      </c>
      <c r="J38" s="23">
        <f>'25-29 transition matrix'!J10</f>
        <v>0.92999999999999994</v>
      </c>
      <c r="K38" s="23">
        <f>'25-29 transition matrix'!K10</f>
        <v>7.0000000000000007E-2</v>
      </c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</row>
    <row r="39" spans="1:25" x14ac:dyDescent="0.25">
      <c r="A39" s="4" t="str">
        <f>'25-29 transition matrix'!A11</f>
        <v>death</v>
      </c>
      <c r="B39" s="23">
        <f>'25-29 transition matrix'!B11</f>
        <v>0</v>
      </c>
      <c r="C39" s="23">
        <f>'25-29 transition matrix'!C11</f>
        <v>0</v>
      </c>
      <c r="D39" s="23">
        <f>'25-29 transition matrix'!D11</f>
        <v>0</v>
      </c>
      <c r="E39" s="23">
        <f>'25-29 transition matrix'!E11</f>
        <v>0</v>
      </c>
      <c r="F39" s="23">
        <f>'25-29 transition matrix'!F11</f>
        <v>0</v>
      </c>
      <c r="G39" s="23">
        <f>'25-29 transition matrix'!G11</f>
        <v>0</v>
      </c>
      <c r="H39" s="23">
        <f>'25-29 transition matrix'!H11</f>
        <v>0</v>
      </c>
      <c r="I39" s="23">
        <f>'25-29 transition matrix'!I11</f>
        <v>0</v>
      </c>
      <c r="J39" s="23">
        <f>'25-29 transition matrix'!J11</f>
        <v>0</v>
      </c>
      <c r="K39" s="23">
        <f>'25-29 transition matrix'!K11</f>
        <v>1</v>
      </c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</row>
    <row r="40" spans="1:25" x14ac:dyDescent="0.2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</row>
    <row r="41" spans="1:25" x14ac:dyDescent="0.25">
      <c r="A41" s="4" t="s">
        <v>84</v>
      </c>
      <c r="B41" s="15" t="s">
        <v>66</v>
      </c>
      <c r="C41" s="15" t="s">
        <v>87</v>
      </c>
      <c r="D41" s="15" t="s">
        <v>77</v>
      </c>
      <c r="E41" s="15" t="s">
        <v>2</v>
      </c>
      <c r="F41" s="15" t="s">
        <v>3</v>
      </c>
      <c r="G41" s="15" t="s">
        <v>4</v>
      </c>
      <c r="H41" s="15" t="s">
        <v>64</v>
      </c>
      <c r="I41" s="15" t="s">
        <v>78</v>
      </c>
      <c r="J41" s="15" t="s">
        <v>79</v>
      </c>
      <c r="K41" s="15" t="s">
        <v>65</v>
      </c>
      <c r="L41" s="4" t="s">
        <v>110</v>
      </c>
      <c r="M41" s="15" t="s">
        <v>112</v>
      </c>
      <c r="N41" s="4" t="s">
        <v>151</v>
      </c>
      <c r="O41" s="22" t="s">
        <v>153</v>
      </c>
      <c r="P41" s="23"/>
      <c r="Q41" s="23"/>
      <c r="R41" s="23"/>
      <c r="S41" s="23"/>
      <c r="T41" s="23"/>
      <c r="U41" s="23"/>
      <c r="V41" s="23"/>
      <c r="W41" s="23"/>
      <c r="X41" s="23"/>
      <c r="Y41" s="23"/>
    </row>
    <row r="42" spans="1:25" x14ac:dyDescent="0.25">
      <c r="A42" s="4">
        <v>25</v>
      </c>
      <c r="B42" s="23">
        <f t="array" ref="B42:K42">MMULT(B26:K26,BS5:CB14)</f>
        <v>815.75301225403257</v>
      </c>
      <c r="C42" s="23">
        <v>120.56250167948801</v>
      </c>
      <c r="D42" s="23">
        <v>10.749335559518213</v>
      </c>
      <c r="E42" s="23">
        <v>2.6104915463361658</v>
      </c>
      <c r="F42" s="23">
        <v>0.86064538967066828</v>
      </c>
      <c r="G42" s="23">
        <v>0.58086745372820903</v>
      </c>
      <c r="H42" s="23">
        <v>0.63256239431914274</v>
      </c>
      <c r="I42" s="23">
        <v>4.3826932177694608E-2</v>
      </c>
      <c r="J42" s="23">
        <v>0.11488124583746663</v>
      </c>
      <c r="K42" s="23">
        <v>5.1198483356677835</v>
      </c>
      <c r="L42" s="23">
        <f xml:space="preserve"> (C42 + D42 + E42 + F42 + G42 + H42) / $Q$2</f>
        <v>0.14210285162980474</v>
      </c>
      <c r="M42">
        <f xml:space="preserve"> (D42 + E42 + F42 + G42 + H42) / (C42 + D42 + E42 + F42+ G42 + H42)</f>
        <v>0.11348757678148114</v>
      </c>
      <c r="N42" s="23">
        <f>I42 / (D42 + E42 + F42 + G42 + H42)</f>
        <v>2.8396533295383178E-3</v>
      </c>
      <c r="O42" s="23">
        <f>SUM(B42:J42)</f>
        <v>951.90812445510824</v>
      </c>
      <c r="P42" s="23"/>
      <c r="Q42" s="23"/>
      <c r="R42" s="23"/>
      <c r="S42" s="23"/>
      <c r="T42" s="23"/>
      <c r="U42" s="23"/>
      <c r="V42" s="23"/>
      <c r="W42" s="23"/>
      <c r="X42" s="23"/>
      <c r="Y42" s="23"/>
    </row>
    <row r="43" spans="1:25" x14ac:dyDescent="0.25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</row>
    <row r="44" spans="1:25" x14ac:dyDescent="0.25">
      <c r="A44" s="4" t="s">
        <v>86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23"/>
      <c r="Q44" s="23"/>
      <c r="R44" s="23"/>
      <c r="S44" s="23"/>
      <c r="T44" s="23"/>
      <c r="U44" s="23"/>
      <c r="V44" s="23"/>
      <c r="W44" s="23"/>
      <c r="X44" s="23"/>
      <c r="Y44" s="23"/>
    </row>
    <row r="45" spans="1:25" x14ac:dyDescent="0.25">
      <c r="A45" s="4">
        <v>26</v>
      </c>
      <c r="B45" s="23">
        <f t="array" ref="B45:K45">MMULT(B42:K42,B30:K39)</f>
        <v>804.78798227313507</v>
      </c>
      <c r="C45" s="23">
        <v>129.56287010189945</v>
      </c>
      <c r="D45" s="23">
        <v>11.103223357769625</v>
      </c>
      <c r="E45" s="23">
        <v>3.1140463034455546</v>
      </c>
      <c r="F45" s="23">
        <v>0.99930961265957707</v>
      </c>
      <c r="G45" s="23">
        <v>0.51856262074706427</v>
      </c>
      <c r="H45" s="23">
        <v>0.55306045817839444</v>
      </c>
      <c r="I45" s="23">
        <v>3.8912639429283809E-2</v>
      </c>
      <c r="J45" s="23">
        <v>0.1211102380933647</v>
      </c>
      <c r="K45" s="23">
        <v>6.2288951854185717</v>
      </c>
      <c r="L45" s="23">
        <f xml:space="preserve"> (C45 + D45 + E45 + F45 + G45 + H45) / $Q$2</f>
        <v>0.15240000982352211</v>
      </c>
      <c r="M45">
        <f xml:space="preserve"> (D45 + E45 + F45 + G45 + H45) / (C45 + D45 + E45 + F45+ G45 + H45)</f>
        <v>0.1116769460701718</v>
      </c>
      <c r="N45" s="23">
        <f>I45 / (D45 + E45 + F45 + G45 + H45)</f>
        <v>2.3890076133904412E-3</v>
      </c>
      <c r="O45" s="23">
        <f>SUM(B45:J45)</f>
        <v>950.7990776053573</v>
      </c>
      <c r="P45" s="23"/>
      <c r="Q45" s="23"/>
      <c r="R45" s="23"/>
      <c r="S45" s="23"/>
      <c r="T45" s="23"/>
      <c r="U45" s="23"/>
      <c r="V45" s="23"/>
      <c r="W45" s="23"/>
      <c r="X45" s="23"/>
      <c r="Y45" s="23"/>
    </row>
    <row r="46" spans="1:25" x14ac:dyDescent="0.25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</row>
    <row r="47" spans="1:25" x14ac:dyDescent="0.25">
      <c r="A47" s="4" t="s">
        <v>88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23"/>
      <c r="Q47" s="23"/>
      <c r="R47" s="23"/>
      <c r="S47" s="23"/>
      <c r="T47" s="23"/>
      <c r="U47" s="23"/>
      <c r="V47" s="23"/>
      <c r="W47" s="23"/>
      <c r="X47" s="23"/>
      <c r="Y47" s="23"/>
    </row>
    <row r="48" spans="1:25" x14ac:dyDescent="0.25">
      <c r="A48" s="4">
        <v>27</v>
      </c>
      <c r="B48" s="23">
        <f t="array" ref="B48:K48">MMULT(B45:K45,B30:K39)</f>
        <v>796.48760461520737</v>
      </c>
      <c r="C48" s="23">
        <v>135.78475211660165</v>
      </c>
      <c r="D48" s="23">
        <v>11.582421983858275</v>
      </c>
      <c r="E48" s="23">
        <v>3.5744011257614132</v>
      </c>
      <c r="F48" s="23">
        <v>1.1541623952578535</v>
      </c>
      <c r="G48" s="23">
        <v>0.4750809410338469</v>
      </c>
      <c r="H48" s="23">
        <v>0.48440972005444827</v>
      </c>
      <c r="I48" s="23">
        <v>3.4626598412182255E-2</v>
      </c>
      <c r="J48" s="23">
        <v>0.12512780395853162</v>
      </c>
      <c r="K48" s="23">
        <v>7.3253854906303708</v>
      </c>
      <c r="L48" s="23">
        <f xml:space="preserve"> (C48 + D48 + E48 + F48 + G48 + H48) / $Q$2</f>
        <v>0.15992764332294834</v>
      </c>
      <c r="M48">
        <f xml:space="preserve"> (D48 + E48 + F48 + G48 + H48) / (C48 + D48 + E48 + F48+ G48 + H48)</f>
        <v>0.1128381980789407</v>
      </c>
      <c r="N48" s="23">
        <f>I48 / (D48 + E48 + F48 + G48 + H48)</f>
        <v>2.0049591035839159E-3</v>
      </c>
      <c r="O48" s="23">
        <f>SUM(B48:J48)</f>
        <v>949.70258730014552</v>
      </c>
      <c r="P48" s="23"/>
      <c r="Q48" s="23"/>
      <c r="R48" s="23"/>
      <c r="S48" s="23"/>
      <c r="T48" s="23"/>
      <c r="U48" s="23"/>
      <c r="V48" s="23"/>
      <c r="W48" s="23"/>
      <c r="X48" s="23"/>
      <c r="Y48" s="23"/>
    </row>
    <row r="49" spans="1:40" x14ac:dyDescent="0.25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</row>
    <row r="50" spans="1:40" x14ac:dyDescent="0.25">
      <c r="A50" s="4" t="s">
        <v>89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23"/>
      <c r="Q50" s="23"/>
      <c r="R50" s="23"/>
      <c r="S50" s="23"/>
      <c r="T50" s="23"/>
      <c r="U50" s="23"/>
      <c r="V50" s="23"/>
      <c r="W50" s="23"/>
      <c r="X50" s="23"/>
      <c r="Y50" s="23"/>
    </row>
    <row r="51" spans="1:40" x14ac:dyDescent="0.25">
      <c r="A51" s="4">
        <v>28</v>
      </c>
      <c r="B51" s="23">
        <f t="array" ref="B51:K51">MMULT(B48:K48,B30:K39)</f>
        <v>790.06419451866407</v>
      </c>
      <c r="C51" s="23">
        <v>140.07095345442778</v>
      </c>
      <c r="D51" s="23">
        <v>12.119031856869107</v>
      </c>
      <c r="E51" s="23">
        <v>4.010071052429276</v>
      </c>
      <c r="F51" s="23">
        <v>1.3210492193007703</v>
      </c>
      <c r="G51" s="23">
        <v>0.4477884135345474</v>
      </c>
      <c r="H51" s="23">
        <v>0.42595773324620806</v>
      </c>
      <c r="I51" s="23">
        <v>3.112112954391914E-2</v>
      </c>
      <c r="J51" s="23">
        <v>0.12732976627076009</v>
      </c>
      <c r="K51" s="23">
        <v>8.4104756464895729</v>
      </c>
      <c r="L51" s="23">
        <f xml:space="preserve"> (C51 + D51 + E51 + F51 + G51 + H51) / $Q$2</f>
        <v>0.16550702407152706</v>
      </c>
      <c r="M51">
        <f xml:space="preserve"> (D51 + E51 + F51 + G51 + H51) / (C51 + D51 + E51 + F51+ G51 + H51)</f>
        <v>0.11568493593868247</v>
      </c>
      <c r="N51" s="23">
        <f>I51 / (D51 + E51 + F51 + G51 + H51)</f>
        <v>1.6983902156744487E-3</v>
      </c>
      <c r="O51" s="23">
        <f>SUM(B51:J51)</f>
        <v>948.61749714428652</v>
      </c>
      <c r="P51" s="23"/>
      <c r="Q51" s="23"/>
      <c r="R51" s="23"/>
      <c r="S51" s="23"/>
      <c r="T51" s="23"/>
      <c r="U51" s="23"/>
      <c r="V51" s="23"/>
      <c r="W51" s="23"/>
      <c r="X51" s="23"/>
      <c r="Y51" s="23"/>
    </row>
    <row r="52" spans="1:40" x14ac:dyDescent="0.2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</row>
    <row r="53" spans="1:40" x14ac:dyDescent="0.25">
      <c r="A53" s="4" t="s">
        <v>90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23"/>
      <c r="Q53" s="23"/>
      <c r="R53" s="23"/>
      <c r="S53" s="23"/>
      <c r="T53" s="23"/>
      <c r="U53" s="23"/>
      <c r="V53" s="23"/>
      <c r="W53" s="23"/>
      <c r="X53" s="23"/>
      <c r="Y53" s="23"/>
      <c r="AL53" s="22" t="s">
        <v>218</v>
      </c>
      <c r="AM53" s="22" t="s">
        <v>219</v>
      </c>
      <c r="AN53" s="22" t="s">
        <v>220</v>
      </c>
    </row>
    <row r="54" spans="1:40" x14ac:dyDescent="0.25">
      <c r="A54" s="4">
        <v>29</v>
      </c>
      <c r="B54" s="23">
        <f t="array" ref="B54:K54">MMULT(B51:K51,B30:K39)</f>
        <v>784.9679996885784</v>
      </c>
      <c r="C54" s="23">
        <v>143.0071505624571</v>
      </c>
      <c r="D54" s="23">
        <v>12.671092853272512</v>
      </c>
      <c r="E54" s="23">
        <v>4.4307249217215219</v>
      </c>
      <c r="F54" s="23">
        <v>1.4976588263064883</v>
      </c>
      <c r="G54" s="23">
        <v>0.43432032811979215</v>
      </c>
      <c r="H54" s="23">
        <v>0.3769706516890734</v>
      </c>
      <c r="I54" s="23">
        <v>2.8387665833320943E-2</v>
      </c>
      <c r="J54" s="23">
        <v>0.1280755652634033</v>
      </c>
      <c r="K54" s="23">
        <v>9.4855917275344641</v>
      </c>
      <c r="L54" s="23">
        <f xml:space="preserve"> (C54 + D54 + E54 + F54 + G54 + H54) / $Q$2</f>
        <v>0.16971073235188924</v>
      </c>
      <c r="M54">
        <f xml:space="preserve"> (D54 + E54 + F54 + G54 + H54) / (C54 + D54 + E54 + F54+ G54 + H54)</f>
        <v>0.11951124483661696</v>
      </c>
      <c r="N54" s="23">
        <f>I54 / (D54 + E54 + F54 + G54 + H54)</f>
        <v>1.4624700293123854E-3</v>
      </c>
      <c r="O54" s="30">
        <f>SUM(B54:J54)</f>
        <v>947.54238106324169</v>
      </c>
      <c r="P54" s="23"/>
      <c r="Q54" s="22" t="s">
        <v>163</v>
      </c>
      <c r="R54" s="22" t="s">
        <v>154</v>
      </c>
      <c r="S54" s="22" t="s">
        <v>155</v>
      </c>
      <c r="T54" s="22" t="s">
        <v>156</v>
      </c>
      <c r="U54" s="22" t="s">
        <v>157</v>
      </c>
      <c r="V54" s="22" t="s">
        <v>158</v>
      </c>
      <c r="W54" s="22" t="s">
        <v>159</v>
      </c>
      <c r="X54" s="22" t="s">
        <v>160</v>
      </c>
      <c r="Y54" s="22" t="s">
        <v>161</v>
      </c>
      <c r="Z54" s="22" t="s">
        <v>162</v>
      </c>
      <c r="AB54" s="22" t="s">
        <v>181</v>
      </c>
      <c r="AC54" s="22" t="s">
        <v>182</v>
      </c>
      <c r="AD54" s="22" t="s">
        <v>174</v>
      </c>
      <c r="AE54" s="22" t="s">
        <v>175</v>
      </c>
      <c r="AF54" s="22" t="s">
        <v>176</v>
      </c>
      <c r="AG54" s="22" t="s">
        <v>177</v>
      </c>
      <c r="AH54" s="22" t="s">
        <v>178</v>
      </c>
      <c r="AI54" s="22" t="s">
        <v>179</v>
      </c>
      <c r="AJ54" s="22" t="s">
        <v>180</v>
      </c>
      <c r="AK54" s="22" t="s">
        <v>183</v>
      </c>
      <c r="AL54">
        <f>C54 - C42</f>
        <v>22.444648882969091</v>
      </c>
      <c r="AM54">
        <f>J54 - J42</f>
        <v>1.3194319425936671E-2</v>
      </c>
      <c r="AN54">
        <f>K54-K42</f>
        <v>4.3657433918666806</v>
      </c>
    </row>
    <row r="55" spans="1:40" x14ac:dyDescent="0.25">
      <c r="A55" s="22" t="s">
        <v>153</v>
      </c>
      <c r="B55" s="4">
        <f t="shared" ref="B55:J55" si="1">SUM(B42:B54)</f>
        <v>3992.0607933496176</v>
      </c>
      <c r="C55" s="4">
        <f t="shared" si="1"/>
        <v>668.98822791487407</v>
      </c>
      <c r="D55" s="4">
        <f t="shared" si="1"/>
        <v>58.225105611287731</v>
      </c>
      <c r="E55" s="4">
        <f t="shared" si="1"/>
        <v>17.739734949693933</v>
      </c>
      <c r="F55" s="4">
        <f t="shared" si="1"/>
        <v>5.8328254431953583</v>
      </c>
      <c r="G55" s="4">
        <f t="shared" si="1"/>
        <v>2.4566197571634603</v>
      </c>
      <c r="H55" s="4">
        <f t="shared" si="1"/>
        <v>2.4729609574872669</v>
      </c>
      <c r="I55" s="4">
        <f t="shared" si="1"/>
        <v>0.17687496539640077</v>
      </c>
      <c r="J55" s="4">
        <f t="shared" si="1"/>
        <v>0.61652461942352632</v>
      </c>
      <c r="K55" s="23"/>
      <c r="L55" s="23"/>
      <c r="M55" s="23"/>
      <c r="N55" s="23"/>
      <c r="O55" s="4">
        <f>SUM(B55:J55)</f>
        <v>4748.5696675681384</v>
      </c>
      <c r="P55" s="23"/>
      <c r="Q55" s="23">
        <f xml:space="preserve"> $R$6 * B55</f>
        <v>3992.0607933496176</v>
      </c>
      <c r="R55" s="23">
        <f>$R$7 * C55</f>
        <v>668.98822791487407</v>
      </c>
      <c r="S55" s="23">
        <f xml:space="preserve"> $R$8 * D55</f>
        <v>55.313850330723341</v>
      </c>
      <c r="T55" s="23">
        <f xml:space="preserve"> $R$9 * E55</f>
        <v>16.852748202209234</v>
      </c>
      <c r="U55" s="23">
        <f xml:space="preserve"> $R$10 * F55</f>
        <v>5.3661994077397299</v>
      </c>
      <c r="V55" s="23">
        <f>$R$11 * G55</f>
        <v>1.9161634105874992</v>
      </c>
      <c r="W55" s="23">
        <f>$R$12 *H55</f>
        <v>1.4837765744923601</v>
      </c>
      <c r="X55" s="23">
        <f xml:space="preserve"> $R$13 * I55</f>
        <v>0.1149687275076605</v>
      </c>
      <c r="Y55" s="23">
        <f xml:space="preserve"> $R$14 * J55</f>
        <v>0.46239346456764474</v>
      </c>
      <c r="Z55" s="31">
        <f>SUM(Q55:Y55)</f>
        <v>4742.55912138232</v>
      </c>
      <c r="AB55" s="39">
        <f xml:space="preserve"> $S$6 * B55</f>
        <v>10016080.53051419</v>
      </c>
      <c r="AC55" s="39">
        <f>$S$7 * C55</f>
        <v>2592329.3831701372</v>
      </c>
      <c r="AD55" s="39">
        <f xml:space="preserve"> $S$8 * D55</f>
        <v>228533.53952430433</v>
      </c>
      <c r="AE55" s="39">
        <f xml:space="preserve"> $S$9 * E55</f>
        <v>70958.939798775726</v>
      </c>
      <c r="AF55" s="39">
        <f xml:space="preserve"> $S$10 * F55</f>
        <v>26247.714494379114</v>
      </c>
      <c r="AG55" s="39">
        <f>$S$11 * G55</f>
        <v>50881.508410369592</v>
      </c>
      <c r="AH55" s="39">
        <f>$S$12 *H55</f>
        <v>126576.03364802827</v>
      </c>
      <c r="AI55" s="39">
        <f xml:space="preserve"> $S$13 * I55</f>
        <v>12545.741295566706</v>
      </c>
      <c r="AJ55" s="39">
        <f xml:space="preserve"> $S$14 * J55</f>
        <v>41410.725637439413</v>
      </c>
      <c r="AK55" s="39">
        <f>SUM(AB55:AJ55) + AL55 + AM55 + AN55</f>
        <v>13544054.874643434</v>
      </c>
      <c r="AL55" s="39">
        <f>IF(AL54&gt;0,(AL54*$T$7)-(AL54*$S$7),0)</f>
        <v>104232.94941250845</v>
      </c>
      <c r="AM55" s="39">
        <f>IF(AM54 &gt; 0, (AM54 * $T$14) - (AM54 * $S$14), 0)</f>
        <v>2197.7777867782711</v>
      </c>
      <c r="AN55" s="39">
        <f t="array" ref="AN55">IF(AN54&gt;0,AN54*$T$15,0)</f>
        <v>272060.03095095593</v>
      </c>
    </row>
    <row r="56" spans="1:40" x14ac:dyDescent="0.25">
      <c r="W56" s="23"/>
      <c r="X56" s="23"/>
      <c r="Y56" s="23"/>
    </row>
    <row r="57" spans="1:40" x14ac:dyDescent="0.25">
      <c r="A57" s="4" t="str">
        <f>'30-34 transition matrix'!A1</f>
        <v>30-34</v>
      </c>
      <c r="B57" s="4" t="str">
        <f>'30-34 transition matrix'!B1</f>
        <v>no NAFLD</v>
      </c>
      <c r="C57" s="4" t="str">
        <f>'30-34 transition matrix'!C1</f>
        <v>NAFLD F0</v>
      </c>
      <c r="D57" s="4" t="str">
        <f>'30-34 transition matrix'!D1</f>
        <v>F1</v>
      </c>
      <c r="E57" s="4" t="str">
        <f>'30-34 transition matrix'!E1</f>
        <v>F2</v>
      </c>
      <c r="F57" s="4" t="str">
        <f>'30-34 transition matrix'!F1</f>
        <v>F3</v>
      </c>
      <c r="G57" s="4" t="str">
        <f>'30-34 transition matrix'!G1</f>
        <v>F4</v>
      </c>
      <c r="H57" s="4" t="str">
        <f>'30-34 transition matrix'!H1</f>
        <v>DCC</v>
      </c>
      <c r="I57" s="4" t="str">
        <f>'30-34 transition matrix'!I1</f>
        <v>HCC</v>
      </c>
      <c r="J57" s="4" t="str">
        <f>'30-34 transition matrix'!J1</f>
        <v>LT</v>
      </c>
      <c r="K57" s="4" t="str">
        <f>'30-34 transition matrix'!K1</f>
        <v>death</v>
      </c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</row>
    <row r="58" spans="1:40" x14ac:dyDescent="0.25">
      <c r="A58" s="4" t="str">
        <f>'30-34 transition matrix'!A2</f>
        <v>no NAFLD</v>
      </c>
      <c r="B58" s="23">
        <f>'30-34 transition matrix'!B2</f>
        <v>0.94335000000000002</v>
      </c>
      <c r="C58" s="23">
        <f>'30-34 transition matrix'!C2</f>
        <v>5.5500000000000001E-2</v>
      </c>
      <c r="D58" s="23">
        <f>'30-34 transition matrix'!D2</f>
        <v>0</v>
      </c>
      <c r="E58" s="23">
        <f>'30-34 transition matrix'!E2</f>
        <v>0</v>
      </c>
      <c r="F58" s="23">
        <f>'30-34 transition matrix'!F2</f>
        <v>0</v>
      </c>
      <c r="G58" s="23">
        <f>'30-34 transition matrix'!G2</f>
        <v>0</v>
      </c>
      <c r="H58" s="23">
        <f>'30-34 transition matrix'!H2</f>
        <v>0</v>
      </c>
      <c r="I58" s="23">
        <f>'30-34 transition matrix'!I2</f>
        <v>0</v>
      </c>
      <c r="J58" s="23">
        <f>'30-34 transition matrix'!J2</f>
        <v>0</v>
      </c>
      <c r="K58" s="23">
        <f>'30-34 transition matrix'!K2</f>
        <v>1.15E-3</v>
      </c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</row>
    <row r="59" spans="1:40" x14ac:dyDescent="0.25">
      <c r="A59" s="4" t="str">
        <f>'30-34 transition matrix'!A3</f>
        <v>NAFLD</v>
      </c>
      <c r="B59" s="23">
        <f>'30-34 transition matrix'!B3</f>
        <v>0.23701</v>
      </c>
      <c r="C59" s="23">
        <f>'30-34 transition matrix'!C3</f>
        <v>0.74568847500000002</v>
      </c>
      <c r="D59" s="23">
        <f>'30-34 transition matrix'!D3</f>
        <v>1.5768000000000001E-2</v>
      </c>
      <c r="E59" s="23">
        <f>'30-34 transition matrix'!E3</f>
        <v>0</v>
      </c>
      <c r="F59" s="23">
        <f>'30-34 transition matrix'!F3</f>
        <v>0</v>
      </c>
      <c r="G59" s="23">
        <f>'30-34 transition matrix'!G3</f>
        <v>0</v>
      </c>
      <c r="H59" s="23">
        <f>'30-34 transition matrix'!H3</f>
        <v>0</v>
      </c>
      <c r="I59" s="23">
        <f>'30-34 transition matrix'!I3</f>
        <v>0</v>
      </c>
      <c r="J59" s="23">
        <f>'30-34 transition matrix'!J3</f>
        <v>0</v>
      </c>
      <c r="K59" s="23">
        <f>'30-34 transition matrix'!K3</f>
        <v>1.533525E-3</v>
      </c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</row>
    <row r="60" spans="1:40" x14ac:dyDescent="0.25">
      <c r="A60" s="4" t="str">
        <f>'30-34 transition matrix'!A4</f>
        <v>F1</v>
      </c>
      <c r="B60" s="23">
        <f>'30-34 transition matrix'!B4</f>
        <v>0</v>
      </c>
      <c r="C60" s="23">
        <f>'30-34 transition matrix'!C4</f>
        <v>8.2200000000000009E-2</v>
      </c>
      <c r="D60" s="23">
        <f>'30-34 transition matrix'!D4</f>
        <v>0.835851609</v>
      </c>
      <c r="E60" s="23">
        <f>'30-34 transition matrix'!E4</f>
        <v>8.0299999999999996E-2</v>
      </c>
      <c r="F60" s="23">
        <f>'30-34 transition matrix'!F4</f>
        <v>0</v>
      </c>
      <c r="G60" s="23">
        <f>'30-34 transition matrix'!G4</f>
        <v>0</v>
      </c>
      <c r="H60" s="23">
        <f>'30-34 transition matrix'!H4</f>
        <v>0</v>
      </c>
      <c r="I60" s="23">
        <f>'30-34 transition matrix'!I4</f>
        <v>6.7890000000000006E-6</v>
      </c>
      <c r="J60" s="23">
        <f>'30-34 transition matrix'!J4</f>
        <v>0</v>
      </c>
      <c r="K60" s="23">
        <f>'30-34 transition matrix'!K4</f>
        <v>1.641602E-3</v>
      </c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</row>
    <row r="61" spans="1:40" x14ac:dyDescent="0.25">
      <c r="A61" s="4" t="str">
        <f>'30-34 transition matrix'!A5</f>
        <v>F2</v>
      </c>
      <c r="B61" s="23">
        <f>'30-34 transition matrix'!B5</f>
        <v>0</v>
      </c>
      <c r="C61" s="23">
        <f>'30-34 transition matrix'!C5</f>
        <v>0</v>
      </c>
      <c r="D61" s="23">
        <f>'30-34 transition matrix'!D5</f>
        <v>8.2200000000000009E-2</v>
      </c>
      <c r="E61" s="23">
        <f>'30-34 transition matrix'!E5</f>
        <v>0.83472947899999983</v>
      </c>
      <c r="F61" s="23">
        <f>'30-34 transition matrix'!F5</f>
        <v>8.0299999999999996E-2</v>
      </c>
      <c r="G61" s="23">
        <f>'30-34 transition matrix'!G5</f>
        <v>0</v>
      </c>
      <c r="H61" s="23">
        <f>'30-34 transition matrix'!H5</f>
        <v>0</v>
      </c>
      <c r="I61" s="23">
        <f>'30-34 transition matrix'!I5</f>
        <v>1.3870000000000001E-4</v>
      </c>
      <c r="J61" s="23">
        <f>'30-34 transition matrix'!J5</f>
        <v>0</v>
      </c>
      <c r="K61" s="23">
        <f>'30-34 transition matrix'!K5</f>
        <v>2.6318210000000003E-3</v>
      </c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</row>
    <row r="62" spans="1:40" x14ac:dyDescent="0.25">
      <c r="A62" s="4" t="str">
        <f>'30-34 transition matrix'!A6</f>
        <v>F3</v>
      </c>
      <c r="B62" s="23">
        <f>'30-34 transition matrix'!B6</f>
        <v>0</v>
      </c>
      <c r="C62" s="23">
        <f>'30-34 transition matrix'!C6</f>
        <v>0</v>
      </c>
      <c r="D62" s="23">
        <f>'30-34 transition matrix'!D6</f>
        <v>0</v>
      </c>
      <c r="E62" s="23">
        <f>'30-34 transition matrix'!E6</f>
        <v>8.2200000000000009E-2</v>
      </c>
      <c r="F62" s="23">
        <f>'30-34 transition matrix'!F6</f>
        <v>0.86153772750000002</v>
      </c>
      <c r="G62" s="23">
        <f>'30-34 transition matrix'!G6</f>
        <v>5.2559999999999996E-2</v>
      </c>
      <c r="H62" s="23">
        <f>'30-34 transition matrix'!H6</f>
        <v>0</v>
      </c>
      <c r="I62" s="23">
        <f>'30-34 transition matrix'!I6</f>
        <v>2.7740000000000002E-4</v>
      </c>
      <c r="J62" s="23">
        <f>'30-34 transition matrix'!J6</f>
        <v>0</v>
      </c>
      <c r="K62" s="23">
        <f>'30-34 transition matrix'!K6</f>
        <v>3.4248725000000004E-3</v>
      </c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</row>
    <row r="63" spans="1:40" x14ac:dyDescent="0.25">
      <c r="A63" s="4" t="str">
        <f>'30-34 transition matrix'!A7</f>
        <v>F4</v>
      </c>
      <c r="B63" s="23">
        <f>'30-34 transition matrix'!B7</f>
        <v>0</v>
      </c>
      <c r="C63" s="23">
        <f>'30-34 transition matrix'!C7</f>
        <v>0</v>
      </c>
      <c r="D63" s="23">
        <f>'30-34 transition matrix'!D7</f>
        <v>0</v>
      </c>
      <c r="E63" s="23">
        <f>'30-34 transition matrix'!E7</f>
        <v>0</v>
      </c>
      <c r="F63" s="23">
        <f>'30-34 transition matrix'!F7</f>
        <v>8.2200000000000009E-2</v>
      </c>
      <c r="G63" s="23">
        <f>'30-34 transition matrix'!G7</f>
        <v>0.81418377549999987</v>
      </c>
      <c r="H63" s="23">
        <f>'30-34 transition matrix'!H7</f>
        <v>8.0299999999999996E-2</v>
      </c>
      <c r="I63" s="23">
        <f>'30-34 transition matrix'!I7</f>
        <v>1.898E-2</v>
      </c>
      <c r="J63" s="23">
        <f>'30-34 transition matrix'!J7</f>
        <v>0</v>
      </c>
      <c r="K63" s="23">
        <f>'30-34 transition matrix'!K7</f>
        <v>4.3362244999999994E-3</v>
      </c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</row>
    <row r="64" spans="1:40" x14ac:dyDescent="0.25">
      <c r="A64" s="4" t="str">
        <f>'30-34 transition matrix'!A8</f>
        <v>DCC</v>
      </c>
      <c r="B64" s="23">
        <f>'30-34 transition matrix'!B8</f>
        <v>0</v>
      </c>
      <c r="C64" s="23">
        <f>'30-34 transition matrix'!C8</f>
        <v>0</v>
      </c>
      <c r="D64" s="23">
        <f>'30-34 transition matrix'!D8</f>
        <v>0</v>
      </c>
      <c r="E64" s="23">
        <f>'30-34 transition matrix'!E8</f>
        <v>0</v>
      </c>
      <c r="F64" s="23">
        <f>'30-34 transition matrix'!F8</f>
        <v>0</v>
      </c>
      <c r="G64" s="23">
        <f>'30-34 transition matrix'!G8</f>
        <v>0</v>
      </c>
      <c r="H64" s="23">
        <f>'30-34 transition matrix'!H8</f>
        <v>0.80057999999999996</v>
      </c>
      <c r="I64" s="23">
        <f>'30-34 transition matrix'!I8</f>
        <v>1.898E-2</v>
      </c>
      <c r="J64" s="23">
        <f>'30-34 transition matrix'!J8</f>
        <v>2.044E-2</v>
      </c>
      <c r="K64" s="23">
        <f>'30-34 transition matrix'!K8</f>
        <v>0.16</v>
      </c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</row>
    <row r="65" spans="1:25" x14ac:dyDescent="0.25">
      <c r="A65" s="4" t="str">
        <f>'30-34 transition matrix'!A9</f>
        <v>HCC</v>
      </c>
      <c r="B65" s="23">
        <f>'30-34 transition matrix'!B9</f>
        <v>0</v>
      </c>
      <c r="C65" s="23">
        <f>'30-34 transition matrix'!C9</f>
        <v>0</v>
      </c>
      <c r="D65" s="23">
        <f>'30-34 transition matrix'!D9</f>
        <v>0</v>
      </c>
      <c r="E65" s="23">
        <f>'30-34 transition matrix'!E9</f>
        <v>0</v>
      </c>
      <c r="F65" s="23">
        <f>'30-34 transition matrix'!F9</f>
        <v>0</v>
      </c>
      <c r="G65" s="23">
        <f>'30-34 transition matrix'!G9</f>
        <v>0</v>
      </c>
      <c r="H65" s="23">
        <f>'30-34 transition matrix'!H9</f>
        <v>0</v>
      </c>
      <c r="I65" s="23">
        <f>'30-34 transition matrix'!I9</f>
        <v>0.34700000000000009</v>
      </c>
      <c r="J65" s="23">
        <f>'30-34 transition matrix'!J9</f>
        <v>3.0599999999999999E-2</v>
      </c>
      <c r="K65" s="23">
        <f>'30-34 transition matrix'!K9</f>
        <v>0.62239999999999995</v>
      </c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</row>
    <row r="66" spans="1:25" x14ac:dyDescent="0.25">
      <c r="A66" s="4" t="str">
        <f>'30-34 transition matrix'!A10</f>
        <v xml:space="preserve">LT </v>
      </c>
      <c r="B66" s="23">
        <f>'30-34 transition matrix'!B10</f>
        <v>0</v>
      </c>
      <c r="C66" s="23">
        <f>'30-34 transition matrix'!C10</f>
        <v>0</v>
      </c>
      <c r="D66" s="23">
        <f>'30-34 transition matrix'!D10</f>
        <v>0</v>
      </c>
      <c r="E66" s="23">
        <f>'30-34 transition matrix'!E10</f>
        <v>0</v>
      </c>
      <c r="F66" s="23">
        <f>'30-34 transition matrix'!F10</f>
        <v>0</v>
      </c>
      <c r="G66" s="23">
        <f>'30-34 transition matrix'!G10</f>
        <v>0</v>
      </c>
      <c r="H66" s="23">
        <f>'30-34 transition matrix'!H10</f>
        <v>0</v>
      </c>
      <c r="I66" s="23">
        <f>'30-34 transition matrix'!I10</f>
        <v>0</v>
      </c>
      <c r="J66" s="23">
        <f>'30-34 transition matrix'!J10</f>
        <v>0.92999999999999994</v>
      </c>
      <c r="K66" s="23">
        <f>'30-34 transition matrix'!K10</f>
        <v>7.0000000000000007E-2</v>
      </c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</row>
    <row r="67" spans="1:25" x14ac:dyDescent="0.25">
      <c r="A67" s="4" t="str">
        <f>'30-34 transition matrix'!A11</f>
        <v>death</v>
      </c>
      <c r="B67" s="23">
        <f>'30-34 transition matrix'!B11</f>
        <v>0</v>
      </c>
      <c r="C67" s="23">
        <f>'30-34 transition matrix'!C11</f>
        <v>0</v>
      </c>
      <c r="D67" s="23">
        <f>'30-34 transition matrix'!D11</f>
        <v>0</v>
      </c>
      <c r="E67" s="23">
        <f>'30-34 transition matrix'!E11</f>
        <v>0</v>
      </c>
      <c r="F67" s="23">
        <f>'30-34 transition matrix'!F11</f>
        <v>0</v>
      </c>
      <c r="G67" s="23">
        <f>'30-34 transition matrix'!G11</f>
        <v>0</v>
      </c>
      <c r="H67" s="23">
        <f>'30-34 transition matrix'!H11</f>
        <v>0</v>
      </c>
      <c r="I67" s="23">
        <f>'30-34 transition matrix'!I11</f>
        <v>0</v>
      </c>
      <c r="J67" s="23">
        <f>'30-34 transition matrix'!J11</f>
        <v>0</v>
      </c>
      <c r="K67" s="23">
        <f>'30-34 transition matrix'!K11</f>
        <v>1</v>
      </c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</row>
    <row r="68" spans="1:25" x14ac:dyDescent="0.2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</row>
    <row r="69" spans="1:25" x14ac:dyDescent="0.25">
      <c r="A69" s="4" t="s">
        <v>93</v>
      </c>
      <c r="B69" s="15" t="s">
        <v>66</v>
      </c>
      <c r="C69" s="15" t="s">
        <v>87</v>
      </c>
      <c r="D69" s="15" t="s">
        <v>77</v>
      </c>
      <c r="E69" s="15" t="s">
        <v>2</v>
      </c>
      <c r="F69" s="15" t="s">
        <v>3</v>
      </c>
      <c r="G69" s="15" t="s">
        <v>4</v>
      </c>
      <c r="H69" s="15" t="s">
        <v>64</v>
      </c>
      <c r="I69" s="15" t="s">
        <v>78</v>
      </c>
      <c r="J69" s="15" t="s">
        <v>79</v>
      </c>
      <c r="K69" s="15" t="s">
        <v>65</v>
      </c>
      <c r="L69" s="4" t="s">
        <v>110</v>
      </c>
      <c r="M69" s="15" t="s">
        <v>112</v>
      </c>
      <c r="N69" s="4" t="s">
        <v>151</v>
      </c>
      <c r="O69" s="22" t="s">
        <v>153</v>
      </c>
      <c r="P69" s="23"/>
      <c r="Q69" s="23"/>
      <c r="R69" s="23"/>
      <c r="S69" s="23"/>
      <c r="T69" s="23"/>
      <c r="U69" s="23"/>
      <c r="V69" s="23"/>
      <c r="W69" s="23"/>
      <c r="X69" s="23"/>
      <c r="Y69" s="23"/>
    </row>
    <row r="70" spans="1:25" x14ac:dyDescent="0.25">
      <c r="A70" s="4">
        <v>30</v>
      </c>
      <c r="B70" s="23">
        <f t="array" ref="B70:K70">MMULT(B54:K54,B58:K67)</f>
        <v>774.39368726102839</v>
      </c>
      <c r="C70" s="23">
        <v>151.24607183226914</v>
      </c>
      <c r="D70" s="23">
        <v>13.210295687830563</v>
      </c>
      <c r="E70" s="23">
        <v>4.8390530171410973</v>
      </c>
      <c r="F70" s="23">
        <v>1.6817779239720942</v>
      </c>
      <c r="G70" s="23">
        <v>0.43233351243564017</v>
      </c>
      <c r="H70" s="23">
        <v>0.33667108667725765</v>
      </c>
      <c r="I70" s="23">
        <v>2.63648389953757E-2</v>
      </c>
      <c r="J70" s="23">
        <v>0.12768421838998933</v>
      </c>
      <c r="K70" s="23">
        <v>10.734033412036538</v>
      </c>
      <c r="L70" s="23">
        <f xml:space="preserve"> (C70 + D70 + E70 + F70 + G70 + H70) / $Q$2</f>
        <v>0.17945787160170365</v>
      </c>
      <c r="M70">
        <f xml:space="preserve"> (D70 + E70 + F70 + G70 + H70) / (C70 + D70 + E70 + F70+ G70 + H70)</f>
        <v>0.11936293707090567</v>
      </c>
      <c r="N70" s="23">
        <f>I70 / (D70 + E70 + F70 + G70 + H70)</f>
        <v>1.2860814744099082E-3</v>
      </c>
      <c r="O70" s="23">
        <f>SUM(B70:J70)</f>
        <v>946.29393937873942</v>
      </c>
      <c r="P70" s="23"/>
      <c r="Q70" s="23"/>
      <c r="R70" s="23"/>
      <c r="S70" s="23"/>
      <c r="T70" s="23"/>
      <c r="U70" s="23"/>
      <c r="V70" s="23"/>
      <c r="W70" s="23"/>
      <c r="X70" s="23"/>
      <c r="Y70" s="23"/>
    </row>
    <row r="71" spans="1:25" x14ac:dyDescent="0.2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</row>
    <row r="72" spans="1:25" x14ac:dyDescent="0.25">
      <c r="A72" s="4" t="s">
        <v>94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23"/>
      <c r="Q72" s="23"/>
      <c r="R72" s="23"/>
      <c r="S72" s="23"/>
      <c r="T72" s="23"/>
      <c r="U72" s="23"/>
      <c r="V72" s="23"/>
      <c r="W72" s="23"/>
      <c r="X72" s="23"/>
      <c r="Y72" s="23"/>
    </row>
    <row r="73" spans="1:25" x14ac:dyDescent="0.25">
      <c r="A73" s="4">
        <v>31</v>
      </c>
      <c r="B73" s="23">
        <f t="array" ref="B73:K73">MMULT(B70:K70,B58:K67)</f>
        <v>766.37111636265718</v>
      </c>
      <c r="C73" s="23">
        <v>156.847188602872</v>
      </c>
      <c r="D73" s="23">
        <v>13.824465124699154</v>
      </c>
      <c r="E73" s="23">
        <v>5.2383290929348654</v>
      </c>
      <c r="F73" s="23">
        <v>1.8730289027772256</v>
      </c>
      <c r="G73" s="23">
        <v>0.44039317911399889</v>
      </c>
      <c r="H73" s="23">
        <v>0.3042485196206608</v>
      </c>
      <c r="I73" s="23">
        <v>2.4971692969570181E-2</v>
      </c>
      <c r="J73" s="23">
        <v>0.12643464418763173</v>
      </c>
      <c r="K73" s="23">
        <v>11.977796668943757</v>
      </c>
      <c r="L73" s="23">
        <f xml:space="preserve"> (C73 + D73 + E73 + F73 + G73 + H73) / $Q$2</f>
        <v>0.18654381950970142</v>
      </c>
      <c r="M73">
        <f xml:space="preserve"> (D73 + E73 + F73 + G73 + H73) / (C73 + D73 + E73 + F73+ G73 + H73)</f>
        <v>0.12144037298185897</v>
      </c>
      <c r="N73" s="23">
        <f>I73 / (D73 + E73 + F73 + G73 + H73)</f>
        <v>1.1518061618087546E-3</v>
      </c>
      <c r="O73" s="23">
        <f>SUM(B73:J73)</f>
        <v>945.05017612183224</v>
      </c>
      <c r="P73" s="23"/>
      <c r="Q73" s="23"/>
      <c r="R73" s="23"/>
      <c r="S73" s="23"/>
      <c r="T73" s="23"/>
      <c r="U73" s="23"/>
      <c r="V73" s="23"/>
      <c r="W73" s="23"/>
      <c r="X73" s="23"/>
      <c r="Y73" s="23"/>
    </row>
    <row r="74" spans="1:25" x14ac:dyDescent="0.2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</row>
    <row r="75" spans="1:25" x14ac:dyDescent="0.25">
      <c r="A75" s="4" t="s">
        <v>95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23"/>
      <c r="Q75" s="23"/>
      <c r="R75" s="23"/>
      <c r="S75" s="23"/>
      <c r="T75" s="23"/>
      <c r="U75" s="23"/>
      <c r="V75" s="23"/>
      <c r="W75" s="23"/>
      <c r="X75" s="23"/>
      <c r="Y75" s="23"/>
    </row>
    <row r="76" spans="1:25" x14ac:dyDescent="0.25">
      <c r="A76" s="4">
        <v>32</v>
      </c>
      <c r="B76" s="23">
        <f t="array" ref="B76:K76">MMULT(B73:K73,B58:K67)</f>
        <v>760.13054479147934</v>
      </c>
      <c r="C76" s="23">
        <v>160.62910886869076</v>
      </c>
      <c r="D76" s="23">
        <v>14.458958539373505</v>
      </c>
      <c r="E76" s="23">
        <v>5.6366552398976921</v>
      </c>
      <c r="F76" s="23">
        <v>2.0705232099263498</v>
      </c>
      <c r="G76" s="23">
        <v>0.4570073804054543</v>
      </c>
      <c r="H76" s="23">
        <v>0.27893885212076275</v>
      </c>
      <c r="I76" s="23">
        <v>2.4138465658976746E-2</v>
      </c>
      <c r="J76" s="23">
        <v>0.12456719264041265</v>
      </c>
      <c r="K76" s="23">
        <v>13.217530250582801</v>
      </c>
      <c r="L76" s="23">
        <f xml:space="preserve"> (C76 + D76 + E76 + F76 + G76 + H76) / $Q$2</f>
        <v>0.19177202475620625</v>
      </c>
      <c r="M76">
        <f xml:space="preserve"> (D76 + E76 + F76 + G76 + H76) / (C76 + D76 + E76 + F76+ G76 + H76)</f>
        <v>0.12478578142968372</v>
      </c>
      <c r="N76" s="23">
        <f>I76 / (D76 + E76 + F76 + G76 + H76)</f>
        <v>1.0539855883538232E-3</v>
      </c>
      <c r="O76" s="23">
        <f>SUM(B76:J76)</f>
        <v>943.81044254019321</v>
      </c>
      <c r="P76" s="23"/>
      <c r="Q76" s="23"/>
      <c r="R76" s="23"/>
      <c r="S76" s="23"/>
      <c r="T76" s="23"/>
      <c r="U76" s="23"/>
      <c r="V76" s="23"/>
      <c r="W76" s="23"/>
      <c r="X76" s="23"/>
      <c r="Y76" s="23"/>
    </row>
    <row r="77" spans="1:25" x14ac:dyDescent="0.2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</row>
    <row r="78" spans="1:25" x14ac:dyDescent="0.25">
      <c r="A78" s="4" t="s">
        <v>96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23"/>
      <c r="Q78" s="23"/>
      <c r="R78" s="23"/>
      <c r="S78" s="23"/>
      <c r="T78" s="23"/>
      <c r="U78" s="23"/>
      <c r="V78" s="23"/>
      <c r="W78" s="23"/>
      <c r="X78" s="23"/>
      <c r="Y78" s="23"/>
    </row>
    <row r="79" spans="1:25" x14ac:dyDescent="0.25">
      <c r="A79" s="4">
        <v>33</v>
      </c>
      <c r="B79" s="23">
        <f t="array" ref="B79:K79">MMULT(B76:K76,B58:K67)</f>
        <v>755.13985452201041</v>
      </c>
      <c r="C79" s="23">
        <v>163.15504686076659</v>
      </c>
      <c r="D79" s="23">
        <v>15.081676608960739</v>
      </c>
      <c r="E79" s="23">
        <v>6.0363336702700581</v>
      </c>
      <c r="F79" s="23">
        <v>2.2740232834490657</v>
      </c>
      <c r="G79" s="23">
        <v>0.4809146943236064</v>
      </c>
      <c r="H79" s="23">
        <v>0.26001055887739821</v>
      </c>
      <c r="I79" s="23">
        <v>2.3798636166743721E-2</v>
      </c>
      <c r="J79" s="23">
        <v>0.12228763634209683</v>
      </c>
      <c r="K79" s="23">
        <v>14.454026319609317</v>
      </c>
      <c r="L79" s="23">
        <f xml:space="preserve"> (C79 + D79 + E79 + F79 + G79 + H79) / $Q$2</f>
        <v>0.19569752504777849</v>
      </c>
      <c r="M79">
        <f xml:space="preserve"> (D79 + E79 + F79 + G79 + H79) / (C79 + D79 + E79 + F79+ G79 + H79)</f>
        <v>0.12885480161258372</v>
      </c>
      <c r="N79" s="23">
        <f>I79 / (D79 + E79 + F79 + G79 + H79)</f>
        <v>9.8614663656919105E-4</v>
      </c>
      <c r="O79" s="23">
        <f>SUM(B79:J79)</f>
        <v>942.57394647116666</v>
      </c>
      <c r="P79" s="23"/>
      <c r="Q79" s="23"/>
      <c r="R79" s="23"/>
      <c r="S79" s="23"/>
      <c r="T79" s="23"/>
      <c r="U79" s="23"/>
      <c r="V79" s="23"/>
      <c r="W79" s="23"/>
      <c r="X79" s="23"/>
      <c r="Y79" s="23"/>
    </row>
    <row r="80" spans="1:25" x14ac:dyDescent="0.2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</row>
    <row r="81" spans="1:40" x14ac:dyDescent="0.25">
      <c r="A81" s="4" t="s">
        <v>97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23"/>
      <c r="Q81" s="23"/>
      <c r="R81" s="23"/>
      <c r="S81" s="23"/>
      <c r="T81" s="23"/>
      <c r="U81" s="23"/>
      <c r="V81" s="23"/>
      <c r="W81" s="23"/>
      <c r="X81" s="23"/>
      <c r="Y81" s="23"/>
      <c r="AL81" s="22" t="s">
        <v>218</v>
      </c>
      <c r="AM81" s="22" t="s">
        <v>219</v>
      </c>
      <c r="AN81" s="22" t="s">
        <v>220</v>
      </c>
    </row>
    <row r="82" spans="1:40" x14ac:dyDescent="0.25">
      <c r="A82" s="4">
        <v>34</v>
      </c>
      <c r="B82" s="23">
        <f t="array" ref="B82:K82">MMULT(B79:K79,B58:K67)</f>
        <v>751.03055941980881</v>
      </c>
      <c r="C82" s="23">
        <v>164.81281382538674</v>
      </c>
      <c r="D82" s="23">
        <v>15.674859066614264</v>
      </c>
      <c r="E82" s="23">
        <v>6.4366890052537427</v>
      </c>
      <c r="F82" s="23">
        <v>2.4834056335008827</v>
      </c>
      <c r="G82" s="23">
        <v>0.51107560529590512</v>
      </c>
      <c r="H82" s="23">
        <v>0.24677670318025305</v>
      </c>
      <c r="I82" s="23">
        <v>2.3891331097008604E-2</v>
      </c>
      <c r="J82" s="23">
        <v>0.11977035588830642</v>
      </c>
      <c r="K82" s="23">
        <v>15.688131844750124</v>
      </c>
      <c r="L82" s="23">
        <f xml:space="preserve"> (C82 + D82 + E82 + F82 + G82 + H82) / $Q$2</f>
        <v>0.19870434850999447</v>
      </c>
      <c r="M82">
        <f xml:space="preserve"> (D82 + E82 + F82 + G82 + H82) / (C82 + D82 + E82 + F82+ G82 + H82)</f>
        <v>0.13331960864050296</v>
      </c>
      <c r="N82" s="23">
        <f>I82 / (D82 + E82 + F82 + G82 + H82)</f>
        <v>9.4235451034341766E-4</v>
      </c>
      <c r="O82" s="30">
        <f>SUM(B82:J82)</f>
        <v>941.33984094602602</v>
      </c>
      <c r="P82" s="23"/>
      <c r="Q82" s="22" t="s">
        <v>163</v>
      </c>
      <c r="R82" s="22" t="s">
        <v>154</v>
      </c>
      <c r="S82" s="22" t="s">
        <v>155</v>
      </c>
      <c r="T82" s="22" t="s">
        <v>156</v>
      </c>
      <c r="U82" s="22" t="s">
        <v>157</v>
      </c>
      <c r="V82" s="22" t="s">
        <v>158</v>
      </c>
      <c r="W82" s="22" t="s">
        <v>159</v>
      </c>
      <c r="X82" s="22" t="s">
        <v>160</v>
      </c>
      <c r="Y82" s="22" t="s">
        <v>161</v>
      </c>
      <c r="Z82" s="22" t="s">
        <v>162</v>
      </c>
      <c r="AB82" s="22" t="s">
        <v>181</v>
      </c>
      <c r="AC82" s="22" t="s">
        <v>182</v>
      </c>
      <c r="AD82" s="22" t="s">
        <v>174</v>
      </c>
      <c r="AE82" s="22" t="s">
        <v>175</v>
      </c>
      <c r="AF82" s="22" t="s">
        <v>176</v>
      </c>
      <c r="AG82" s="22" t="s">
        <v>177</v>
      </c>
      <c r="AH82" s="22" t="s">
        <v>178</v>
      </c>
      <c r="AI82" s="22" t="s">
        <v>179</v>
      </c>
      <c r="AJ82" s="22" t="s">
        <v>180</v>
      </c>
      <c r="AK82" s="22" t="s">
        <v>183</v>
      </c>
      <c r="AL82">
        <f>C82 - C70</f>
        <v>13.566741993117603</v>
      </c>
      <c r="AM82">
        <f>J82 - J70</f>
        <v>-7.9138625016829112E-3</v>
      </c>
      <c r="AN82">
        <f>K82-K70</f>
        <v>4.954098432713586</v>
      </c>
    </row>
    <row r="83" spans="1:40" x14ac:dyDescent="0.25">
      <c r="A83" s="22" t="s">
        <v>153</v>
      </c>
      <c r="B83" s="4">
        <f t="shared" ref="B83:J83" si="2">SUM(B70:B82)</f>
        <v>3807.0657623569841</v>
      </c>
      <c r="C83" s="4">
        <f t="shared" si="2"/>
        <v>796.69022998998526</v>
      </c>
      <c r="D83" s="4">
        <f t="shared" si="2"/>
        <v>72.250255027478232</v>
      </c>
      <c r="E83" s="4">
        <f t="shared" si="2"/>
        <v>28.187060025497455</v>
      </c>
      <c r="F83" s="4">
        <f t="shared" si="2"/>
        <v>10.382758953625618</v>
      </c>
      <c r="G83" s="4">
        <f t="shared" si="2"/>
        <v>2.3217243715746045</v>
      </c>
      <c r="H83" s="4">
        <f t="shared" si="2"/>
        <v>1.4266457204763323</v>
      </c>
      <c r="I83" s="4">
        <f t="shared" si="2"/>
        <v>0.12316496488767495</v>
      </c>
      <c r="J83" s="4">
        <f t="shared" si="2"/>
        <v>0.62074404744843703</v>
      </c>
      <c r="K83" s="23"/>
      <c r="L83" s="23"/>
      <c r="M83" s="23"/>
      <c r="N83" s="23"/>
      <c r="O83" s="4">
        <f>SUM(B83:J83)</f>
        <v>4719.0683454579585</v>
      </c>
      <c r="P83" s="23"/>
      <c r="Q83" s="23">
        <f xml:space="preserve"> $R$6 * B83</f>
        <v>3807.0657623569841</v>
      </c>
      <c r="R83" s="23">
        <f>$R$7 * C83</f>
        <v>796.69022998998526</v>
      </c>
      <c r="S83" s="23">
        <f xml:space="preserve"> $R$8 * D83</f>
        <v>68.637742276104319</v>
      </c>
      <c r="T83" s="23">
        <f xml:space="preserve"> $R$9 * E83</f>
        <v>26.777707024222583</v>
      </c>
      <c r="U83" s="23">
        <f xml:space="preserve"> $R$10 * F83</f>
        <v>9.5521382373355692</v>
      </c>
      <c r="V83" s="23">
        <f>$R$11 * G83</f>
        <v>1.8109450098281916</v>
      </c>
      <c r="W83" s="23">
        <f>$R$12 *H83</f>
        <v>0.85598743228579932</v>
      </c>
      <c r="X83" s="23">
        <f xml:space="preserve"> $R$13 * I83</f>
        <v>8.0057227176988724E-2</v>
      </c>
      <c r="Y83" s="23">
        <f xml:space="preserve"> $R$14 * J83</f>
        <v>0.4655580355863278</v>
      </c>
      <c r="Z83" s="31">
        <f>SUM(Q83:Y83)</f>
        <v>4711.9361275895089</v>
      </c>
      <c r="AB83" s="39">
        <f xml:space="preserve"> $S$6 * B83</f>
        <v>9551927.9977536723</v>
      </c>
      <c r="AC83" s="39">
        <f>$S$7 * C83</f>
        <v>3087174.6412111931</v>
      </c>
      <c r="AD83" s="39">
        <f xml:space="preserve"> $S$8 * D83</f>
        <v>283582.25098285207</v>
      </c>
      <c r="AE83" s="39">
        <f xml:space="preserve"> $S$9 * E83</f>
        <v>112748.24010198982</v>
      </c>
      <c r="AF83" s="39">
        <f xml:space="preserve"> $S$10 * F83</f>
        <v>46722.415291315279</v>
      </c>
      <c r="AG83" s="39">
        <f>$S$11 * G83</f>
        <v>48087.555184053206</v>
      </c>
      <c r="AH83" s="39">
        <f>$S$12 *H83</f>
        <v>73021.434556860593</v>
      </c>
      <c r="AI83" s="39">
        <f xml:space="preserve"> $S$13 * I83</f>
        <v>8736.0909594827845</v>
      </c>
      <c r="AJ83" s="39">
        <f xml:space="preserve"> $S$14 * J83</f>
        <v>41694.136179016619</v>
      </c>
      <c r="AK83" s="39">
        <f>SUM(AB83:AJ83)+AL83+AM83+AN83</f>
        <v>13625423.264067886</v>
      </c>
      <c r="AL83" s="39">
        <f>IF(AL82&gt;0,(AL82*$T$7)-(AL82*$S$7),0)</f>
        <v>63003.949816038155</v>
      </c>
      <c r="AM83" s="39">
        <f>IF(AM82 &gt; 0, (AM82 * $T$14) - (AM82 * $S$14), 0)</f>
        <v>0</v>
      </c>
      <c r="AN83" s="39">
        <f t="array" ref="AN83">IF(AN82&gt;0,AN82*$T$15,0)</f>
        <v>308724.55203141255</v>
      </c>
    </row>
    <row r="84" spans="1:40" x14ac:dyDescent="0.25">
      <c r="W84" s="23"/>
      <c r="X84" s="23"/>
      <c r="Y84" s="23"/>
    </row>
    <row r="85" spans="1:40" x14ac:dyDescent="0.25">
      <c r="A85" s="4" t="str">
        <f>'35-39 transition matrix'!A1</f>
        <v>35-39</v>
      </c>
      <c r="B85" s="4" t="str">
        <f>'35-39 transition matrix'!B1</f>
        <v>no NAFLD</v>
      </c>
      <c r="C85" s="4" t="str">
        <f>'35-39 transition matrix'!C1</f>
        <v>NAFLD F0</v>
      </c>
      <c r="D85" s="4" t="str">
        <f>'35-39 transition matrix'!D1</f>
        <v>F1</v>
      </c>
      <c r="E85" s="4" t="str">
        <f>'35-39 transition matrix'!E1</f>
        <v>F2</v>
      </c>
      <c r="F85" s="4" t="str">
        <f>'35-39 transition matrix'!F1</f>
        <v>F3</v>
      </c>
      <c r="G85" s="4" t="str">
        <f>'35-39 transition matrix'!G1</f>
        <v>F4</v>
      </c>
      <c r="H85" s="4" t="str">
        <f>'35-39 transition matrix'!H1</f>
        <v>DCC</v>
      </c>
      <c r="I85" s="4" t="str">
        <f>'35-39 transition matrix'!I1</f>
        <v>HCC</v>
      </c>
      <c r="J85" s="4" t="str">
        <f>'35-39 transition matrix'!J1</f>
        <v>LT</v>
      </c>
      <c r="K85" s="4" t="str">
        <f>'35-39 transition matrix'!K1</f>
        <v>death</v>
      </c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</row>
    <row r="86" spans="1:40" x14ac:dyDescent="0.25">
      <c r="A86" s="4" t="str">
        <f>'35-39 transition matrix'!A2</f>
        <v>no NAFLD</v>
      </c>
      <c r="B86" s="23">
        <f>'35-39 transition matrix'!B2</f>
        <v>0.93547999999999998</v>
      </c>
      <c r="C86" s="23">
        <f>'35-39 transition matrix'!C2</f>
        <v>6.3100000000000003E-2</v>
      </c>
      <c r="D86" s="23">
        <f>'35-39 transition matrix'!D2</f>
        <v>0</v>
      </c>
      <c r="E86" s="23">
        <f>'35-39 transition matrix'!E2</f>
        <v>0</v>
      </c>
      <c r="F86" s="23">
        <f>'35-39 transition matrix'!F2</f>
        <v>0</v>
      </c>
      <c r="G86" s="23">
        <f>'35-39 transition matrix'!G2</f>
        <v>0</v>
      </c>
      <c r="H86" s="23">
        <f>'35-39 transition matrix'!H2</f>
        <v>0</v>
      </c>
      <c r="I86" s="23">
        <f>'35-39 transition matrix'!I2</f>
        <v>0</v>
      </c>
      <c r="J86" s="23">
        <f>'35-39 transition matrix'!J2</f>
        <v>0</v>
      </c>
      <c r="K86" s="23">
        <f>'35-39 transition matrix'!K2</f>
        <v>1.42E-3</v>
      </c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</row>
    <row r="87" spans="1:40" x14ac:dyDescent="0.25">
      <c r="A87" s="4" t="str">
        <f>'35-39 transition matrix'!A3</f>
        <v>NAFLD</v>
      </c>
      <c r="B87" s="23">
        <f>'35-39 transition matrix'!B3</f>
        <v>0.23701</v>
      </c>
      <c r="C87" s="23">
        <f>'35-39 transition matrix'!C3</f>
        <v>0.74532843000000004</v>
      </c>
      <c r="D87" s="23">
        <f>'35-39 transition matrix'!D3</f>
        <v>1.5768000000000001E-2</v>
      </c>
      <c r="E87" s="23">
        <f>'35-39 transition matrix'!E3</f>
        <v>0</v>
      </c>
      <c r="F87" s="23">
        <f>'35-39 transition matrix'!F3</f>
        <v>0</v>
      </c>
      <c r="G87" s="23">
        <f>'35-39 transition matrix'!G3</f>
        <v>0</v>
      </c>
      <c r="H87" s="23">
        <f>'35-39 transition matrix'!H3</f>
        <v>0</v>
      </c>
      <c r="I87" s="23">
        <f>'35-39 transition matrix'!I3</f>
        <v>0</v>
      </c>
      <c r="J87" s="23">
        <f>'35-39 transition matrix'!J3</f>
        <v>0</v>
      </c>
      <c r="K87" s="23">
        <f>'35-39 transition matrix'!K3</f>
        <v>1.8935700000000002E-3</v>
      </c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</row>
    <row r="88" spans="1:40" x14ac:dyDescent="0.25">
      <c r="A88" s="4" t="str">
        <f>'35-39 transition matrix'!A4</f>
        <v>F1</v>
      </c>
      <c r="B88" s="23">
        <f>'35-39 transition matrix'!B4</f>
        <v>0</v>
      </c>
      <c r="C88" s="23">
        <f>'35-39 transition matrix'!C4</f>
        <v>8.2200000000000009E-2</v>
      </c>
      <c r="D88" s="23">
        <f>'35-39 transition matrix'!D4</f>
        <v>0.83546618939999995</v>
      </c>
      <c r="E88" s="23">
        <f>'35-39 transition matrix'!E4</f>
        <v>8.0299999999999996E-2</v>
      </c>
      <c r="F88" s="23">
        <f>'35-39 transition matrix'!F4</f>
        <v>0</v>
      </c>
      <c r="G88" s="23">
        <f>'35-39 transition matrix'!G4</f>
        <v>0</v>
      </c>
      <c r="H88" s="23">
        <f>'35-39 transition matrix'!H4</f>
        <v>0</v>
      </c>
      <c r="I88" s="23">
        <f>'35-39 transition matrix'!I4</f>
        <v>6.7890000000000006E-6</v>
      </c>
      <c r="J88" s="23">
        <f>'35-39 transition matrix'!J4</f>
        <v>0</v>
      </c>
      <c r="K88" s="23">
        <f>'35-39 transition matrix'!K4</f>
        <v>2.0270216000000001E-3</v>
      </c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</row>
    <row r="89" spans="1:40" x14ac:dyDescent="0.25">
      <c r="A89" s="4" t="str">
        <f>'35-39 transition matrix'!A5</f>
        <v>F2</v>
      </c>
      <c r="B89" s="23">
        <f>'35-39 transition matrix'!B5</f>
        <v>0</v>
      </c>
      <c r="C89" s="23">
        <f>'35-39 transition matrix'!C5</f>
        <v>0</v>
      </c>
      <c r="D89" s="23">
        <f>'35-39 transition matrix'!D5</f>
        <v>8.2200000000000009E-2</v>
      </c>
      <c r="E89" s="23">
        <f>'35-39 transition matrix'!E5</f>
        <v>0.83411157319999985</v>
      </c>
      <c r="F89" s="23">
        <f>'35-39 transition matrix'!F5</f>
        <v>8.0299999999999996E-2</v>
      </c>
      <c r="G89" s="23">
        <f>'35-39 transition matrix'!G5</f>
        <v>0</v>
      </c>
      <c r="H89" s="23">
        <f>'35-39 transition matrix'!H5</f>
        <v>0</v>
      </c>
      <c r="I89" s="23">
        <f>'35-39 transition matrix'!I5</f>
        <v>1.3870000000000001E-4</v>
      </c>
      <c r="J89" s="23">
        <f>'35-39 transition matrix'!J5</f>
        <v>0</v>
      </c>
      <c r="K89" s="23">
        <f>'35-39 transition matrix'!K5</f>
        <v>3.2497268000000004E-3</v>
      </c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</row>
    <row r="90" spans="1:40" x14ac:dyDescent="0.25">
      <c r="A90" s="4" t="str">
        <f>'35-39 transition matrix'!A6</f>
        <v>F3</v>
      </c>
      <c r="B90" s="23">
        <f>'35-39 transition matrix'!B6</f>
        <v>0</v>
      </c>
      <c r="C90" s="23">
        <f>'35-39 transition matrix'!C6</f>
        <v>0</v>
      </c>
      <c r="D90" s="23">
        <f>'35-39 transition matrix'!D6</f>
        <v>0</v>
      </c>
      <c r="E90" s="23">
        <f>'35-39 transition matrix'!E6</f>
        <v>8.2200000000000009E-2</v>
      </c>
      <c r="F90" s="23">
        <f>'35-39 transition matrix'!F6</f>
        <v>0.860733627</v>
      </c>
      <c r="G90" s="23">
        <f>'35-39 transition matrix'!G6</f>
        <v>5.2559999999999996E-2</v>
      </c>
      <c r="H90" s="23">
        <f>'35-39 transition matrix'!H6</f>
        <v>0</v>
      </c>
      <c r="I90" s="23">
        <f>'35-39 transition matrix'!I6</f>
        <v>2.7740000000000002E-4</v>
      </c>
      <c r="J90" s="23">
        <f>'35-39 transition matrix'!J6</f>
        <v>0</v>
      </c>
      <c r="K90" s="23">
        <f>'35-39 transition matrix'!K6</f>
        <v>4.2289730000000005E-3</v>
      </c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</row>
    <row r="91" spans="1:40" x14ac:dyDescent="0.25">
      <c r="A91" s="4" t="str">
        <f>'35-39 transition matrix'!A7</f>
        <v>F4</v>
      </c>
      <c r="B91" s="23">
        <f>'35-39 transition matrix'!B7</f>
        <v>0</v>
      </c>
      <c r="C91" s="23">
        <f>'35-39 transition matrix'!C7</f>
        <v>0</v>
      </c>
      <c r="D91" s="23">
        <f>'35-39 transition matrix'!D7</f>
        <v>0</v>
      </c>
      <c r="E91" s="23">
        <f>'35-39 transition matrix'!E7</f>
        <v>0</v>
      </c>
      <c r="F91" s="23">
        <f>'35-39 transition matrix'!F7</f>
        <v>8.2200000000000009E-2</v>
      </c>
      <c r="G91" s="23">
        <f>'35-39 transition matrix'!G7</f>
        <v>0.81316570539999988</v>
      </c>
      <c r="H91" s="23">
        <f>'35-39 transition matrix'!H7</f>
        <v>8.0299999999999996E-2</v>
      </c>
      <c r="I91" s="23">
        <f>'35-39 transition matrix'!I7</f>
        <v>1.898E-2</v>
      </c>
      <c r="J91" s="23">
        <f>'35-39 transition matrix'!J7</f>
        <v>0</v>
      </c>
      <c r="K91" s="23">
        <f>'35-39 transition matrix'!K7</f>
        <v>5.3542946000000001E-3</v>
      </c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</row>
    <row r="92" spans="1:40" x14ac:dyDescent="0.25">
      <c r="A92" s="4" t="str">
        <f>'35-39 transition matrix'!A8</f>
        <v>DCC</v>
      </c>
      <c r="B92" s="23">
        <f>'35-39 transition matrix'!B8</f>
        <v>0</v>
      </c>
      <c r="C92" s="23">
        <f>'35-39 transition matrix'!C8</f>
        <v>0</v>
      </c>
      <c r="D92" s="23">
        <f>'35-39 transition matrix'!D8</f>
        <v>0</v>
      </c>
      <c r="E92" s="23">
        <f>'35-39 transition matrix'!E8</f>
        <v>0</v>
      </c>
      <c r="F92" s="23">
        <f>'35-39 transition matrix'!F8</f>
        <v>0</v>
      </c>
      <c r="G92" s="23">
        <f>'35-39 transition matrix'!G8</f>
        <v>0</v>
      </c>
      <c r="H92" s="23">
        <f>'35-39 transition matrix'!H8</f>
        <v>0.80057999999999996</v>
      </c>
      <c r="I92" s="23">
        <f>'35-39 transition matrix'!I8</f>
        <v>1.898E-2</v>
      </c>
      <c r="J92" s="23">
        <f>'35-39 transition matrix'!J8</f>
        <v>2.044E-2</v>
      </c>
      <c r="K92" s="23">
        <f>'35-39 transition matrix'!K8</f>
        <v>0.16</v>
      </c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</row>
    <row r="93" spans="1:40" x14ac:dyDescent="0.25">
      <c r="A93" s="4" t="str">
        <f>'35-39 transition matrix'!A9</f>
        <v>HCC</v>
      </c>
      <c r="B93" s="23">
        <f>'35-39 transition matrix'!B9</f>
        <v>0</v>
      </c>
      <c r="C93" s="23">
        <f>'35-39 transition matrix'!C9</f>
        <v>0</v>
      </c>
      <c r="D93" s="23">
        <f>'35-39 transition matrix'!D9</f>
        <v>0</v>
      </c>
      <c r="E93" s="23">
        <f>'35-39 transition matrix'!E9</f>
        <v>0</v>
      </c>
      <c r="F93" s="23">
        <f>'35-39 transition matrix'!F9</f>
        <v>0</v>
      </c>
      <c r="G93" s="23">
        <f>'35-39 transition matrix'!G9</f>
        <v>0</v>
      </c>
      <c r="H93" s="23">
        <f>'35-39 transition matrix'!H9</f>
        <v>0</v>
      </c>
      <c r="I93" s="23">
        <f>'35-39 transition matrix'!I9</f>
        <v>0.34700000000000009</v>
      </c>
      <c r="J93" s="23">
        <f>'35-39 transition matrix'!J9</f>
        <v>3.0599999999999999E-2</v>
      </c>
      <c r="K93" s="23">
        <f>'35-39 transition matrix'!K9</f>
        <v>0.62239999999999995</v>
      </c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</row>
    <row r="94" spans="1:40" x14ac:dyDescent="0.25">
      <c r="A94" s="4" t="str">
        <f>'35-39 transition matrix'!A10</f>
        <v xml:space="preserve">LT </v>
      </c>
      <c r="B94" s="23">
        <f>'35-39 transition matrix'!B10</f>
        <v>0</v>
      </c>
      <c r="C94" s="23">
        <f>'35-39 transition matrix'!C10</f>
        <v>0</v>
      </c>
      <c r="D94" s="23">
        <f>'35-39 transition matrix'!D10</f>
        <v>0</v>
      </c>
      <c r="E94" s="23">
        <f>'35-39 transition matrix'!E10</f>
        <v>0</v>
      </c>
      <c r="F94" s="23">
        <f>'35-39 transition matrix'!F10</f>
        <v>0</v>
      </c>
      <c r="G94" s="23">
        <f>'35-39 transition matrix'!G10</f>
        <v>0</v>
      </c>
      <c r="H94" s="23">
        <f>'35-39 transition matrix'!H10</f>
        <v>0</v>
      </c>
      <c r="I94" s="23">
        <f>'35-39 transition matrix'!I10</f>
        <v>0</v>
      </c>
      <c r="J94" s="23">
        <f>'35-39 transition matrix'!J10</f>
        <v>0.92999999999999994</v>
      </c>
      <c r="K94" s="23">
        <f>'35-39 transition matrix'!K10</f>
        <v>7.0000000000000007E-2</v>
      </c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</row>
    <row r="95" spans="1:40" x14ac:dyDescent="0.25">
      <c r="A95" s="4" t="str">
        <f>'35-39 transition matrix'!A11</f>
        <v>death</v>
      </c>
      <c r="B95" s="23">
        <f>'35-39 transition matrix'!B11</f>
        <v>0</v>
      </c>
      <c r="C95" s="23">
        <f>'35-39 transition matrix'!C11</f>
        <v>0</v>
      </c>
      <c r="D95" s="23">
        <f>'35-39 transition matrix'!D11</f>
        <v>0</v>
      </c>
      <c r="E95" s="23">
        <f>'35-39 transition matrix'!E11</f>
        <v>0</v>
      </c>
      <c r="F95" s="23">
        <f>'35-39 transition matrix'!F11</f>
        <v>0</v>
      </c>
      <c r="G95" s="23">
        <f>'35-39 transition matrix'!G11</f>
        <v>0</v>
      </c>
      <c r="H95" s="23">
        <f>'35-39 transition matrix'!H11</f>
        <v>0</v>
      </c>
      <c r="I95" s="23">
        <f>'35-39 transition matrix'!I11</f>
        <v>0</v>
      </c>
      <c r="J95" s="23">
        <f>'35-39 transition matrix'!J11</f>
        <v>0</v>
      </c>
      <c r="K95" s="23">
        <f>'35-39 transition matrix'!K11</f>
        <v>1</v>
      </c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</row>
    <row r="96" spans="1:40" x14ac:dyDescent="0.2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</row>
    <row r="97" spans="1:40" x14ac:dyDescent="0.25">
      <c r="A97" s="4" t="s">
        <v>98</v>
      </c>
      <c r="B97" s="15" t="s">
        <v>66</v>
      </c>
      <c r="C97" s="15" t="s">
        <v>87</v>
      </c>
      <c r="D97" s="15" t="s">
        <v>77</v>
      </c>
      <c r="E97" s="15" t="s">
        <v>2</v>
      </c>
      <c r="F97" s="15" t="s">
        <v>3</v>
      </c>
      <c r="G97" s="15" t="s">
        <v>4</v>
      </c>
      <c r="H97" s="15" t="s">
        <v>64</v>
      </c>
      <c r="I97" s="15" t="s">
        <v>78</v>
      </c>
      <c r="J97" s="15" t="s">
        <v>79</v>
      </c>
      <c r="K97" s="15" t="s">
        <v>65</v>
      </c>
      <c r="L97" s="4" t="s">
        <v>110</v>
      </c>
      <c r="M97" s="15" t="s">
        <v>112</v>
      </c>
      <c r="N97" s="4" t="s">
        <v>151</v>
      </c>
      <c r="O97" s="22" t="s">
        <v>153</v>
      </c>
      <c r="P97" s="23"/>
      <c r="Q97" s="23"/>
      <c r="R97" s="23"/>
      <c r="S97" s="23"/>
      <c r="T97" s="23"/>
      <c r="U97" s="23"/>
      <c r="V97" s="23"/>
      <c r="W97" s="23"/>
      <c r="X97" s="23"/>
      <c r="Y97" s="23"/>
    </row>
    <row r="98" spans="1:40" x14ac:dyDescent="0.25">
      <c r="A98" s="4">
        <v>35</v>
      </c>
      <c r="B98" s="23">
        <f t="array" ref="B98:K98">MMULT(B82:K82,B86:K95)</f>
        <v>741.63635273079763</v>
      </c>
      <c r="C98" s="23">
        <v>171.51817748702342</v>
      </c>
      <c r="D98" s="23">
        <v>16.223679058396815</v>
      </c>
      <c r="E98" s="23">
        <v>6.8317439184942401</v>
      </c>
      <c r="F98" s="23">
        <v>2.6964272801126463</v>
      </c>
      <c r="G98" s="23">
        <v>0.54611695518998304</v>
      </c>
      <c r="H98" s="23">
        <v>0.23860386413730816</v>
      </c>
      <c r="I98" s="23">
        <v>2.4362410811504552E-2</v>
      </c>
      <c r="J98" s="23">
        <v>0.1171616215206978</v>
      </c>
      <c r="K98" s="23">
        <v>17.195347464291764</v>
      </c>
      <c r="L98" s="23">
        <f xml:space="preserve"> (C98 + D98 + E98 + F98 + G98 + H98) / $Q$2</f>
        <v>0.20694771124172032</v>
      </c>
      <c r="M98">
        <f xml:space="preserve"> (D98 + E98 + F98 + G98 + H98) / (C98 + D98 + E98 + F98+ G98 + H98)</f>
        <v>0.13398603804665851</v>
      </c>
      <c r="N98" s="23">
        <f>I98 / (D98 + E98 + F98 + G98 + H98)</f>
        <v>9.1806928413725385E-4</v>
      </c>
      <c r="O98" s="23">
        <f>SUM(B98:J98)</f>
        <v>939.83262532648416</v>
      </c>
      <c r="P98" s="23"/>
      <c r="Q98" s="23"/>
      <c r="R98" s="23"/>
      <c r="S98" s="23"/>
      <c r="T98" s="23"/>
      <c r="U98" s="23"/>
      <c r="V98" s="23"/>
      <c r="W98" s="23"/>
      <c r="X98" s="23"/>
      <c r="Y98" s="23"/>
    </row>
    <row r="99" spans="1:40" x14ac:dyDescent="0.2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</row>
    <row r="100" spans="1:40" x14ac:dyDescent="0.25">
      <c r="A100" s="4" t="s">
        <v>99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23"/>
      <c r="Q100" s="23"/>
      <c r="R100" s="23"/>
      <c r="S100" s="23"/>
      <c r="T100" s="23"/>
      <c r="U100" s="23"/>
      <c r="V100" s="23"/>
      <c r="W100" s="23"/>
      <c r="X100" s="23"/>
      <c r="Y100" s="23"/>
    </row>
    <row r="101" spans="1:40" x14ac:dyDescent="0.25">
      <c r="A101" s="4">
        <v>36</v>
      </c>
      <c r="B101" s="23">
        <f t="array" ref="B101:K101">MMULT(B98:K98,B86:K95)</f>
        <v>734.43749849880601</v>
      </c>
      <c r="C101" s="23">
        <v>175.96821421877806</v>
      </c>
      <c r="D101" s="23">
        <v>16.820403293682979</v>
      </c>
      <c r="E101" s="23">
        <v>7.2228444183692853</v>
      </c>
      <c r="F101" s="23">
        <v>2.9143854831248071</v>
      </c>
      <c r="G101" s="23">
        <v>0.58580779694068341</v>
      </c>
      <c r="H101" s="23">
        <v>0.2348746730528018</v>
      </c>
      <c r="I101" s="23">
        <v>2.5153452068549926E-2</v>
      </c>
      <c r="J101" s="23">
        <v>0.11458286076804756</v>
      </c>
      <c r="K101" s="23">
        <v>18.704208095184807</v>
      </c>
      <c r="L101" s="23">
        <f xml:space="preserve"> (C101 + D101 + E101 + F101 + G101 + H101) / $Q$2</f>
        <v>0.21289506229353594</v>
      </c>
      <c r="M101">
        <f xml:space="preserve"> (D101 + E101 + F101 + G101 + H101) / (C101 + D101 + E101 + F101+ G101 + H101)</f>
        <v>0.13633761360742058</v>
      </c>
      <c r="N101" s="23">
        <f>I101 / (D101 + E101 + F101 + G101 + H101)</f>
        <v>9.0550674028404905E-4</v>
      </c>
      <c r="O101" s="23">
        <f>SUM(B101:J101)</f>
        <v>938.32376469559108</v>
      </c>
      <c r="P101" s="23"/>
      <c r="Q101" s="23"/>
      <c r="R101" s="23"/>
      <c r="S101" s="23"/>
      <c r="T101" s="23"/>
      <c r="U101" s="23"/>
      <c r="V101" s="23"/>
      <c r="W101" s="23"/>
      <c r="X101" s="23"/>
      <c r="Y101" s="23"/>
    </row>
    <row r="102" spans="1:40" x14ac:dyDescent="0.2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</row>
    <row r="103" spans="1:40" x14ac:dyDescent="0.25">
      <c r="A103" s="4" t="s">
        <v>100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23"/>
      <c r="Q103" s="23"/>
      <c r="R103" s="23"/>
      <c r="S103" s="23"/>
      <c r="T103" s="23"/>
      <c r="U103" s="23"/>
      <c r="V103" s="23"/>
      <c r="W103" s="23"/>
      <c r="X103" s="23"/>
      <c r="Y103" s="23"/>
    </row>
    <row r="104" spans="1:40" x14ac:dyDescent="0.25">
      <c r="A104" s="4">
        <v>37</v>
      </c>
      <c r="B104" s="23">
        <f t="array" ref="B104:K104">MMULT(B101:K101,B86:K95)</f>
        <v>728.75781754765569</v>
      </c>
      <c r="C104" s="23">
        <v>178.87975613960097</v>
      </c>
      <c r="D104" s="23">
        <v>17.421262856936174</v>
      </c>
      <c r="E104" s="23">
        <v>7.6148989919804446</v>
      </c>
      <c r="F104" s="23">
        <v>3.1366573950697401</v>
      </c>
      <c r="G104" s="23">
        <v>0.6295389114211305</v>
      </c>
      <c r="H104" s="23">
        <v>0.23507633184694893</v>
      </c>
      <c r="I104" s="23">
        <v>2.6229253920070632E-2</v>
      </c>
      <c r="J104" s="23">
        <v>0.11213259446478112</v>
      </c>
      <c r="K104" s="23">
        <v>20.214602767880177</v>
      </c>
      <c r="L104" s="23">
        <f xml:space="preserve"> (C104 + D104 + E104 + F104 + G104 + H104) / $Q$2</f>
        <v>0.21725299211532034</v>
      </c>
      <c r="M104">
        <f xml:space="preserve"> (D104 + E104 + F104 + G104 + H104) / (C104 + D104 + E104 + F104+ G104 + H104)</f>
        <v>0.13965865159926727</v>
      </c>
      <c r="N104" s="23">
        <f>I104 / (D104 + E104 + F104 + G104 + H104)</f>
        <v>9.0329102357798122E-4</v>
      </c>
      <c r="O104" s="23">
        <f>SUM(B104:J104)</f>
        <v>936.81337002289604</v>
      </c>
      <c r="P104" s="23"/>
      <c r="Q104" s="23"/>
      <c r="R104" s="23"/>
      <c r="S104" s="23"/>
      <c r="T104" s="23"/>
      <c r="U104" s="23"/>
      <c r="V104" s="23"/>
      <c r="W104" s="23"/>
      <c r="X104" s="23"/>
      <c r="Y104" s="23"/>
    </row>
    <row r="105" spans="1:40" x14ac:dyDescent="0.2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</row>
    <row r="106" spans="1:40" x14ac:dyDescent="0.25">
      <c r="A106" s="4" t="s">
        <v>101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23"/>
      <c r="Q106" s="23"/>
      <c r="R106" s="23"/>
      <c r="S106" s="23"/>
      <c r="T106" s="23"/>
      <c r="U106" s="23"/>
      <c r="V106" s="23"/>
      <c r="W106" s="23"/>
      <c r="X106" s="23"/>
      <c r="Y106" s="23"/>
    </row>
    <row r="107" spans="1:40" x14ac:dyDescent="0.25">
      <c r="A107" s="4">
        <v>38</v>
      </c>
      <c r="B107" s="23">
        <f t="array" ref="B107:K107">MMULT(B104:K104,B86:K95)</f>
        <v>724.13465416212784</v>
      </c>
      <c r="C107" s="23">
        <v>180.74081389640889</v>
      </c>
      <c r="D107" s="23">
        <v>18.00139678557024</v>
      </c>
      <c r="E107" s="23">
        <v>8.0084360232466096</v>
      </c>
      <c r="F107" s="23">
        <v>3.3630509838895959</v>
      </c>
      <c r="G107" s="23">
        <v>0.67678216566737714</v>
      </c>
      <c r="H107" s="23">
        <v>0.23874938433714712</v>
      </c>
      <c r="I107" s="23">
        <v>2.7556516632608434E-2</v>
      </c>
      <c r="J107" s="23">
        <v>0.10989088824515222</v>
      </c>
      <c r="K107" s="23">
        <v>21.72664198465074</v>
      </c>
      <c r="L107" s="23">
        <f xml:space="preserve"> (C107 + D107 + E107 + F107 + G107 + H107) / $Q$2</f>
        <v>0.22050476604538585</v>
      </c>
      <c r="M107">
        <f xml:space="preserve"> (D107 + E107 + F107 + G107 + H107) / (C107 + D107 + E107 + F107+ G107 + H107)</f>
        <v>0.14352710973696814</v>
      </c>
      <c r="N107" s="23">
        <f>I107 / (D107 + E107 + F107 + G107 + H107)</f>
        <v>9.0980384152847477E-4</v>
      </c>
      <c r="O107" s="23">
        <f>SUM(B107:J107)</f>
        <v>935.30133080612541</v>
      </c>
      <c r="P107" s="23"/>
      <c r="Q107" s="23"/>
      <c r="R107" s="23"/>
      <c r="S107" s="23"/>
      <c r="T107" s="23"/>
      <c r="U107" s="23"/>
      <c r="V107" s="23"/>
      <c r="W107" s="23"/>
      <c r="X107" s="23"/>
      <c r="Y107" s="23"/>
    </row>
    <row r="108" spans="1:40" x14ac:dyDescent="0.2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</row>
    <row r="109" spans="1:40" x14ac:dyDescent="0.25">
      <c r="A109" s="4" t="s">
        <v>102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AL109" s="22" t="s">
        <v>218</v>
      </c>
      <c r="AM109" s="22" t="s">
        <v>219</v>
      </c>
      <c r="AN109" s="22" t="s">
        <v>220</v>
      </c>
    </row>
    <row r="110" spans="1:40" x14ac:dyDescent="0.25">
      <c r="A110" s="4">
        <v>39</v>
      </c>
      <c r="B110" s="23">
        <f t="array" ref="B110:K110">MMULT(B107:K107,B86:K95)</f>
        <v>720.2508665771752</v>
      </c>
      <c r="C110" s="23">
        <v>181.88387855173676</v>
      </c>
      <c r="D110" s="23">
        <v>18.547772970947221</v>
      </c>
      <c r="E110" s="23">
        <v>8.4018841229787959</v>
      </c>
      <c r="F110" s="23">
        <v>3.593399977833772</v>
      </c>
      <c r="G110" s="23">
        <v>0.72709800686028947</v>
      </c>
      <c r="H110" s="23">
        <v>0.24548359001572362</v>
      </c>
      <c r="I110" s="23">
        <v>2.9104791992733518E-2</v>
      </c>
      <c r="J110" s="23">
        <v>0.10792179289280066</v>
      </c>
      <c r="K110" s="23">
        <v>23.240562408342878</v>
      </c>
      <c r="L110" s="23">
        <f xml:space="preserve"> (C110 + D110 + E110 + F110 + G110 + H110) / $Q$2</f>
        <v>0.22298148360082024</v>
      </c>
      <c r="M110">
        <f xml:space="preserve"> (D110 + E110 + F110 + G110 + H110) / (C110 + D110 + E110 + F110+ G110 + H110)</f>
        <v>0.14768373930335726</v>
      </c>
      <c r="N110" s="23">
        <f>I110 / (D110 + E110 + F110 + G110 + H110)</f>
        <v>9.2350316294552697E-4</v>
      </c>
      <c r="O110" s="30">
        <f>SUM(B110:J110)</f>
        <v>933.78741038243334</v>
      </c>
      <c r="P110" s="23"/>
      <c r="Q110" s="22" t="s">
        <v>163</v>
      </c>
      <c r="R110" s="22" t="s">
        <v>154</v>
      </c>
      <c r="S110" s="22" t="s">
        <v>155</v>
      </c>
      <c r="T110" s="22" t="s">
        <v>156</v>
      </c>
      <c r="U110" s="22" t="s">
        <v>157</v>
      </c>
      <c r="V110" s="22" t="s">
        <v>158</v>
      </c>
      <c r="W110" s="22" t="s">
        <v>159</v>
      </c>
      <c r="X110" s="22" t="s">
        <v>160</v>
      </c>
      <c r="Y110" s="22" t="s">
        <v>161</v>
      </c>
      <c r="Z110" s="22" t="s">
        <v>162</v>
      </c>
      <c r="AB110" s="22" t="s">
        <v>181</v>
      </c>
      <c r="AC110" s="22" t="s">
        <v>182</v>
      </c>
      <c r="AD110" s="22" t="s">
        <v>174</v>
      </c>
      <c r="AE110" s="22" t="s">
        <v>175</v>
      </c>
      <c r="AF110" s="22" t="s">
        <v>176</v>
      </c>
      <c r="AG110" s="22" t="s">
        <v>177</v>
      </c>
      <c r="AH110" s="22" t="s">
        <v>178</v>
      </c>
      <c r="AI110" s="22" t="s">
        <v>179</v>
      </c>
      <c r="AJ110" s="22" t="s">
        <v>180</v>
      </c>
      <c r="AK110" s="22" t="s">
        <v>183</v>
      </c>
      <c r="AL110">
        <f>C110 - C98</f>
        <v>10.365701064713335</v>
      </c>
      <c r="AM110">
        <f>J110 - J98</f>
        <v>-9.2398286278971425E-3</v>
      </c>
      <c r="AN110">
        <f>K110-K98</f>
        <v>6.0452149440511143</v>
      </c>
    </row>
    <row r="111" spans="1:40" x14ac:dyDescent="0.25">
      <c r="A111" s="22" t="s">
        <v>153</v>
      </c>
      <c r="B111" s="4">
        <f t="shared" ref="B111:J111" si="3">SUM(B98:B110)</f>
        <v>3649.2171895165625</v>
      </c>
      <c r="C111" s="4">
        <f t="shared" si="3"/>
        <v>888.9908402935481</v>
      </c>
      <c r="D111" s="4">
        <f t="shared" si="3"/>
        <v>87.014514965533436</v>
      </c>
      <c r="E111" s="4">
        <f t="shared" si="3"/>
        <v>38.079807475069373</v>
      </c>
      <c r="F111" s="4">
        <f t="shared" si="3"/>
        <v>15.703921120030561</v>
      </c>
      <c r="G111" s="4">
        <f t="shared" si="3"/>
        <v>3.1653438360794635</v>
      </c>
      <c r="H111" s="4">
        <f t="shared" si="3"/>
        <v>1.1927878433899295</v>
      </c>
      <c r="I111" s="4">
        <f t="shared" si="3"/>
        <v>0.13240642542546707</v>
      </c>
      <c r="J111" s="4">
        <f t="shared" si="3"/>
        <v>0.56168975789147935</v>
      </c>
      <c r="K111" s="23"/>
      <c r="L111" s="23"/>
      <c r="M111" s="23"/>
      <c r="N111" s="23"/>
      <c r="O111" s="4">
        <f>SUM(B111:J111)</f>
        <v>4684.0585012335305</v>
      </c>
      <c r="P111" s="23"/>
      <c r="Q111" s="23">
        <f xml:space="preserve"> $R$6 * B111</f>
        <v>3649.2171895165625</v>
      </c>
      <c r="R111" s="23">
        <f>$R$7 * C111</f>
        <v>888.9908402935481</v>
      </c>
      <c r="S111" s="23">
        <f xml:space="preserve"> $R$8 * D111</f>
        <v>82.663789217256763</v>
      </c>
      <c r="T111" s="23">
        <f xml:space="preserve"> $R$9 * E111</f>
        <v>36.1758171013159</v>
      </c>
      <c r="U111" s="23">
        <f xml:space="preserve"> $R$10 * F111</f>
        <v>14.447607430428116</v>
      </c>
      <c r="V111" s="23">
        <f>$R$11 * G111</f>
        <v>2.4689681921419817</v>
      </c>
      <c r="W111" s="23">
        <f>$R$12 *H111</f>
        <v>0.71567270603395772</v>
      </c>
      <c r="X111" s="23">
        <f xml:space="preserve"> $R$13 * I111</f>
        <v>8.6064176526553599E-2</v>
      </c>
      <c r="Y111" s="23">
        <f xml:space="preserve"> $R$14 * J111</f>
        <v>0.42126731841860954</v>
      </c>
      <c r="Z111" s="31">
        <f>SUM(Q111:Y111)</f>
        <v>4675.1872159522327</v>
      </c>
      <c r="AB111" s="39">
        <f xml:space="preserve"> $S$6 * B111</f>
        <v>9155885.9284970555</v>
      </c>
      <c r="AC111" s="39">
        <f>$S$7 * C111</f>
        <v>3444839.5061374991</v>
      </c>
      <c r="AD111" s="39">
        <f xml:space="preserve"> $S$8 * D111</f>
        <v>341531.97123971872</v>
      </c>
      <c r="AE111" s="39">
        <f xml:space="preserve"> $S$9 * E111</f>
        <v>152319.22990027748</v>
      </c>
      <c r="AF111" s="39">
        <f xml:space="preserve"> $S$10 * F111</f>
        <v>70667.645040137519</v>
      </c>
      <c r="AG111" s="39">
        <f>$S$11 * G111</f>
        <v>65560.601532877845</v>
      </c>
      <c r="AH111" s="39">
        <f>$S$12 *H111</f>
        <v>61051.652976070152</v>
      </c>
      <c r="AI111" s="39">
        <f xml:space="preserve"> $S$13 * I111</f>
        <v>9391.5877554283798</v>
      </c>
      <c r="AJ111" s="39">
        <f xml:space="preserve"> $S$14 * J111</f>
        <v>37727.577658054885</v>
      </c>
      <c r="AK111" s="39">
        <f>SUM(AB111:AJ111)+AL111+AM111+AN111</f>
        <v>13763833.676150084</v>
      </c>
      <c r="AL111" s="39">
        <f>IF(AL110&gt;0,(AL110*$T$7)-(AL110*$S$7),0)</f>
        <v>48138.315744528729</v>
      </c>
      <c r="AM111" s="39">
        <f>IF(AM110 &gt; 0, (AM110 * $T$14) - (AM110 * $S$14), 0)</f>
        <v>0</v>
      </c>
      <c r="AN111" s="39">
        <f t="array" ref="AN111">IF(AN110&gt;0,AN110*$T$15,0)</f>
        <v>376719.65966843331</v>
      </c>
    </row>
    <row r="112" spans="1:40" x14ac:dyDescent="0.25">
      <c r="W112" s="23"/>
      <c r="X112" s="23"/>
      <c r="Y112" s="23"/>
    </row>
    <row r="113" spans="1:25" x14ac:dyDescent="0.25">
      <c r="A113" s="4" t="str">
        <f>'40-44 transition matrix'!A1</f>
        <v>40-44</v>
      </c>
      <c r="B113" s="4" t="str">
        <f>'40-44 transition matrix'!B1</f>
        <v>no NAFLD</v>
      </c>
      <c r="C113" s="4" t="str">
        <f>'40-44 transition matrix'!C1</f>
        <v>NAFLD F0</v>
      </c>
      <c r="D113" s="4" t="str">
        <f>'40-44 transition matrix'!D1</f>
        <v>F1</v>
      </c>
      <c r="E113" s="4" t="str">
        <f>'40-44 transition matrix'!E1</f>
        <v>F2</v>
      </c>
      <c r="F113" s="4" t="str">
        <f>'40-44 transition matrix'!F1</f>
        <v>F3</v>
      </c>
      <c r="G113" s="4" t="str">
        <f>'40-44 transition matrix'!G1</f>
        <v>F4</v>
      </c>
      <c r="H113" s="4" t="str">
        <f>'40-44 transition matrix'!H1</f>
        <v>DCC</v>
      </c>
      <c r="I113" s="4" t="str">
        <f>'40-44 transition matrix'!I1</f>
        <v>HCC</v>
      </c>
      <c r="J113" s="4" t="str">
        <f>'40-44 transition matrix'!J1</f>
        <v>LT</v>
      </c>
      <c r="K113" s="4" t="str">
        <f>'40-44 transition matrix'!K1</f>
        <v>death</v>
      </c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</row>
    <row r="114" spans="1:25" x14ac:dyDescent="0.25">
      <c r="A114" s="4" t="str">
        <f>'40-44 transition matrix'!A2</f>
        <v>no NAFLD</v>
      </c>
      <c r="B114" s="23">
        <f>'40-44 transition matrix'!B2</f>
        <v>0.92779</v>
      </c>
      <c r="C114" s="23">
        <f>'40-44 transition matrix'!C2</f>
        <v>7.0199999999999999E-2</v>
      </c>
      <c r="D114" s="23">
        <f>'40-44 transition matrix'!D2</f>
        <v>0</v>
      </c>
      <c r="E114" s="23">
        <f>'40-44 transition matrix'!E2</f>
        <v>0</v>
      </c>
      <c r="F114" s="23">
        <f>'40-44 transition matrix'!F2</f>
        <v>0</v>
      </c>
      <c r="G114" s="23">
        <f>'40-44 transition matrix'!G2</f>
        <v>0</v>
      </c>
      <c r="H114" s="23">
        <f>'40-44 transition matrix'!H2</f>
        <v>0</v>
      </c>
      <c r="I114" s="23">
        <f>'40-44 transition matrix'!I2</f>
        <v>0</v>
      </c>
      <c r="J114" s="23">
        <f>'40-44 transition matrix'!J2</f>
        <v>0</v>
      </c>
      <c r="K114" s="23">
        <f>'40-44 transition matrix'!K2</f>
        <v>2.0100000000000001E-3</v>
      </c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</row>
    <row r="115" spans="1:25" x14ac:dyDescent="0.25">
      <c r="A115" s="4" t="str">
        <f>'40-44 transition matrix'!A3</f>
        <v>NAFLD</v>
      </c>
      <c r="B115" s="23">
        <f>'40-44 transition matrix'!B3</f>
        <v>0.23701</v>
      </c>
      <c r="C115" s="23">
        <f>'40-44 transition matrix'!C3</f>
        <v>0.74454166500000007</v>
      </c>
      <c r="D115" s="23">
        <f>'40-44 transition matrix'!D3</f>
        <v>1.5768000000000001E-2</v>
      </c>
      <c r="E115" s="23">
        <f>'40-44 transition matrix'!E3</f>
        <v>0</v>
      </c>
      <c r="F115" s="23">
        <f>'40-44 transition matrix'!F3</f>
        <v>0</v>
      </c>
      <c r="G115" s="23">
        <f>'40-44 transition matrix'!G3</f>
        <v>0</v>
      </c>
      <c r="H115" s="23">
        <f>'40-44 transition matrix'!H3</f>
        <v>0</v>
      </c>
      <c r="I115" s="23">
        <f>'40-44 transition matrix'!I3</f>
        <v>0</v>
      </c>
      <c r="J115" s="23">
        <f>'40-44 transition matrix'!J3</f>
        <v>0</v>
      </c>
      <c r="K115" s="23">
        <f>'40-44 transition matrix'!K3</f>
        <v>2.6803349999999998E-3</v>
      </c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</row>
    <row r="116" spans="1:25" x14ac:dyDescent="0.25">
      <c r="A116" s="4" t="str">
        <f>'40-44 transition matrix'!A4</f>
        <v>F1</v>
      </c>
      <c r="B116" s="23">
        <f>'40-44 transition matrix'!B4</f>
        <v>0</v>
      </c>
      <c r="C116" s="23">
        <f>'40-44 transition matrix'!C4</f>
        <v>8.2200000000000009E-2</v>
      </c>
      <c r="D116" s="23">
        <f>'40-44 transition matrix'!D4</f>
        <v>0.83462397619999995</v>
      </c>
      <c r="E116" s="23">
        <f>'40-44 transition matrix'!E4</f>
        <v>8.0299999999999996E-2</v>
      </c>
      <c r="F116" s="23">
        <f>'40-44 transition matrix'!F4</f>
        <v>0</v>
      </c>
      <c r="G116" s="23">
        <f>'40-44 transition matrix'!G4</f>
        <v>0</v>
      </c>
      <c r="H116" s="23">
        <f>'40-44 transition matrix'!H4</f>
        <v>0</v>
      </c>
      <c r="I116" s="23">
        <f>'40-44 transition matrix'!I4</f>
        <v>6.7890000000000006E-6</v>
      </c>
      <c r="J116" s="23">
        <f>'40-44 transition matrix'!J4</f>
        <v>0</v>
      </c>
      <c r="K116" s="23">
        <f>'40-44 transition matrix'!K4</f>
        <v>2.8692348000000003E-3</v>
      </c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</row>
    <row r="117" spans="1:25" x14ac:dyDescent="0.25">
      <c r="A117" s="4" t="str">
        <f>'40-44 transition matrix'!A5</f>
        <v>F2</v>
      </c>
      <c r="B117" s="23">
        <f>'40-44 transition matrix'!B5</f>
        <v>0</v>
      </c>
      <c r="C117" s="23">
        <f>'40-44 transition matrix'!C5</f>
        <v>0</v>
      </c>
      <c r="D117" s="23">
        <f>'40-44 transition matrix'!D5</f>
        <v>8.2200000000000009E-2</v>
      </c>
      <c r="E117" s="23">
        <f>'40-44 transition matrix'!E5</f>
        <v>0.8327613345999999</v>
      </c>
      <c r="F117" s="23">
        <f>'40-44 transition matrix'!F5</f>
        <v>8.0299999999999996E-2</v>
      </c>
      <c r="G117" s="23">
        <f>'40-44 transition matrix'!G5</f>
        <v>0</v>
      </c>
      <c r="H117" s="23">
        <f>'40-44 transition matrix'!H5</f>
        <v>0</v>
      </c>
      <c r="I117" s="23">
        <f>'40-44 transition matrix'!I5</f>
        <v>1.3870000000000001E-4</v>
      </c>
      <c r="J117" s="23">
        <f>'40-44 transition matrix'!J5</f>
        <v>0</v>
      </c>
      <c r="K117" s="23">
        <f>'40-44 transition matrix'!K5</f>
        <v>4.5999654000000003E-3</v>
      </c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</row>
    <row r="118" spans="1:25" x14ac:dyDescent="0.25">
      <c r="A118" s="4" t="str">
        <f>'40-44 transition matrix'!A6</f>
        <v>F3</v>
      </c>
      <c r="B118" s="23">
        <f>'40-44 transition matrix'!B6</f>
        <v>0</v>
      </c>
      <c r="C118" s="23">
        <f>'40-44 transition matrix'!C6</f>
        <v>0</v>
      </c>
      <c r="D118" s="23">
        <f>'40-44 transition matrix'!D6</f>
        <v>0</v>
      </c>
      <c r="E118" s="23">
        <f>'40-44 transition matrix'!E6</f>
        <v>8.2200000000000009E-2</v>
      </c>
      <c r="F118" s="23">
        <f>'40-44 transition matrix'!F6</f>
        <v>0.85897651850000001</v>
      </c>
      <c r="G118" s="23">
        <f>'40-44 transition matrix'!G6</f>
        <v>5.2559999999999996E-2</v>
      </c>
      <c r="H118" s="23">
        <f>'40-44 transition matrix'!H6</f>
        <v>0</v>
      </c>
      <c r="I118" s="23">
        <f>'40-44 transition matrix'!I6</f>
        <v>2.7740000000000002E-4</v>
      </c>
      <c r="J118" s="23">
        <f>'40-44 transition matrix'!J6</f>
        <v>0</v>
      </c>
      <c r="K118" s="23">
        <f>'40-44 transition matrix'!K6</f>
        <v>5.9860815000000005E-3</v>
      </c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</row>
    <row r="119" spans="1:25" x14ac:dyDescent="0.25">
      <c r="A119" s="4" t="str">
        <f>'40-44 transition matrix'!A7</f>
        <v>F4</v>
      </c>
      <c r="B119" s="23">
        <f>'40-44 transition matrix'!B7</f>
        <v>0</v>
      </c>
      <c r="C119" s="23">
        <f>'40-44 transition matrix'!C7</f>
        <v>0</v>
      </c>
      <c r="D119" s="23">
        <f>'40-44 transition matrix'!D7</f>
        <v>0</v>
      </c>
      <c r="E119" s="23">
        <f>'40-44 transition matrix'!E7</f>
        <v>0</v>
      </c>
      <c r="F119" s="23">
        <f>'40-44 transition matrix'!F7</f>
        <v>8.2200000000000009E-2</v>
      </c>
      <c r="G119" s="23">
        <f>'40-44 transition matrix'!G7</f>
        <v>0.81094103369999992</v>
      </c>
      <c r="H119" s="23">
        <f>'40-44 transition matrix'!H7</f>
        <v>8.0299999999999996E-2</v>
      </c>
      <c r="I119" s="23">
        <f>'40-44 transition matrix'!I7</f>
        <v>1.898E-2</v>
      </c>
      <c r="J119" s="23">
        <f>'40-44 transition matrix'!J7</f>
        <v>0</v>
      </c>
      <c r="K119" s="23">
        <f>'40-44 transition matrix'!K7</f>
        <v>7.5789663E-3</v>
      </c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</row>
    <row r="120" spans="1:25" x14ac:dyDescent="0.25">
      <c r="A120" s="4" t="str">
        <f>'40-44 transition matrix'!A8</f>
        <v>DCC</v>
      </c>
      <c r="B120" s="23">
        <f>'40-44 transition matrix'!B8</f>
        <v>0</v>
      </c>
      <c r="C120" s="23">
        <f>'40-44 transition matrix'!C8</f>
        <v>0</v>
      </c>
      <c r="D120" s="23">
        <f>'40-44 transition matrix'!D8</f>
        <v>0</v>
      </c>
      <c r="E120" s="23">
        <f>'40-44 transition matrix'!E8</f>
        <v>0</v>
      </c>
      <c r="F120" s="23">
        <f>'40-44 transition matrix'!F8</f>
        <v>0</v>
      </c>
      <c r="G120" s="23">
        <f>'40-44 transition matrix'!G8</f>
        <v>0</v>
      </c>
      <c r="H120" s="23">
        <f>'40-44 transition matrix'!H8</f>
        <v>0.80057999999999996</v>
      </c>
      <c r="I120" s="23">
        <f>'40-44 transition matrix'!I8</f>
        <v>1.898E-2</v>
      </c>
      <c r="J120" s="23">
        <f>'40-44 transition matrix'!J8</f>
        <v>2.044E-2</v>
      </c>
      <c r="K120" s="23">
        <f>'40-44 transition matrix'!K8</f>
        <v>0.16</v>
      </c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</row>
    <row r="121" spans="1:25" x14ac:dyDescent="0.25">
      <c r="A121" s="4" t="str">
        <f>'40-44 transition matrix'!A9</f>
        <v>HCC</v>
      </c>
      <c r="B121" s="23">
        <f>'40-44 transition matrix'!B9</f>
        <v>0</v>
      </c>
      <c r="C121" s="23">
        <f>'40-44 transition matrix'!C9</f>
        <v>0</v>
      </c>
      <c r="D121" s="23">
        <f>'40-44 transition matrix'!D9</f>
        <v>0</v>
      </c>
      <c r="E121" s="23">
        <f>'40-44 transition matrix'!E9</f>
        <v>0</v>
      </c>
      <c r="F121" s="23">
        <f>'40-44 transition matrix'!F9</f>
        <v>0</v>
      </c>
      <c r="G121" s="23">
        <f>'40-44 transition matrix'!G9</f>
        <v>0</v>
      </c>
      <c r="H121" s="23">
        <f>'40-44 transition matrix'!H9</f>
        <v>0</v>
      </c>
      <c r="I121" s="23">
        <f>'40-44 transition matrix'!I9</f>
        <v>0.34700000000000009</v>
      </c>
      <c r="J121" s="23">
        <f>'40-44 transition matrix'!J9</f>
        <v>3.0599999999999999E-2</v>
      </c>
      <c r="K121" s="23">
        <f>'40-44 transition matrix'!K9</f>
        <v>0.62239999999999995</v>
      </c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</row>
    <row r="122" spans="1:25" x14ac:dyDescent="0.25">
      <c r="A122" s="4" t="str">
        <f>'40-44 transition matrix'!A10</f>
        <v xml:space="preserve">LT </v>
      </c>
      <c r="B122" s="23">
        <f>'40-44 transition matrix'!B10</f>
        <v>0</v>
      </c>
      <c r="C122" s="23">
        <f>'40-44 transition matrix'!C10</f>
        <v>0</v>
      </c>
      <c r="D122" s="23">
        <f>'40-44 transition matrix'!D10</f>
        <v>0</v>
      </c>
      <c r="E122" s="23">
        <f>'40-44 transition matrix'!E10</f>
        <v>0</v>
      </c>
      <c r="F122" s="23">
        <f>'40-44 transition matrix'!F10</f>
        <v>0</v>
      </c>
      <c r="G122" s="23">
        <f>'40-44 transition matrix'!G10</f>
        <v>0</v>
      </c>
      <c r="H122" s="23">
        <f>'40-44 transition matrix'!H10</f>
        <v>0</v>
      </c>
      <c r="I122" s="23">
        <f>'40-44 transition matrix'!I10</f>
        <v>0</v>
      </c>
      <c r="J122" s="23">
        <f>'40-44 transition matrix'!J10</f>
        <v>0.92999999999999994</v>
      </c>
      <c r="K122" s="23">
        <f>'40-44 transition matrix'!K10</f>
        <v>7.0000000000000007E-2</v>
      </c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</row>
    <row r="123" spans="1:25" x14ac:dyDescent="0.25">
      <c r="A123" s="4" t="str">
        <f>'40-44 transition matrix'!A11</f>
        <v>death</v>
      </c>
      <c r="B123" s="23">
        <f>'40-44 transition matrix'!B11</f>
        <v>0</v>
      </c>
      <c r="C123" s="23">
        <f>'40-44 transition matrix'!C11</f>
        <v>0</v>
      </c>
      <c r="D123" s="23">
        <f>'40-44 transition matrix'!D11</f>
        <v>0</v>
      </c>
      <c r="E123" s="23">
        <f>'40-44 transition matrix'!E11</f>
        <v>0</v>
      </c>
      <c r="F123" s="23">
        <f>'40-44 transition matrix'!F11</f>
        <v>0</v>
      </c>
      <c r="G123" s="23">
        <f>'40-44 transition matrix'!G11</f>
        <v>0</v>
      </c>
      <c r="H123" s="23">
        <f>'40-44 transition matrix'!H11</f>
        <v>0</v>
      </c>
      <c r="I123" s="23">
        <f>'40-44 transition matrix'!I11</f>
        <v>0</v>
      </c>
      <c r="J123" s="23">
        <f>'40-44 transition matrix'!J11</f>
        <v>0</v>
      </c>
      <c r="K123" s="23">
        <f>'40-44 transition matrix'!K11</f>
        <v>1</v>
      </c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</row>
    <row r="124" spans="1:25" x14ac:dyDescent="0.2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</row>
    <row r="125" spans="1:25" x14ac:dyDescent="0.25">
      <c r="A125" s="4" t="s">
        <v>104</v>
      </c>
      <c r="B125" s="15" t="s">
        <v>66</v>
      </c>
      <c r="C125" s="15" t="s">
        <v>87</v>
      </c>
      <c r="D125" s="15" t="s">
        <v>77</v>
      </c>
      <c r="E125" s="15" t="s">
        <v>2</v>
      </c>
      <c r="F125" s="15" t="s">
        <v>3</v>
      </c>
      <c r="G125" s="15" t="s">
        <v>4</v>
      </c>
      <c r="H125" s="15" t="s">
        <v>64</v>
      </c>
      <c r="I125" s="15" t="s">
        <v>78</v>
      </c>
      <c r="J125" s="15" t="s">
        <v>79</v>
      </c>
      <c r="K125" s="15" t="s">
        <v>65</v>
      </c>
      <c r="L125" s="4" t="s">
        <v>110</v>
      </c>
      <c r="M125" s="15" t="s">
        <v>112</v>
      </c>
      <c r="N125" s="4" t="s">
        <v>151</v>
      </c>
      <c r="O125" s="22" t="s">
        <v>153</v>
      </c>
      <c r="P125" s="23"/>
      <c r="Q125" s="23"/>
      <c r="R125" s="23"/>
      <c r="S125" s="23"/>
      <c r="T125" s="23"/>
      <c r="U125" s="23"/>
      <c r="V125" s="23"/>
      <c r="W125" s="23"/>
      <c r="X125" s="23"/>
      <c r="Y125" s="23"/>
    </row>
    <row r="126" spans="1:25" x14ac:dyDescent="0.25">
      <c r="A126" s="4">
        <v>40</v>
      </c>
      <c r="B126" s="23">
        <f t="array" ref="B126:K126">MMULT(B110:K110,B114:K123)</f>
        <v>711.34984955718448</v>
      </c>
      <c r="C126" s="23">
        <v>187.50636354549746</v>
      </c>
      <c r="D126" s="23">
        <v>19.038995898579497</v>
      </c>
      <c r="E126" s="23">
        <v>8.7815278831513695</v>
      </c>
      <c r="F126" s="23">
        <v>3.8210849537767437</v>
      </c>
      <c r="G126" s="23">
        <v>0.77850271211943589</v>
      </c>
      <c r="H126" s="23">
        <v>0.25491522244566922</v>
      </c>
      <c r="I126" s="23">
        <v>3.0847032842593269E-2</v>
      </c>
      <c r="J126" s="23">
        <v>0.10627555860520364</v>
      </c>
      <c r="K126" s="23">
        <v>25.359610426573713</v>
      </c>
      <c r="L126" s="23">
        <f xml:space="preserve"> (C126 + D126 + E126 + F126 + G126 + H126) / $Q$2</f>
        <v>0.23006787311921753</v>
      </c>
      <c r="M126">
        <f xml:space="preserve"> (D126 + E126 + F126 + G126 + H126) / (C126 + D126 + E126 + F126+ G126 + H126)</f>
        <v>0.14840049214914119</v>
      </c>
      <c r="N126" s="23">
        <f>I126 / (D126 + E126 + F126 + G126 + H126)</f>
        <v>9.4405532255758759E-4</v>
      </c>
      <c r="O126" s="23">
        <f>SUM(B126:J126)</f>
        <v>931.66836236420261</v>
      </c>
      <c r="P126" s="23"/>
      <c r="Q126" s="23"/>
      <c r="R126" s="23"/>
      <c r="S126" s="23"/>
      <c r="T126" s="23"/>
      <c r="U126" s="23"/>
      <c r="V126" s="23"/>
      <c r="W126" s="23"/>
      <c r="X126" s="23"/>
      <c r="Y126" s="23"/>
    </row>
    <row r="127" spans="1:25" x14ac:dyDescent="0.2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</row>
    <row r="128" spans="1:25" x14ac:dyDescent="0.25">
      <c r="A128" s="4" t="s">
        <v>105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23"/>
      <c r="Q128" s="23"/>
      <c r="R128" s="23"/>
      <c r="S128" s="23"/>
      <c r="T128" s="23"/>
      <c r="U128" s="23"/>
      <c r="V128" s="23"/>
      <c r="W128" s="23"/>
      <c r="X128" s="23"/>
      <c r="Y128" s="23"/>
    </row>
    <row r="129" spans="1:40" x14ac:dyDescent="0.25">
      <c r="A129" s="4">
        <v>41</v>
      </c>
      <c r="B129" s="23">
        <f t="array" ref="B129:K129">MMULT(B126:K126,B114:K123)</f>
        <v>704.42416014457854</v>
      </c>
      <c r="C129" s="23">
        <v>191.10806501403758</v>
      </c>
      <c r="D129" s="23">
        <v>19.568844392108357</v>
      </c>
      <c r="E129" s="23">
        <v>9.1558414336566276</v>
      </c>
      <c r="F129" s="23">
        <v>4.0513718624411537</v>
      </c>
      <c r="G129" s="23">
        <v>0.83215601927489447</v>
      </c>
      <c r="H129" s="23">
        <v>0.26659379656874455</v>
      </c>
      <c r="I129" s="23">
        <v>3.2725415421151781E-2</v>
      </c>
      <c r="J129" s="23">
        <v>0.10499065585461222</v>
      </c>
      <c r="K129" s="23">
        <v>27.483224056834512</v>
      </c>
      <c r="L129" s="23">
        <f xml:space="preserve"> (C129 + D129 + E129 + F129 + G129 + H129) / $Q$2</f>
        <v>0.23508494935839544</v>
      </c>
      <c r="M129">
        <f xml:space="preserve"> (D129 + E129 + F129 + G129 + H129) / (C129 + D129 + E129 + F129+ G129 + H129)</f>
        <v>0.15056616143669529</v>
      </c>
      <c r="N129" s="23">
        <f>I129 / (D129 + E129 + F129 + G129 + H129)</f>
        <v>9.6606941359709327E-4</v>
      </c>
      <c r="O129" s="23">
        <f>SUM(B129:J129)</f>
        <v>929.54474873394156</v>
      </c>
      <c r="P129" s="23"/>
      <c r="Q129" s="23"/>
      <c r="R129" s="23"/>
      <c r="S129" s="23"/>
      <c r="T129" s="23"/>
      <c r="U129" s="23"/>
      <c r="V129" s="23"/>
      <c r="W129" s="23"/>
      <c r="X129" s="23"/>
      <c r="Y129" s="23"/>
    </row>
    <row r="130" spans="1:40" x14ac:dyDescent="0.2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</row>
    <row r="131" spans="1:40" x14ac:dyDescent="0.25">
      <c r="A131" s="4" t="s">
        <v>106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23"/>
      <c r="Q131" s="23"/>
      <c r="R131" s="23"/>
      <c r="S131" s="23"/>
      <c r="T131" s="23"/>
      <c r="U131" s="23"/>
      <c r="V131" s="23"/>
      <c r="W131" s="23"/>
      <c r="X131" s="23"/>
      <c r="Y131" s="23"/>
    </row>
    <row r="132" spans="1:40" x14ac:dyDescent="0.25">
      <c r="A132" s="4">
        <v>42</v>
      </c>
      <c r="B132" s="23">
        <f t="array" ref="B132:K132">MMULT(B129:K129,B114:K123)</f>
        <v>698.85221402951549</v>
      </c>
      <c r="C132" s="23">
        <v>193.34705197166051</v>
      </c>
      <c r="D132" s="23">
        <v>20.098628851168471</v>
      </c>
      <c r="E132" s="23">
        <v>9.5290317034568339</v>
      </c>
      <c r="F132" s="23">
        <v>4.2836505894555872</v>
      </c>
      <c r="G132" s="23">
        <v>0.88776956756036696</v>
      </c>
      <c r="H132" s="23">
        <v>0.28025179000477951</v>
      </c>
      <c r="I132" s="23">
        <v>3.4736609301919311E-2</v>
      </c>
      <c r="J132" s="23">
        <v>0.10409188485854173</v>
      </c>
      <c r="K132" s="23">
        <v>29.610545793793598</v>
      </c>
      <c r="L132" s="23">
        <f xml:space="preserve"> (C132 + D132 + E132 + F132 + G132 + H132) / $Q$2</f>
        <v>0.23868308029408544</v>
      </c>
      <c r="M132">
        <f xml:space="preserve"> (D132 + E132 + F132 + G132 + H132) / (C132 + D132 + E132 + F132+ G132 + H132)</f>
        <v>0.15356952999335038</v>
      </c>
      <c r="N132" s="23">
        <f>I132 / (D132 + E132 + F132 + G132 + H132)</f>
        <v>9.9023005355901111E-4</v>
      </c>
      <c r="O132" s="23">
        <f>SUM(B132:J132)</f>
        <v>927.41742699698239</v>
      </c>
      <c r="P132" s="23"/>
      <c r="Q132" s="23"/>
      <c r="R132" s="23"/>
      <c r="S132" s="23"/>
      <c r="T132" s="23"/>
      <c r="U132" s="23"/>
      <c r="V132" s="23"/>
      <c r="W132" s="23"/>
      <c r="X132" s="23"/>
      <c r="Y132" s="23"/>
    </row>
    <row r="133" spans="1:40" ht="15.75" thickBot="1" x14ac:dyDescent="0.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</row>
    <row r="134" spans="1:40" x14ac:dyDescent="0.25">
      <c r="A134" s="4" t="s">
        <v>107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23"/>
      <c r="Q134" s="24" t="s">
        <v>233</v>
      </c>
      <c r="R134" s="25"/>
      <c r="S134" s="25"/>
      <c r="T134" s="25"/>
      <c r="U134" s="26"/>
      <c r="V134" s="23"/>
      <c r="W134" s="23"/>
      <c r="X134" s="23"/>
      <c r="Y134" s="23"/>
    </row>
    <row r="135" spans="1:40" ht="15.75" thickBot="1" x14ac:dyDescent="0.3">
      <c r="A135" s="4">
        <v>43</v>
      </c>
      <c r="B135" s="23">
        <f t="array" ref="B135:K135">MMULT(B132:K132,B114:K123)</f>
        <v>694.21328044224742</v>
      </c>
      <c r="C135" s="23">
        <v>194.66646871425968</v>
      </c>
      <c r="D135" s="23">
        <v>20.60678024944356</v>
      </c>
      <c r="E135" s="23">
        <v>9.9014451340185019</v>
      </c>
      <c r="F135" s="23">
        <v>4.5177111740420788</v>
      </c>
      <c r="G135" s="23">
        <v>0.94507744578659159</v>
      </c>
      <c r="H135" s="23">
        <v>0.29565187431712381</v>
      </c>
      <c r="I135" s="23">
        <v>3.6869059756407509E-2</v>
      </c>
      <c r="J135" s="23">
        <v>0.10359673975078024</v>
      </c>
      <c r="K135" s="23">
        <v>31.741091957153934</v>
      </c>
      <c r="L135" s="23">
        <f xml:space="preserve"> (C135 + D135 + E135 + F135 + G135 + H135) / $Q$2</f>
        <v>0.24130238734657533</v>
      </c>
      <c r="M135">
        <f xml:space="preserve"> (D135 + E135 + F135 + G135 + H135) / (C135 + D135 + E135 + F135+ G135 + H135)</f>
        <v>0.15704401164303519</v>
      </c>
      <c r="N135" s="23">
        <f>I135 / (D135 + E135 + F135 + G135 + H135)</f>
        <v>1.0166101256959381E-3</v>
      </c>
      <c r="O135" s="23">
        <f>SUM(B135:J135)</f>
        <v>925.28688083362238</v>
      </c>
      <c r="P135" s="23"/>
      <c r="Q135" s="27" t="s">
        <v>111</v>
      </c>
      <c r="R135" s="28"/>
      <c r="S135" s="28"/>
      <c r="T135" s="28"/>
      <c r="U135" s="29"/>
      <c r="V135" s="23"/>
      <c r="W135" s="23"/>
      <c r="X135" s="23"/>
      <c r="Y135" s="23"/>
    </row>
    <row r="136" spans="1:40" x14ac:dyDescent="0.2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</row>
    <row r="137" spans="1:40" x14ac:dyDescent="0.25">
      <c r="A137" s="4" t="s">
        <v>108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U137" s="23"/>
      <c r="V137" s="23"/>
      <c r="W137" s="23"/>
      <c r="X137" s="23"/>
      <c r="Y137" s="23"/>
      <c r="AL137" s="22" t="s">
        <v>218</v>
      </c>
      <c r="AM137" s="22" t="s">
        <v>219</v>
      </c>
      <c r="AN137" s="22" t="s">
        <v>220</v>
      </c>
    </row>
    <row r="138" spans="1:40" x14ac:dyDescent="0.25">
      <c r="A138" s="4">
        <v>44</v>
      </c>
      <c r="B138" s="23">
        <f t="array" ref="B138:K138">MMULT(B135:K135,B114:K123)</f>
        <v>690.22203921147945</v>
      </c>
      <c r="C138" s="23">
        <v>195.36494635973537</v>
      </c>
      <c r="D138" s="23">
        <v>21.082312537172978</v>
      </c>
      <c r="E138" s="23">
        <v>10.2716209768105</v>
      </c>
      <c r="F138" s="23">
        <v>4.7533792261725551</v>
      </c>
      <c r="G138" s="23">
        <v>1.0038529801203859</v>
      </c>
      <c r="H138" s="23">
        <v>0.31258269643746628</v>
      </c>
      <c r="I138" s="23">
        <v>3.9109049181923039E-2</v>
      </c>
      <c r="J138" s="23">
        <v>0.10351628550781369</v>
      </c>
      <c r="K138" s="23">
        <v>33.87461346815769</v>
      </c>
      <c r="L138" s="23">
        <f xml:space="preserve"> (C138 + D138 + E138 + F138 + G138 + H138) / $Q$2</f>
        <v>0.24324126503598159</v>
      </c>
      <c r="M138">
        <f xml:space="preserve"> (D138 + E138 + F138 + G138 + H138) / (C138 + D138 + E138 + F138+ G138 + H138)</f>
        <v>0.16076274001472671</v>
      </c>
      <c r="N138" s="23">
        <f>I138 / (D138 + E138 + F138 + G138 + H138)</f>
        <v>1.0450329225828291E-3</v>
      </c>
      <c r="O138" s="30">
        <f>SUM(B138:J138)</f>
        <v>923.15335932261848</v>
      </c>
      <c r="Q138" s="22" t="s">
        <v>163</v>
      </c>
      <c r="R138" s="22" t="s">
        <v>154</v>
      </c>
      <c r="S138" s="22" t="s">
        <v>155</v>
      </c>
      <c r="T138" s="22" t="s">
        <v>156</v>
      </c>
      <c r="U138" s="22" t="s">
        <v>157</v>
      </c>
      <c r="V138" s="22" t="s">
        <v>158</v>
      </c>
      <c r="W138" s="22" t="s">
        <v>159</v>
      </c>
      <c r="X138" s="22" t="s">
        <v>160</v>
      </c>
      <c r="Y138" s="22" t="s">
        <v>161</v>
      </c>
      <c r="Z138" s="22" t="s">
        <v>162</v>
      </c>
      <c r="AB138" s="22" t="s">
        <v>181</v>
      </c>
      <c r="AC138" s="22" t="s">
        <v>182</v>
      </c>
      <c r="AD138" s="22" t="s">
        <v>174</v>
      </c>
      <c r="AE138" s="22" t="s">
        <v>175</v>
      </c>
      <c r="AF138" s="22" t="s">
        <v>176</v>
      </c>
      <c r="AG138" s="22" t="s">
        <v>177</v>
      </c>
      <c r="AH138" s="22" t="s">
        <v>178</v>
      </c>
      <c r="AI138" s="22" t="s">
        <v>179</v>
      </c>
      <c r="AJ138" s="22" t="s">
        <v>180</v>
      </c>
      <c r="AK138" s="22" t="s">
        <v>183</v>
      </c>
      <c r="AL138">
        <f>C138 - C126</f>
        <v>7.8585828142379057</v>
      </c>
      <c r="AM138">
        <f>J138 - J126</f>
        <v>-2.7592730973899499E-3</v>
      </c>
      <c r="AN138">
        <f>K138-K126</f>
        <v>8.5150030415839773</v>
      </c>
    </row>
    <row r="139" spans="1:40" x14ac:dyDescent="0.25">
      <c r="A139" s="22" t="s">
        <v>153</v>
      </c>
      <c r="B139" s="4">
        <f t="shared" ref="B139:J139" si="4">SUM(B126:B138)</f>
        <v>3499.0615433850053</v>
      </c>
      <c r="C139" s="4">
        <f t="shared" si="4"/>
        <v>961.9928956051906</v>
      </c>
      <c r="D139" s="4">
        <f t="shared" si="4"/>
        <v>100.39556192847286</v>
      </c>
      <c r="E139" s="4">
        <f t="shared" si="4"/>
        <v>47.639467131093824</v>
      </c>
      <c r="F139" s="4">
        <f t="shared" si="4"/>
        <v>21.42719780588812</v>
      </c>
      <c r="G139" s="4">
        <f t="shared" si="4"/>
        <v>4.4473587248616742</v>
      </c>
      <c r="H139" s="4">
        <f t="shared" si="4"/>
        <v>1.4099953797737834</v>
      </c>
      <c r="I139" s="4">
        <f t="shared" si="4"/>
        <v>0.17428716650399492</v>
      </c>
      <c r="J139" s="4">
        <f t="shared" si="4"/>
        <v>0.52247112457695144</v>
      </c>
      <c r="K139" s="22" t="s">
        <v>147</v>
      </c>
      <c r="L139" s="4">
        <f>AVERAGE(L2:L138)</f>
        <v>0.18438675656218353</v>
      </c>
      <c r="M139" s="23"/>
      <c r="O139" s="4">
        <f>SUM(B139:J139)</f>
        <v>4637.0707782513664</v>
      </c>
      <c r="P139" s="23"/>
      <c r="Q139" s="23">
        <f xml:space="preserve"> $R$6 * B139</f>
        <v>3499.0615433850053</v>
      </c>
      <c r="R139" s="23">
        <f>$R$7 * C139</f>
        <v>961.9928956051906</v>
      </c>
      <c r="S139" s="23">
        <f xml:space="preserve"> $R$8 * D139</f>
        <v>95.375783832049208</v>
      </c>
      <c r="T139" s="23">
        <f xml:space="preserve"> $R$9 * E139</f>
        <v>45.257493774539128</v>
      </c>
      <c r="U139" s="23">
        <f xml:space="preserve"> $R$10 * F139</f>
        <v>19.713021981417072</v>
      </c>
      <c r="V139" s="23">
        <f>$R$11 * G139</f>
        <v>3.4689398053921061</v>
      </c>
      <c r="W139" s="23">
        <f>$R$12 *H139</f>
        <v>0.84599722786427001</v>
      </c>
      <c r="X139" s="23">
        <f xml:space="preserve"> $R$13 * I139</f>
        <v>0.1132866582275967</v>
      </c>
      <c r="Y139" s="23">
        <f xml:space="preserve"> $R$14 * J139</f>
        <v>0.39185334343271361</v>
      </c>
      <c r="Z139" s="31">
        <f>SUM(Q139:Y139)</f>
        <v>4626.2208156131182</v>
      </c>
      <c r="AB139" s="39">
        <f xml:space="preserve"> $S$6 * B139</f>
        <v>8779145.4123529773</v>
      </c>
      <c r="AC139" s="39">
        <f>$S$7 * C139</f>
        <v>3727722.4704701137</v>
      </c>
      <c r="AD139" s="39">
        <f xml:space="preserve"> $S$8 * D139</f>
        <v>394052.58056925598</v>
      </c>
      <c r="AE139" s="39">
        <f xml:space="preserve"> $S$9 * E139</f>
        <v>190557.86852437528</v>
      </c>
      <c r="AF139" s="39">
        <f xml:space="preserve"> $S$10 * F139</f>
        <v>96422.390126496539</v>
      </c>
      <c r="AG139" s="39">
        <f>$S$11 * G139</f>
        <v>92113.693909334994</v>
      </c>
      <c r="AH139" s="39">
        <f>$S$12 *H139</f>
        <v>72169.203518341325</v>
      </c>
      <c r="AI139" s="39">
        <f xml:space="preserve"> $S$13 * I139</f>
        <v>12362.188720128361</v>
      </c>
      <c r="AJ139" s="39">
        <f xml:space="preserve"> $S$14 * J139</f>
        <v>35093.340495584671</v>
      </c>
      <c r="AK139" s="39">
        <f>SUM(AB139:AJ139)+AL139+AM139+AN139</f>
        <v>13966763.851818319</v>
      </c>
      <c r="AL139" s="39">
        <f>IF(AL138&gt;0,(AL138*$T$7)-(AL138*$S$7),0)</f>
        <v>36495.258589320831</v>
      </c>
      <c r="AM139" s="39">
        <f>IF(AM138 &gt; 0, (AM138 * $T$14) - (AM138 * $S$14), 0)</f>
        <v>0</v>
      </c>
      <c r="AN139" s="39">
        <f t="array" ref="AN139">IF(AN138&gt;0,AN138*$T$15,0)</f>
        <v>530629.44454238866</v>
      </c>
    </row>
    <row r="140" spans="1:40" x14ac:dyDescent="0.25">
      <c r="W140" s="23"/>
      <c r="X140" s="23"/>
      <c r="Y140" s="23"/>
    </row>
    <row r="141" spans="1:40" x14ac:dyDescent="0.25">
      <c r="A141" s="4" t="str">
        <f>'45-49 transition matrix'!A1</f>
        <v>45-49</v>
      </c>
      <c r="B141" s="4" t="str">
        <f>'45-49 transition matrix'!B1</f>
        <v>no NAFLD</v>
      </c>
      <c r="C141" s="4" t="str">
        <f>'45-49 transition matrix'!C1</f>
        <v>NAFLD F0</v>
      </c>
      <c r="D141" s="4" t="str">
        <f>'45-49 transition matrix'!D1</f>
        <v>F1</v>
      </c>
      <c r="E141" s="4" t="str">
        <f>'45-49 transition matrix'!E1</f>
        <v>F2</v>
      </c>
      <c r="F141" s="4" t="str">
        <f>'45-49 transition matrix'!F1</f>
        <v>F3</v>
      </c>
      <c r="G141" s="4" t="str">
        <f>'45-49 transition matrix'!G1</f>
        <v>F4</v>
      </c>
      <c r="H141" s="4" t="str">
        <f>'45-49 transition matrix'!H1</f>
        <v>DCC</v>
      </c>
      <c r="I141" s="4" t="str">
        <f>'45-49 transition matrix'!I1</f>
        <v>HCC</v>
      </c>
      <c r="J141" s="4" t="str">
        <f>'45-49 transition matrix'!J1</f>
        <v>LT</v>
      </c>
      <c r="K141" s="4" t="str">
        <f>'45-49 transition matrix'!K1</f>
        <v>death</v>
      </c>
      <c r="L141" s="23"/>
      <c r="M141" s="23"/>
      <c r="T141" s="23"/>
      <c r="U141" s="23"/>
      <c r="V141" s="23"/>
      <c r="W141" s="23"/>
      <c r="X141" s="23"/>
      <c r="Y141" s="23"/>
    </row>
    <row r="142" spans="1:40" x14ac:dyDescent="0.25">
      <c r="A142" s="4" t="str">
        <f>'45-49 transition matrix'!A2</f>
        <v>no NAFLD</v>
      </c>
      <c r="B142" s="23">
        <f>'45-49 transition matrix'!B2</f>
        <v>0.92075999999999991</v>
      </c>
      <c r="C142" s="23">
        <f>'45-49 transition matrix'!C2</f>
        <v>7.6100000000000001E-2</v>
      </c>
      <c r="D142" s="23">
        <f>'45-49 transition matrix'!D2</f>
        <v>0</v>
      </c>
      <c r="E142" s="23">
        <f>'45-49 transition matrix'!E2</f>
        <v>0</v>
      </c>
      <c r="F142" s="23">
        <f>'45-49 transition matrix'!F2</f>
        <v>0</v>
      </c>
      <c r="G142" s="23">
        <f>'45-49 transition matrix'!G2</f>
        <v>0</v>
      </c>
      <c r="H142" s="23">
        <f>'45-49 transition matrix'!H2</f>
        <v>0</v>
      </c>
      <c r="I142" s="23">
        <f>'45-49 transition matrix'!I2</f>
        <v>0</v>
      </c>
      <c r="J142" s="23">
        <f>'45-49 transition matrix'!J2</f>
        <v>0</v>
      </c>
      <c r="K142" s="23">
        <f>'45-49 transition matrix'!K2</f>
        <v>3.14E-3</v>
      </c>
      <c r="L142" s="23"/>
      <c r="M142" s="23"/>
      <c r="T142" s="23"/>
      <c r="U142" s="23"/>
      <c r="V142" s="23"/>
      <c r="W142" s="23"/>
      <c r="X142" s="23"/>
      <c r="Y142" s="23"/>
    </row>
    <row r="143" spans="1:40" x14ac:dyDescent="0.25">
      <c r="A143" s="4" t="str">
        <f>'45-49 transition matrix'!A3</f>
        <v>NAFLD</v>
      </c>
      <c r="B143" s="23">
        <f>'45-49 transition matrix'!B3</f>
        <v>0.17818999999999999</v>
      </c>
      <c r="C143" s="23">
        <f>'45-49 transition matrix'!C3</f>
        <v>0.79723130000000009</v>
      </c>
      <c r="D143" s="23">
        <f>'45-49 transition matrix'!D3</f>
        <v>2.0952000000000002E-2</v>
      </c>
      <c r="E143" s="23">
        <f>'45-49 transition matrix'!E3</f>
        <v>0</v>
      </c>
      <c r="F143" s="23">
        <f>'45-49 transition matrix'!F3</f>
        <v>0</v>
      </c>
      <c r="G143" s="23">
        <f>'45-49 transition matrix'!G3</f>
        <v>0</v>
      </c>
      <c r="H143" s="23">
        <f>'45-49 transition matrix'!H3</f>
        <v>0</v>
      </c>
      <c r="I143" s="23">
        <f>'45-49 transition matrix'!I3</f>
        <v>0</v>
      </c>
      <c r="J143" s="23">
        <f>'45-49 transition matrix'!J3</f>
        <v>0</v>
      </c>
      <c r="K143" s="23">
        <f>'45-49 transition matrix'!K3</f>
        <v>3.6267000000000005E-3</v>
      </c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</row>
    <row r="144" spans="1:40" x14ac:dyDescent="0.25">
      <c r="A144" s="4" t="str">
        <f>'45-49 transition matrix'!A4</f>
        <v>F1</v>
      </c>
      <c r="B144" s="23">
        <f>'45-49 transition matrix'!B4</f>
        <v>0</v>
      </c>
      <c r="C144" s="23">
        <f>'45-49 transition matrix'!C4</f>
        <v>6.1800000000000001E-2</v>
      </c>
      <c r="D144" s="23">
        <f>'45-49 transition matrix'!D4</f>
        <v>0.82760868300000001</v>
      </c>
      <c r="E144" s="23">
        <f>'45-49 transition matrix'!E4</f>
        <v>0.1067</v>
      </c>
      <c r="F144" s="23">
        <f>'45-49 transition matrix'!F4</f>
        <v>0</v>
      </c>
      <c r="G144" s="23">
        <f>'45-49 transition matrix'!G4</f>
        <v>0</v>
      </c>
      <c r="H144" s="23">
        <f>'45-49 transition matrix'!H4</f>
        <v>0</v>
      </c>
      <c r="I144" s="23">
        <f>'45-49 transition matrix'!I4</f>
        <v>9.0210000000000005E-6</v>
      </c>
      <c r="J144" s="23">
        <f>'45-49 transition matrix'!J4</f>
        <v>0</v>
      </c>
      <c r="K144" s="23">
        <f>'45-49 transition matrix'!K4</f>
        <v>3.8822960000000004E-3</v>
      </c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</row>
    <row r="145" spans="1:25" x14ac:dyDescent="0.25">
      <c r="A145" s="4" t="str">
        <f>'45-49 transition matrix'!A5</f>
        <v>F2</v>
      </c>
      <c r="B145" s="23">
        <f>'45-49 transition matrix'!B5</f>
        <v>0</v>
      </c>
      <c r="C145" s="23">
        <f>'45-49 transition matrix'!C5</f>
        <v>0</v>
      </c>
      <c r="D145" s="23">
        <f>'45-49 transition matrix'!D5</f>
        <v>6.1800000000000001E-2</v>
      </c>
      <c r="E145" s="23">
        <f>'45-49 transition matrix'!E5</f>
        <v>0.82509159200000004</v>
      </c>
      <c r="F145" s="23">
        <f>'45-49 transition matrix'!F5</f>
        <v>0.1067</v>
      </c>
      <c r="G145" s="23">
        <f>'45-49 transition matrix'!G5</f>
        <v>0</v>
      </c>
      <c r="H145" s="23">
        <f>'45-49 transition matrix'!H5</f>
        <v>0</v>
      </c>
      <c r="I145" s="23">
        <f>'45-49 transition matrix'!I5</f>
        <v>1.8430000000000001E-4</v>
      </c>
      <c r="J145" s="23">
        <f>'45-49 transition matrix'!J5</f>
        <v>0</v>
      </c>
      <c r="K145" s="23">
        <f>'45-49 transition matrix'!K5</f>
        <v>6.2241080000000008E-3</v>
      </c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</row>
    <row r="146" spans="1:25" x14ac:dyDescent="0.25">
      <c r="A146" s="4" t="str">
        <f>'45-49 transition matrix'!A6</f>
        <v>F3</v>
      </c>
      <c r="B146" s="23">
        <f>'45-49 transition matrix'!B6</f>
        <v>0</v>
      </c>
      <c r="C146" s="23">
        <f>'45-49 transition matrix'!C6</f>
        <v>0</v>
      </c>
      <c r="D146" s="23">
        <f>'45-49 transition matrix'!D6</f>
        <v>0</v>
      </c>
      <c r="E146" s="23">
        <f>'45-49 transition matrix'!E6</f>
        <v>6.1800000000000001E-2</v>
      </c>
      <c r="F146" s="23">
        <f>'45-49 transition matrix'!F6</f>
        <v>0.85989176999999994</v>
      </c>
      <c r="G146" s="23">
        <f>'45-49 transition matrix'!G6</f>
        <v>6.9839999999999999E-2</v>
      </c>
      <c r="H146" s="23">
        <f>'45-49 transition matrix'!H6</f>
        <v>0</v>
      </c>
      <c r="I146" s="23">
        <f>'45-49 transition matrix'!I6</f>
        <v>3.6860000000000001E-4</v>
      </c>
      <c r="J146" s="23">
        <f>'45-49 transition matrix'!J6</f>
        <v>0</v>
      </c>
      <c r="K146" s="23">
        <f>'45-49 transition matrix'!K6</f>
        <v>8.0996300000000018E-3</v>
      </c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</row>
    <row r="147" spans="1:25" x14ac:dyDescent="0.25">
      <c r="A147" s="4" t="str">
        <f>'45-49 transition matrix'!A7</f>
        <v>F4</v>
      </c>
      <c r="B147" s="23">
        <f>'45-49 transition matrix'!B7</f>
        <v>0</v>
      </c>
      <c r="C147" s="23">
        <f>'45-49 transition matrix'!C7</f>
        <v>0</v>
      </c>
      <c r="D147" s="23">
        <f>'45-49 transition matrix'!D7</f>
        <v>0</v>
      </c>
      <c r="E147" s="23">
        <f>'45-49 transition matrix'!E7</f>
        <v>0</v>
      </c>
      <c r="F147" s="23">
        <f>'45-49 transition matrix'!F7</f>
        <v>6.1800000000000001E-2</v>
      </c>
      <c r="G147" s="23">
        <f>'45-49 transition matrix'!G7</f>
        <v>0.796025074</v>
      </c>
      <c r="H147" s="23">
        <f>'45-49 transition matrix'!H7</f>
        <v>0.1067</v>
      </c>
      <c r="I147" s="23">
        <f>'45-49 transition matrix'!I7</f>
        <v>2.5219999999999999E-2</v>
      </c>
      <c r="J147" s="23">
        <f>'45-49 transition matrix'!J7</f>
        <v>0</v>
      </c>
      <c r="K147" s="23">
        <f>'45-49 transition matrix'!K7</f>
        <v>1.0254926000000001E-2</v>
      </c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</row>
    <row r="148" spans="1:25" x14ac:dyDescent="0.25">
      <c r="A148" s="4" t="str">
        <f>'45-49 transition matrix'!A8</f>
        <v>DCC</v>
      </c>
      <c r="B148" s="23">
        <f>'45-49 transition matrix'!B8</f>
        <v>0</v>
      </c>
      <c r="C148" s="23">
        <f>'45-49 transition matrix'!C8</f>
        <v>0</v>
      </c>
      <c r="D148" s="23">
        <f>'45-49 transition matrix'!D8</f>
        <v>0</v>
      </c>
      <c r="E148" s="23">
        <f>'45-49 transition matrix'!E8</f>
        <v>0</v>
      </c>
      <c r="F148" s="23">
        <f>'45-49 transition matrix'!F8</f>
        <v>0</v>
      </c>
      <c r="G148" s="23">
        <f>'45-49 transition matrix'!G8</f>
        <v>0</v>
      </c>
      <c r="H148" s="23">
        <f>'45-49 transition matrix'!H8</f>
        <v>0.78761999999999999</v>
      </c>
      <c r="I148" s="23">
        <f>'45-49 transition matrix'!I8</f>
        <v>2.5219999999999999E-2</v>
      </c>
      <c r="J148" s="23">
        <f>'45-49 transition matrix'!J8</f>
        <v>2.716E-2</v>
      </c>
      <c r="K148" s="23">
        <f>'45-49 transition matrix'!K8</f>
        <v>0.16</v>
      </c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</row>
    <row r="149" spans="1:25" x14ac:dyDescent="0.25">
      <c r="A149" s="4" t="str">
        <f>'45-49 transition matrix'!A9</f>
        <v>HCC</v>
      </c>
      <c r="B149" s="23">
        <f>'45-49 transition matrix'!B9</f>
        <v>0</v>
      </c>
      <c r="C149" s="23">
        <f>'45-49 transition matrix'!C9</f>
        <v>0</v>
      </c>
      <c r="D149" s="23">
        <f>'45-49 transition matrix'!D9</f>
        <v>0</v>
      </c>
      <c r="E149" s="23">
        <f>'45-49 transition matrix'!E9</f>
        <v>0</v>
      </c>
      <c r="F149" s="23">
        <f>'45-49 transition matrix'!F9</f>
        <v>0</v>
      </c>
      <c r="G149" s="23">
        <f>'45-49 transition matrix'!G9</f>
        <v>0</v>
      </c>
      <c r="H149" s="23">
        <f>'45-49 transition matrix'!H9</f>
        <v>0</v>
      </c>
      <c r="I149" s="23">
        <f>'45-49 transition matrix'!I9</f>
        <v>0.34700000000000009</v>
      </c>
      <c r="J149" s="23">
        <f>'45-49 transition matrix'!J9</f>
        <v>3.0599999999999999E-2</v>
      </c>
      <c r="K149" s="23">
        <f>'45-49 transition matrix'!K9</f>
        <v>0.62239999999999995</v>
      </c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</row>
    <row r="150" spans="1:25" x14ac:dyDescent="0.25">
      <c r="A150" s="4" t="str">
        <f>'45-49 transition matrix'!A10</f>
        <v xml:space="preserve">LT </v>
      </c>
      <c r="B150" s="23">
        <f>'45-49 transition matrix'!B10</f>
        <v>0</v>
      </c>
      <c r="C150" s="23">
        <f>'45-49 transition matrix'!C10</f>
        <v>0</v>
      </c>
      <c r="D150" s="23">
        <f>'45-49 transition matrix'!D10</f>
        <v>0</v>
      </c>
      <c r="E150" s="23">
        <f>'45-49 transition matrix'!E10</f>
        <v>0</v>
      </c>
      <c r="F150" s="23">
        <f>'45-49 transition matrix'!F10</f>
        <v>0</v>
      </c>
      <c r="G150" s="23">
        <f>'45-49 transition matrix'!G10</f>
        <v>0</v>
      </c>
      <c r="H150" s="23">
        <f>'45-49 transition matrix'!H10</f>
        <v>0</v>
      </c>
      <c r="I150" s="23">
        <f>'45-49 transition matrix'!I10</f>
        <v>0</v>
      </c>
      <c r="J150" s="23">
        <f>'45-49 transition matrix'!J10</f>
        <v>0.92999999999999994</v>
      </c>
      <c r="K150" s="23">
        <f>'45-49 transition matrix'!K10</f>
        <v>7.0000000000000007E-2</v>
      </c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</row>
    <row r="151" spans="1:25" x14ac:dyDescent="0.25">
      <c r="A151" s="4" t="str">
        <f>'45-49 transition matrix'!A11</f>
        <v>death</v>
      </c>
      <c r="B151" s="23">
        <f>'45-49 transition matrix'!B11</f>
        <v>0</v>
      </c>
      <c r="C151" s="23">
        <f>'45-49 transition matrix'!C11</f>
        <v>0</v>
      </c>
      <c r="D151" s="23">
        <f>'45-49 transition matrix'!D11</f>
        <v>0</v>
      </c>
      <c r="E151" s="23">
        <f>'45-49 transition matrix'!E11</f>
        <v>0</v>
      </c>
      <c r="F151" s="23">
        <f>'45-49 transition matrix'!F11</f>
        <v>0</v>
      </c>
      <c r="G151" s="23">
        <f>'45-49 transition matrix'!G11</f>
        <v>0</v>
      </c>
      <c r="H151" s="23">
        <f>'45-49 transition matrix'!H11</f>
        <v>0</v>
      </c>
      <c r="I151" s="23">
        <f>'45-49 transition matrix'!I11</f>
        <v>0</v>
      </c>
      <c r="J151" s="23">
        <f>'45-49 transition matrix'!J11</f>
        <v>0</v>
      </c>
      <c r="K151" s="23">
        <f>'45-49 transition matrix'!K11</f>
        <v>1</v>
      </c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</row>
    <row r="152" spans="1:25" x14ac:dyDescent="0.2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</row>
    <row r="153" spans="1:25" x14ac:dyDescent="0.25">
      <c r="A153" s="4" t="s">
        <v>109</v>
      </c>
      <c r="B153" s="15" t="s">
        <v>66</v>
      </c>
      <c r="C153" s="15" t="s">
        <v>87</v>
      </c>
      <c r="D153" s="15" t="s">
        <v>77</v>
      </c>
      <c r="E153" s="15" t="s">
        <v>2</v>
      </c>
      <c r="F153" s="15" t="s">
        <v>3</v>
      </c>
      <c r="G153" s="15" t="s">
        <v>4</v>
      </c>
      <c r="H153" s="15" t="s">
        <v>64</v>
      </c>
      <c r="I153" s="15" t="s">
        <v>78</v>
      </c>
      <c r="J153" s="15" t="s">
        <v>79</v>
      </c>
      <c r="K153" s="15" t="s">
        <v>65</v>
      </c>
      <c r="L153" s="4" t="s">
        <v>110</v>
      </c>
      <c r="M153" s="15" t="s">
        <v>112</v>
      </c>
      <c r="N153" s="4" t="s">
        <v>151</v>
      </c>
      <c r="O153" s="22" t="s">
        <v>153</v>
      </c>
      <c r="P153" s="23"/>
      <c r="Q153" s="23"/>
      <c r="R153" s="23"/>
      <c r="S153" s="23"/>
      <c r="T153" s="23"/>
      <c r="U153" s="23"/>
      <c r="V153" s="23"/>
      <c r="W153" s="23"/>
      <c r="X153" s="23"/>
      <c r="Y153" s="23"/>
    </row>
    <row r="154" spans="1:25" x14ac:dyDescent="0.25">
      <c r="A154" s="4">
        <v>45</v>
      </c>
      <c r="B154" s="23">
        <f t="array" ref="B154:K154">MMULT(B138:K138,B142:K151)</f>
        <v>670.34092461620298</v>
      </c>
      <c r="C154" s="23">
        <v>209.57983425959299</v>
      </c>
      <c r="D154" s="23">
        <v>22.17597744598018</v>
      </c>
      <c r="E154" s="23">
        <v>11.01826968807099</v>
      </c>
      <c r="F154" s="23">
        <v>5.2454117486718683</v>
      </c>
      <c r="G154" s="23">
        <v>1.131068147941342</v>
      </c>
      <c r="H154" s="23">
        <v>0.35330749634692238</v>
      </c>
      <c r="I154" s="23">
        <v>5.0606686699107548E-2</v>
      </c>
      <c r="J154" s="23">
        <v>0.10595662846247517</v>
      </c>
      <c r="K154" s="23">
        <v>37.026616072807208</v>
      </c>
      <c r="L154" s="23">
        <f xml:space="preserve"> (C154 + D154 + E154 + F154 + G154 + H154) / $Q$2</f>
        <v>0.26070697605528664</v>
      </c>
      <c r="M154">
        <f xml:space="preserve"> (D154 + E154 + F154 + G154 + H154) / (C154 + D154 + E154 + F154+ G154 + H154)</f>
        <v>0.16001368925127785</v>
      </c>
      <c r="N154" s="23">
        <f>I154 / (D154 + E154 + F154 + G154 + H154)</f>
        <v>1.2675744648219035E-3</v>
      </c>
      <c r="O154" s="23">
        <f>SUM(B154:J154)</f>
        <v>920.00135671796875</v>
      </c>
      <c r="P154" s="23"/>
      <c r="Q154" s="23"/>
      <c r="R154" s="23"/>
      <c r="S154" s="23"/>
      <c r="T154" s="23"/>
      <c r="U154" s="23"/>
      <c r="V154" s="23"/>
      <c r="W154" s="23"/>
      <c r="X154" s="23"/>
      <c r="Y154" s="23"/>
    </row>
    <row r="155" spans="1:25" x14ac:dyDescent="0.2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</row>
    <row r="156" spans="1:25" x14ac:dyDescent="0.25">
      <c r="A156" s="4" t="s">
        <v>113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23"/>
      <c r="Q156" s="23"/>
      <c r="R156" s="23"/>
      <c r="S156" s="23"/>
      <c r="T156" s="23"/>
      <c r="U156" s="23"/>
      <c r="V156" s="23"/>
      <c r="W156" s="23"/>
      <c r="X156" s="23"/>
      <c r="Y156" s="23"/>
    </row>
    <row r="157" spans="1:25" x14ac:dyDescent="0.25">
      <c r="A157" s="4">
        <v>46</v>
      </c>
      <c r="B157" s="23">
        <f t="array" ref="B157:K157">MMULT(B154:K154,B142:K151)</f>
        <v>654.56814041633186</v>
      </c>
      <c r="C157" s="23">
        <v>219.46702349001447</v>
      </c>
      <c r="D157" s="23">
        <v>23.42507724243514</v>
      </c>
      <c r="E157" s="23">
        <v>11.781424917569845</v>
      </c>
      <c r="F157" s="23">
        <v>5.7560357802041979</v>
      </c>
      <c r="G157" s="23">
        <v>1.266698162691293</v>
      </c>
      <c r="H157" s="23">
        <v>0.39895702165810415</v>
      </c>
      <c r="I157" s="23">
        <v>5.9160649400152462E-2</v>
      </c>
      <c r="J157" s="23">
        <v>0.10968406068387701</v>
      </c>
      <c r="K157" s="23">
        <v>40.195771049787048</v>
      </c>
      <c r="L157" s="23">
        <f xml:space="preserve"> (C157 + D157 + E157 + F157 + G157 + H157) / $Q$2</f>
        <v>0.27386369475730249</v>
      </c>
      <c r="M157">
        <f xml:space="preserve"> (D157 + E157 + F157 + G157 + H157) / (C157 + D157 + E157 + F157+ G157 + H157)</f>
        <v>0.16264391878332499</v>
      </c>
      <c r="N157" s="23">
        <f>I157 / (D157 + E157 + F157 + G157 + H157)</f>
        <v>1.3878291586811205E-3</v>
      </c>
      <c r="O157" s="23">
        <f>SUM(B157:J157)</f>
        <v>916.83220174098903</v>
      </c>
      <c r="P157" s="23"/>
      <c r="Q157" s="23"/>
      <c r="R157" s="23"/>
      <c r="S157" s="23"/>
      <c r="T157" s="23"/>
      <c r="U157" s="23"/>
      <c r="V157" s="23"/>
      <c r="W157" s="23"/>
      <c r="X157" s="23"/>
      <c r="Y157" s="23"/>
    </row>
    <row r="158" spans="1:25" x14ac:dyDescent="0.2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</row>
    <row r="159" spans="1:25" x14ac:dyDescent="0.25">
      <c r="A159" s="4" t="s">
        <v>114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23"/>
      <c r="Q159" s="23"/>
      <c r="R159" s="23"/>
      <c r="S159" s="23"/>
      <c r="T159" s="23"/>
      <c r="U159" s="23"/>
      <c r="V159" s="23"/>
      <c r="W159" s="23"/>
      <c r="X159" s="23"/>
      <c r="Y159" s="23"/>
    </row>
    <row r="160" spans="1:25" x14ac:dyDescent="0.25">
      <c r="A160" s="4">
        <v>47</v>
      </c>
      <c r="B160" s="23">
        <f t="array" ref="B160:K160">MMULT(B157:K157,B142:K151)</f>
        <v>641.80698988542736</v>
      </c>
      <c r="C160" s="23">
        <v>226.22628570334015</v>
      </c>
      <c r="D160" s="23">
        <v>24.713162461853617</v>
      </c>
      <c r="E160" s="23">
        <v>12.575933394250621</v>
      </c>
      <c r="F160" s="23">
        <v>6.2849277803821426</v>
      </c>
      <c r="G160" s="23">
        <v>1.4103250375814615</v>
      </c>
      <c r="H160" s="23">
        <v>0.44938322335751696</v>
      </c>
      <c r="I160" s="23">
        <v>6.7040878113840102E-2</v>
      </c>
      <c r="J160" s="23">
        <v>0.11465216501588439</v>
      </c>
      <c r="K160" s="23">
        <v>43.37927226145338</v>
      </c>
      <c r="L160" s="23">
        <f xml:space="preserve"> (C160 + D160 + E160 + F160 + G160 + H160) / $Q$2</f>
        <v>0.2838579700116618</v>
      </c>
      <c r="M160">
        <f xml:space="preserve"> (D160 + E160 + F160 + G160 + H160) / (C160 + D160 + E160 + F160+ G160 + H160)</f>
        <v>0.16724482424276088</v>
      </c>
      <c r="N160" s="23">
        <f>I160 / (D160 + E160 + F160 + G160 + H160)</f>
        <v>1.4755749817161549E-3</v>
      </c>
      <c r="O160" s="23">
        <f>SUM(B160:J160)</f>
        <v>913.64870052932258</v>
      </c>
      <c r="P160" s="23"/>
      <c r="Q160" s="23"/>
      <c r="R160" s="23"/>
      <c r="S160" s="23"/>
      <c r="T160" s="23"/>
      <c r="U160" s="23"/>
      <c r="V160" s="23"/>
      <c r="W160" s="23"/>
      <c r="X160" s="23"/>
      <c r="Y160" s="23"/>
    </row>
    <row r="161" spans="1:40" x14ac:dyDescent="0.2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</row>
    <row r="162" spans="1:40" x14ac:dyDescent="0.25">
      <c r="A162" s="4" t="s">
        <v>115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23"/>
      <c r="Q162" s="23"/>
      <c r="R162" s="23"/>
      <c r="S162" s="23"/>
      <c r="T162" s="23"/>
      <c r="U162" s="23"/>
      <c r="V162" s="23"/>
      <c r="W162" s="23"/>
      <c r="X162" s="23"/>
      <c r="Y162" s="23"/>
    </row>
    <row r="163" spans="1:40" x14ac:dyDescent="0.25">
      <c r="A163" s="4">
        <v>48</v>
      </c>
      <c r="B163" s="23">
        <f t="array" ref="B163:K163">MMULT(B160:K160,B142:K151)</f>
        <v>631.26146585638423</v>
      </c>
      <c r="C163" s="23">
        <v>230.72346121586889</v>
      </c>
      <c r="D163" s="23">
        <v>25.969913659640785</v>
      </c>
      <c r="E163" s="23">
        <v>13.401599876655608</v>
      </c>
      <c r="F163" s="23">
        <v>6.8333678538840479</v>
      </c>
      <c r="G163" s="23">
        <v>1.5615934485867244</v>
      </c>
      <c r="H163" s="23">
        <v>0.50442489589078954</v>
      </c>
      <c r="I163" s="23">
        <v>7.5022333389361193E-2</v>
      </c>
      <c r="J163" s="23">
        <v>0.12088321268144614</v>
      </c>
      <c r="K163" s="23">
        <v>46.576240437794084</v>
      </c>
      <c r="L163" s="23">
        <f xml:space="preserve"> (C163 + D163 + E163 + F163 + G163 + H163) / $Q$2</f>
        <v>0.29152163665285075</v>
      </c>
      <c r="M163">
        <f xml:space="preserve"> (D163 + E163 + F163 + G163 + H163) / (C163 + D163 + E163 + F163+ G163 + H163)</f>
        <v>0.17301747451167185</v>
      </c>
      <c r="N163" s="23">
        <f>I163 / (D163 + E163 + F163 + G163 + H163)</f>
        <v>1.5541938062425633E-3</v>
      </c>
      <c r="O163" s="23">
        <f>SUM(B163:J163)</f>
        <v>910.45173235298194</v>
      </c>
      <c r="P163" s="23"/>
      <c r="Q163" s="23"/>
      <c r="R163" s="23"/>
      <c r="S163" s="23"/>
      <c r="T163" s="23"/>
      <c r="U163" s="23"/>
      <c r="V163" s="23"/>
      <c r="W163" s="23"/>
      <c r="X163" s="23"/>
      <c r="Y163" s="23"/>
    </row>
    <row r="164" spans="1:40" x14ac:dyDescent="0.2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</row>
    <row r="165" spans="1:40" x14ac:dyDescent="0.25">
      <c r="A165" s="4" t="s">
        <v>116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AL165" s="22" t="s">
        <v>218</v>
      </c>
      <c r="AM165" s="22" t="s">
        <v>219</v>
      </c>
      <c r="AN165" s="22" t="s">
        <v>220</v>
      </c>
    </row>
    <row r="166" spans="1:40" x14ac:dyDescent="0.25">
      <c r="A166" s="4">
        <v>49</v>
      </c>
      <c r="B166" s="23">
        <f t="array" ref="B166:K166">MMULT(B163:K163,B142:K151)</f>
        <v>622.35292085597996</v>
      </c>
      <c r="C166" s="23">
        <v>233.5839031414634</v>
      </c>
      <c r="D166" s="23">
        <v>27.155262873251221</v>
      </c>
      <c r="E166" s="23">
        <v>14.250839298430485</v>
      </c>
      <c r="F166" s="23">
        <v>7.402413960899267</v>
      </c>
      <c r="G166" s="23">
        <v>1.7203099513844244</v>
      </c>
      <c r="H166" s="23">
        <v>0.56391715746570714</v>
      </c>
      <c r="I166" s="23">
        <v>8.3360701173164159E-2</v>
      </c>
      <c r="J166" s="23">
        <v>0.1284172513678532</v>
      </c>
      <c r="K166" s="23">
        <v>49.786627599360443</v>
      </c>
      <c r="L166" s="23">
        <f xml:space="preserve"> (C166 + D166 + E166 + F166 + G166 + H166) / $Q$2</f>
        <v>0.2974590654364605</v>
      </c>
      <c r="M166">
        <f xml:space="preserve"> (D166 + E166 + F166 + G166 + H166) / (C166 + D166 + E166 + F166+ G166 + H166)</f>
        <v>0.17947641259167632</v>
      </c>
      <c r="N166" s="23">
        <f>I166 / (D166 + E166 + F166 + G166 + H166)</f>
        <v>1.631556575055202E-3</v>
      </c>
      <c r="O166" s="23">
        <f>SUM(B166:J166)</f>
        <v>907.24134519141546</v>
      </c>
      <c r="P166" s="23"/>
      <c r="Q166" s="22" t="s">
        <v>163</v>
      </c>
      <c r="R166" s="22" t="s">
        <v>154</v>
      </c>
      <c r="S166" s="22" t="s">
        <v>155</v>
      </c>
      <c r="T166" s="22" t="s">
        <v>156</v>
      </c>
      <c r="U166" s="22" t="s">
        <v>157</v>
      </c>
      <c r="V166" s="22" t="s">
        <v>158</v>
      </c>
      <c r="W166" s="22" t="s">
        <v>159</v>
      </c>
      <c r="X166" s="22" t="s">
        <v>160</v>
      </c>
      <c r="Y166" s="22" t="s">
        <v>161</v>
      </c>
      <c r="Z166" s="22" t="s">
        <v>162</v>
      </c>
      <c r="AB166" s="22" t="s">
        <v>181</v>
      </c>
      <c r="AC166" s="22" t="s">
        <v>182</v>
      </c>
      <c r="AD166" s="22" t="s">
        <v>174</v>
      </c>
      <c r="AE166" s="22" t="s">
        <v>175</v>
      </c>
      <c r="AF166" s="22" t="s">
        <v>176</v>
      </c>
      <c r="AG166" s="22" t="s">
        <v>177</v>
      </c>
      <c r="AH166" s="22" t="s">
        <v>178</v>
      </c>
      <c r="AI166" s="22" t="s">
        <v>179</v>
      </c>
      <c r="AJ166" s="22" t="s">
        <v>180</v>
      </c>
      <c r="AK166" s="22" t="s">
        <v>183</v>
      </c>
      <c r="AL166">
        <f>C166 - C154</f>
        <v>24.00406888187041</v>
      </c>
      <c r="AM166">
        <f>J166 - J154</f>
        <v>2.2460622905378036E-2</v>
      </c>
      <c r="AN166">
        <f>K166-K154</f>
        <v>12.760011526553235</v>
      </c>
    </row>
    <row r="167" spans="1:40" x14ac:dyDescent="0.25">
      <c r="A167" s="22" t="s">
        <v>153</v>
      </c>
      <c r="B167" s="4">
        <f t="shared" ref="B167:J167" si="5">SUM(B154:B166)</f>
        <v>3220.3304416303263</v>
      </c>
      <c r="C167" s="4">
        <f t="shared" si="5"/>
        <v>1119.5805078102799</v>
      </c>
      <c r="D167" s="4">
        <f t="shared" si="5"/>
        <v>123.43939368316093</v>
      </c>
      <c r="E167" s="4">
        <f t="shared" si="5"/>
        <v>63.028067174977551</v>
      </c>
      <c r="F167" s="4">
        <f t="shared" si="5"/>
        <v>31.522157124041527</v>
      </c>
      <c r="G167" s="4">
        <f t="shared" si="5"/>
        <v>7.0899947481852461</v>
      </c>
      <c r="H167" s="4">
        <f t="shared" si="5"/>
        <v>2.2699897947190402</v>
      </c>
      <c r="I167" s="4">
        <f t="shared" si="5"/>
        <v>0.33519124877562545</v>
      </c>
      <c r="J167" s="4">
        <f t="shared" si="5"/>
        <v>0.57959331821153592</v>
      </c>
      <c r="K167" s="23"/>
      <c r="L167" s="23"/>
      <c r="M167" s="23"/>
      <c r="N167" s="23"/>
      <c r="O167" s="4">
        <f>SUM(B167:J167)</f>
        <v>4568.1753365326776</v>
      </c>
      <c r="P167" s="23"/>
      <c r="Q167" s="23">
        <f xml:space="preserve"> $R$6 * B167</f>
        <v>3220.3304416303263</v>
      </c>
      <c r="R167" s="23">
        <f>$R$7 * C167</f>
        <v>1119.5805078102799</v>
      </c>
      <c r="S167" s="23">
        <f xml:space="preserve"> $R$8 * D167</f>
        <v>117.26742399900287</v>
      </c>
      <c r="T167" s="23">
        <f xml:space="preserve"> $R$9 * E167</f>
        <v>59.876663816228671</v>
      </c>
      <c r="U167" s="23">
        <f xml:space="preserve"> $R$10 * F167</f>
        <v>29.000384554118206</v>
      </c>
      <c r="V167" s="23">
        <f>$R$11 * G167</f>
        <v>5.5301959035844925</v>
      </c>
      <c r="W167" s="23">
        <f>$R$12 *H167</f>
        <v>1.3619938768314241</v>
      </c>
      <c r="X167" s="23">
        <f xml:space="preserve"> $R$13 * I167</f>
        <v>0.21787431170415655</v>
      </c>
      <c r="Y167" s="23">
        <f xml:space="preserve"> $R$14 * J167</f>
        <v>0.43469498865865197</v>
      </c>
      <c r="Z167" s="31">
        <f>SUM(Q167:Y167)</f>
        <v>4553.6001808907331</v>
      </c>
      <c r="AB167" s="39">
        <f xml:space="preserve"> $S$6 * B167</f>
        <v>8079809.0780504886</v>
      </c>
      <c r="AC167" s="39">
        <f>$S$7 * C167</f>
        <v>4338374.4677648349</v>
      </c>
      <c r="AD167" s="39">
        <f xml:space="preserve"> $S$8 * D167</f>
        <v>484499.62020640663</v>
      </c>
      <c r="AE167" s="39">
        <f xml:space="preserve"> $S$9 * E167</f>
        <v>252112.2686999102</v>
      </c>
      <c r="AF167" s="39">
        <f xml:space="preserve"> $S$10 * F167</f>
        <v>141849.70705818688</v>
      </c>
      <c r="AG167" s="39">
        <f>$S$11 * G167</f>
        <v>146847.97122441282</v>
      </c>
      <c r="AH167" s="39">
        <f>$S$12 *H167</f>
        <v>116187.15765289935</v>
      </c>
      <c r="AI167" s="39">
        <f xml:space="preserve"> $S$13 * I167</f>
        <v>23775.115275655113</v>
      </c>
      <c r="AJ167" s="39">
        <f xml:space="preserve"> $S$14 * J167</f>
        <v>38930.123997632443</v>
      </c>
      <c r="AK167" s="39">
        <f>SUM(AB167:AJ167)+AL167+AM167+AN167</f>
        <v>14532767.310075399</v>
      </c>
      <c r="AL167" s="39">
        <f>IF(AL166&gt;0,(AL166*$T$7)-(AL166*$S$7),0)</f>
        <v>111474.89588740618</v>
      </c>
      <c r="AM167" s="39">
        <f>IF(AM166 &gt; 0, (AM166 * $T$14) - (AM166 * $S$14), 0)</f>
        <v>3741.265957348819</v>
      </c>
      <c r="AN167" s="39">
        <f t="array" ref="AN167">IF(AN166&gt;0,AN166*$T$15,0)</f>
        <v>795165.63830021792</v>
      </c>
    </row>
    <row r="168" spans="1:40" x14ac:dyDescent="0.25">
      <c r="W168" s="23"/>
      <c r="X168" s="23"/>
      <c r="Y168" s="23"/>
    </row>
    <row r="169" spans="1:40" x14ac:dyDescent="0.25">
      <c r="A169" s="4" t="str">
        <f>'30-34 transition matrix'!A1</f>
        <v>30-34</v>
      </c>
      <c r="B169" s="4" t="str">
        <f>'30-34 transition matrix'!B1</f>
        <v>no NAFLD</v>
      </c>
      <c r="C169" s="4" t="str">
        <f>'30-34 transition matrix'!C1</f>
        <v>NAFLD F0</v>
      </c>
      <c r="D169" s="4" t="str">
        <f>'30-34 transition matrix'!D1</f>
        <v>F1</v>
      </c>
      <c r="E169" s="4" t="str">
        <f>'30-34 transition matrix'!E1</f>
        <v>F2</v>
      </c>
      <c r="F169" s="4" t="str">
        <f>'30-34 transition matrix'!F1</f>
        <v>F3</v>
      </c>
      <c r="G169" s="4" t="str">
        <f>'30-34 transition matrix'!G1</f>
        <v>F4</v>
      </c>
      <c r="H169" s="4" t="str">
        <f>'30-34 transition matrix'!H1</f>
        <v>DCC</v>
      </c>
      <c r="I169" s="4" t="str">
        <f>'30-34 transition matrix'!I1</f>
        <v>HCC</v>
      </c>
      <c r="J169" s="4" t="str">
        <f>'30-34 transition matrix'!J1</f>
        <v>LT</v>
      </c>
      <c r="K169" s="4" t="str">
        <f>'30-34 transition matrix'!K1</f>
        <v>death</v>
      </c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</row>
    <row r="170" spans="1:40" x14ac:dyDescent="0.25">
      <c r="A170" s="4" t="str">
        <f>'30-34 transition matrix'!A2</f>
        <v>no NAFLD</v>
      </c>
      <c r="B170" s="23">
        <f>'30-34 transition matrix'!B2</f>
        <v>0.94335000000000002</v>
      </c>
      <c r="C170" s="23">
        <f>'30-34 transition matrix'!C2</f>
        <v>5.5500000000000001E-2</v>
      </c>
      <c r="D170" s="4">
        <f>'30-34 transition matrix'!D2</f>
        <v>0</v>
      </c>
      <c r="E170" s="23">
        <f>'30-34 transition matrix'!E2</f>
        <v>0</v>
      </c>
      <c r="F170" s="23">
        <f>'30-34 transition matrix'!F2</f>
        <v>0</v>
      </c>
      <c r="G170" s="23">
        <f>'30-34 transition matrix'!G2</f>
        <v>0</v>
      </c>
      <c r="H170" s="23">
        <f>'30-34 transition matrix'!H2</f>
        <v>0</v>
      </c>
      <c r="I170" s="23">
        <f>'30-34 transition matrix'!I2</f>
        <v>0</v>
      </c>
      <c r="J170" s="23">
        <f>'30-34 transition matrix'!J2</f>
        <v>0</v>
      </c>
      <c r="K170" s="23">
        <f>'30-34 transition matrix'!K2</f>
        <v>1.15E-3</v>
      </c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</row>
    <row r="171" spans="1:40" x14ac:dyDescent="0.25">
      <c r="A171" s="4" t="str">
        <f>'30-34 transition matrix'!A3</f>
        <v>NAFLD</v>
      </c>
      <c r="B171" s="23">
        <f>'30-34 transition matrix'!B3</f>
        <v>0.23701</v>
      </c>
      <c r="C171" s="23">
        <f>'30-34 transition matrix'!C3</f>
        <v>0.74568847500000002</v>
      </c>
      <c r="D171" s="23">
        <f>'30-34 transition matrix'!D3</f>
        <v>1.5768000000000001E-2</v>
      </c>
      <c r="E171" s="23">
        <f>'30-34 transition matrix'!E3</f>
        <v>0</v>
      </c>
      <c r="F171" s="23">
        <f>'30-34 transition matrix'!F3</f>
        <v>0</v>
      </c>
      <c r="G171" s="23">
        <f>'30-34 transition matrix'!G3</f>
        <v>0</v>
      </c>
      <c r="H171" s="23">
        <f>'30-34 transition matrix'!H3</f>
        <v>0</v>
      </c>
      <c r="I171" s="23">
        <f>'30-34 transition matrix'!I3</f>
        <v>0</v>
      </c>
      <c r="J171" s="23">
        <f>'30-34 transition matrix'!J3</f>
        <v>0</v>
      </c>
      <c r="K171" s="23">
        <f>'30-34 transition matrix'!K3</f>
        <v>1.533525E-3</v>
      </c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</row>
    <row r="172" spans="1:40" x14ac:dyDescent="0.25">
      <c r="A172" s="4" t="str">
        <f>'30-34 transition matrix'!A4</f>
        <v>F1</v>
      </c>
      <c r="B172" s="23">
        <f>'30-34 transition matrix'!B4</f>
        <v>0</v>
      </c>
      <c r="C172" s="23">
        <f>'30-34 transition matrix'!C4</f>
        <v>8.2200000000000009E-2</v>
      </c>
      <c r="D172" s="23">
        <f>'30-34 transition matrix'!D4</f>
        <v>0.835851609</v>
      </c>
      <c r="E172" s="23">
        <f>'30-34 transition matrix'!E4</f>
        <v>8.0299999999999996E-2</v>
      </c>
      <c r="F172" s="23">
        <f>'30-34 transition matrix'!F4</f>
        <v>0</v>
      </c>
      <c r="G172" s="23">
        <f>'30-34 transition matrix'!G4</f>
        <v>0</v>
      </c>
      <c r="H172" s="23">
        <f>'30-34 transition matrix'!H4</f>
        <v>0</v>
      </c>
      <c r="I172" s="23">
        <f>'30-34 transition matrix'!I4</f>
        <v>6.7890000000000006E-6</v>
      </c>
      <c r="J172" s="23">
        <f>'30-34 transition matrix'!J4</f>
        <v>0</v>
      </c>
      <c r="K172" s="23">
        <f>'30-34 transition matrix'!K4</f>
        <v>1.641602E-3</v>
      </c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</row>
    <row r="173" spans="1:40" x14ac:dyDescent="0.25">
      <c r="A173" s="4" t="str">
        <f>'30-34 transition matrix'!A5</f>
        <v>F2</v>
      </c>
      <c r="B173" s="23">
        <f>'30-34 transition matrix'!B5</f>
        <v>0</v>
      </c>
      <c r="C173" s="23">
        <f>'30-34 transition matrix'!C5</f>
        <v>0</v>
      </c>
      <c r="D173" s="23">
        <f>'30-34 transition matrix'!D5</f>
        <v>8.2200000000000009E-2</v>
      </c>
      <c r="E173" s="23">
        <f>'30-34 transition matrix'!E5</f>
        <v>0.83472947899999983</v>
      </c>
      <c r="F173" s="23">
        <f>'30-34 transition matrix'!F5</f>
        <v>8.0299999999999996E-2</v>
      </c>
      <c r="G173" s="23">
        <f>'30-34 transition matrix'!G5</f>
        <v>0</v>
      </c>
      <c r="H173" s="23">
        <f>'30-34 transition matrix'!H5</f>
        <v>0</v>
      </c>
      <c r="I173" s="23">
        <f>'30-34 transition matrix'!I5</f>
        <v>1.3870000000000001E-4</v>
      </c>
      <c r="J173" s="23">
        <f>'30-34 transition matrix'!J5</f>
        <v>0</v>
      </c>
      <c r="K173" s="23">
        <f>'30-34 transition matrix'!K5</f>
        <v>2.6318210000000003E-3</v>
      </c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</row>
    <row r="174" spans="1:40" x14ac:dyDescent="0.25">
      <c r="A174" s="4" t="str">
        <f>'30-34 transition matrix'!A6</f>
        <v>F3</v>
      </c>
      <c r="B174" s="23">
        <f>'30-34 transition matrix'!B6</f>
        <v>0</v>
      </c>
      <c r="C174" s="23">
        <f>'30-34 transition matrix'!C6</f>
        <v>0</v>
      </c>
      <c r="D174" s="23">
        <f>'30-34 transition matrix'!D6</f>
        <v>0</v>
      </c>
      <c r="E174" s="23">
        <f>'30-34 transition matrix'!E6</f>
        <v>8.2200000000000009E-2</v>
      </c>
      <c r="F174" s="23">
        <f>'30-34 transition matrix'!F6</f>
        <v>0.86153772750000002</v>
      </c>
      <c r="G174" s="23">
        <f>'30-34 transition matrix'!G6</f>
        <v>5.2559999999999996E-2</v>
      </c>
      <c r="H174" s="23">
        <f>'30-34 transition matrix'!H6</f>
        <v>0</v>
      </c>
      <c r="I174" s="23">
        <f>'30-34 transition matrix'!I6</f>
        <v>2.7740000000000002E-4</v>
      </c>
      <c r="J174" s="23">
        <f>'30-34 transition matrix'!J6</f>
        <v>0</v>
      </c>
      <c r="K174" s="23">
        <f>'30-34 transition matrix'!K6</f>
        <v>3.4248725000000004E-3</v>
      </c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</row>
    <row r="175" spans="1:40" x14ac:dyDescent="0.25">
      <c r="A175" s="4" t="str">
        <f>'30-34 transition matrix'!A7</f>
        <v>F4</v>
      </c>
      <c r="B175" s="23">
        <f>'30-34 transition matrix'!B7</f>
        <v>0</v>
      </c>
      <c r="C175" s="23">
        <f>'30-34 transition matrix'!C7</f>
        <v>0</v>
      </c>
      <c r="D175" s="23">
        <f>'30-34 transition matrix'!D7</f>
        <v>0</v>
      </c>
      <c r="E175" s="23">
        <f>'30-34 transition matrix'!E7</f>
        <v>0</v>
      </c>
      <c r="F175" s="23">
        <f>'30-34 transition matrix'!F7</f>
        <v>8.2200000000000009E-2</v>
      </c>
      <c r="G175" s="23">
        <f>'30-34 transition matrix'!G7</f>
        <v>0.81418377549999987</v>
      </c>
      <c r="H175" s="23">
        <f>'30-34 transition matrix'!H7</f>
        <v>8.0299999999999996E-2</v>
      </c>
      <c r="I175" s="23">
        <f>'30-34 transition matrix'!I7</f>
        <v>1.898E-2</v>
      </c>
      <c r="J175" s="23">
        <f>'30-34 transition matrix'!J7</f>
        <v>0</v>
      </c>
      <c r="K175" s="23">
        <f>'30-34 transition matrix'!K7</f>
        <v>4.3362244999999994E-3</v>
      </c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</row>
    <row r="176" spans="1:40" x14ac:dyDescent="0.25">
      <c r="A176" s="4" t="str">
        <f>'30-34 transition matrix'!A8</f>
        <v>DCC</v>
      </c>
      <c r="B176" s="23">
        <f>'30-34 transition matrix'!B8</f>
        <v>0</v>
      </c>
      <c r="C176" s="23">
        <f>'30-34 transition matrix'!C8</f>
        <v>0</v>
      </c>
      <c r="D176" s="23">
        <f>'30-34 transition matrix'!D8</f>
        <v>0</v>
      </c>
      <c r="E176" s="23">
        <f>'30-34 transition matrix'!E8</f>
        <v>0</v>
      </c>
      <c r="F176" s="23">
        <f>'30-34 transition matrix'!F8</f>
        <v>0</v>
      </c>
      <c r="G176" s="23">
        <f>'30-34 transition matrix'!G8</f>
        <v>0</v>
      </c>
      <c r="H176" s="23">
        <f>'30-34 transition matrix'!H8</f>
        <v>0.80057999999999996</v>
      </c>
      <c r="I176" s="23">
        <f>'30-34 transition matrix'!I8</f>
        <v>1.898E-2</v>
      </c>
      <c r="J176" s="23">
        <f>'30-34 transition matrix'!J8</f>
        <v>2.044E-2</v>
      </c>
      <c r="K176" s="23">
        <f>'30-34 transition matrix'!K8</f>
        <v>0.16</v>
      </c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</row>
    <row r="177" spans="1:25" x14ac:dyDescent="0.25">
      <c r="A177" s="4" t="str">
        <f>'30-34 transition matrix'!A9</f>
        <v>HCC</v>
      </c>
      <c r="B177" s="23">
        <f>'30-34 transition matrix'!B9</f>
        <v>0</v>
      </c>
      <c r="C177" s="23">
        <f>'30-34 transition matrix'!C9</f>
        <v>0</v>
      </c>
      <c r="D177" s="23">
        <f>'30-34 transition matrix'!D9</f>
        <v>0</v>
      </c>
      <c r="E177" s="23">
        <f>'30-34 transition matrix'!E9</f>
        <v>0</v>
      </c>
      <c r="F177" s="23">
        <f>'30-34 transition matrix'!F9</f>
        <v>0</v>
      </c>
      <c r="G177" s="23">
        <f>'30-34 transition matrix'!G9</f>
        <v>0</v>
      </c>
      <c r="H177" s="23">
        <f>'30-34 transition matrix'!H9</f>
        <v>0</v>
      </c>
      <c r="I177" s="23">
        <f>'30-34 transition matrix'!I9</f>
        <v>0.34700000000000009</v>
      </c>
      <c r="J177" s="23">
        <f>'30-34 transition matrix'!J9</f>
        <v>3.0599999999999999E-2</v>
      </c>
      <c r="K177" s="23">
        <f>'30-34 transition matrix'!K9</f>
        <v>0.62239999999999995</v>
      </c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</row>
    <row r="178" spans="1:25" x14ac:dyDescent="0.25">
      <c r="A178" s="4" t="str">
        <f>'30-34 transition matrix'!A10</f>
        <v xml:space="preserve">LT </v>
      </c>
      <c r="B178" s="23">
        <f>'30-34 transition matrix'!B10</f>
        <v>0</v>
      </c>
      <c r="C178" s="23">
        <f>'30-34 transition matrix'!C10</f>
        <v>0</v>
      </c>
      <c r="D178" s="23">
        <f>'30-34 transition matrix'!D10</f>
        <v>0</v>
      </c>
      <c r="E178" s="23">
        <f>'30-34 transition matrix'!E10</f>
        <v>0</v>
      </c>
      <c r="F178" s="23">
        <f>'30-34 transition matrix'!F10</f>
        <v>0</v>
      </c>
      <c r="G178" s="23">
        <f>'30-34 transition matrix'!G10</f>
        <v>0</v>
      </c>
      <c r="H178" s="23">
        <f>'30-34 transition matrix'!H10</f>
        <v>0</v>
      </c>
      <c r="I178" s="23">
        <f>'30-34 transition matrix'!I10</f>
        <v>0</v>
      </c>
      <c r="J178" s="23">
        <f>'30-34 transition matrix'!J10</f>
        <v>0.92999999999999994</v>
      </c>
      <c r="K178" s="23">
        <f>'30-34 transition matrix'!K10</f>
        <v>7.0000000000000007E-2</v>
      </c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</row>
    <row r="179" spans="1:25" x14ac:dyDescent="0.25">
      <c r="A179" s="4" t="str">
        <f>'30-34 transition matrix'!A11</f>
        <v>death</v>
      </c>
      <c r="B179" s="23">
        <f>'30-34 transition matrix'!B11</f>
        <v>0</v>
      </c>
      <c r="C179" s="23">
        <f>'30-34 transition matrix'!C11</f>
        <v>0</v>
      </c>
      <c r="D179" s="23">
        <f>'30-34 transition matrix'!D11</f>
        <v>0</v>
      </c>
      <c r="E179" s="23">
        <f>'30-34 transition matrix'!E11</f>
        <v>0</v>
      </c>
      <c r="F179" s="23">
        <f>'30-34 transition matrix'!F11</f>
        <v>0</v>
      </c>
      <c r="G179" s="23">
        <f>'30-34 transition matrix'!G11</f>
        <v>0</v>
      </c>
      <c r="H179" s="23">
        <f>'30-34 transition matrix'!H11</f>
        <v>0</v>
      </c>
      <c r="I179" s="23">
        <f>'30-34 transition matrix'!I11</f>
        <v>0</v>
      </c>
      <c r="J179" s="23">
        <f>'30-34 transition matrix'!J11</f>
        <v>0</v>
      </c>
      <c r="K179" s="23">
        <f>'30-34 transition matrix'!K11</f>
        <v>1</v>
      </c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</row>
    <row r="180" spans="1:25" x14ac:dyDescent="0.2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</row>
    <row r="181" spans="1:25" x14ac:dyDescent="0.25">
      <c r="A181" s="4" t="s">
        <v>117</v>
      </c>
      <c r="B181" s="15" t="s">
        <v>66</v>
      </c>
      <c r="C181" s="15" t="s">
        <v>87</v>
      </c>
      <c r="D181" s="15" t="s">
        <v>77</v>
      </c>
      <c r="E181" s="15" t="s">
        <v>2</v>
      </c>
      <c r="F181" s="15" t="s">
        <v>3</v>
      </c>
      <c r="G181" s="15" t="s">
        <v>4</v>
      </c>
      <c r="H181" s="15" t="s">
        <v>64</v>
      </c>
      <c r="I181" s="15" t="s">
        <v>78</v>
      </c>
      <c r="J181" s="15" t="s">
        <v>79</v>
      </c>
      <c r="K181" s="15" t="s">
        <v>65</v>
      </c>
      <c r="L181" s="4" t="s">
        <v>110</v>
      </c>
      <c r="M181" s="15" t="s">
        <v>112</v>
      </c>
      <c r="N181" s="4" t="s">
        <v>151</v>
      </c>
      <c r="O181" s="22" t="s">
        <v>153</v>
      </c>
      <c r="P181" s="23"/>
      <c r="Q181" s="23"/>
      <c r="R181" s="23"/>
      <c r="S181" s="23"/>
      <c r="T181" s="23"/>
      <c r="U181" s="23"/>
      <c r="V181" s="23"/>
      <c r="W181" s="23"/>
      <c r="X181" s="23"/>
      <c r="Y181" s="23"/>
    </row>
    <row r="182" spans="1:25" x14ac:dyDescent="0.25">
      <c r="A182" s="4">
        <v>50</v>
      </c>
      <c r="B182" s="23">
        <f t="array" ref="B182:K182">MMULT(B166:K166,B170:K179)</f>
        <v>642.45834877304696</v>
      </c>
      <c r="C182" s="23">
        <v>210.95357423379369</v>
      </c>
      <c r="D182" s="23">
        <v>27.552340140490575</v>
      </c>
      <c r="E182" s="23">
        <v>14.684641699199595</v>
      </c>
      <c r="F182" s="23">
        <v>7.6632107755551964</v>
      </c>
      <c r="G182" s="23">
        <v>1.7897193290332574</v>
      </c>
      <c r="H182" s="23">
        <v>0.5896016870200651</v>
      </c>
      <c r="I182" s="23">
        <v>7.6495171956155739E-2</v>
      </c>
      <c r="J182" s="23">
        <v>0.13350534792660135</v>
      </c>
      <c r="K182" s="23">
        <v>51.12653563275385</v>
      </c>
      <c r="L182" s="23">
        <f xml:space="preserve"> (C182 + D182 + E182 + F182 + G182 + H182) / $Q$2</f>
        <v>0.27505265817620994</v>
      </c>
      <c r="M182">
        <f xml:space="preserve"> (D182 + E182 + F182 + G182 + H182) / (C182 + D182 + E182 + F182+ G182 + H182)</f>
        <v>0.19860540350494266</v>
      </c>
      <c r="N182" s="23">
        <f>I182 / (D182 + E182 + F182 + G182 + H182)</f>
        <v>1.4631959374304434E-3</v>
      </c>
      <c r="O182" s="23">
        <f>SUM(B182:J182)</f>
        <v>905.90143715802208</v>
      </c>
      <c r="P182" s="23"/>
      <c r="Q182" s="23"/>
      <c r="R182" s="23"/>
      <c r="S182" s="23"/>
      <c r="T182" s="23"/>
      <c r="U182" s="23"/>
      <c r="V182" s="23"/>
      <c r="W182" s="23"/>
      <c r="X182" s="23"/>
      <c r="Y182" s="23"/>
    </row>
    <row r="183" spans="1:25" x14ac:dyDescent="0.25">
      <c r="A183" s="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</row>
    <row r="184" spans="1:25" x14ac:dyDescent="0.25">
      <c r="A184" s="4" t="s">
        <v>118</v>
      </c>
      <c r="B184" s="15" t="s">
        <v>66</v>
      </c>
      <c r="C184" s="15" t="s">
        <v>87</v>
      </c>
      <c r="D184" s="15" t="s">
        <v>77</v>
      </c>
      <c r="E184" s="15" t="s">
        <v>2</v>
      </c>
      <c r="F184" s="15" t="s">
        <v>3</v>
      </c>
      <c r="G184" s="15" t="s">
        <v>4</v>
      </c>
      <c r="H184" s="15" t="s">
        <v>64</v>
      </c>
      <c r="I184" s="15" t="s">
        <v>78</v>
      </c>
      <c r="J184" s="15" t="s">
        <v>79</v>
      </c>
      <c r="K184" s="15" t="s">
        <v>65</v>
      </c>
      <c r="L184" s="4" t="s">
        <v>110</v>
      </c>
      <c r="M184" s="15" t="s">
        <v>112</v>
      </c>
      <c r="N184" s="4" t="s">
        <v>151</v>
      </c>
      <c r="O184" s="22" t="s">
        <v>153</v>
      </c>
      <c r="P184" s="23"/>
      <c r="Q184" s="23"/>
      <c r="R184" s="23"/>
      <c r="S184" s="23"/>
      <c r="T184" s="23"/>
      <c r="U184" s="23"/>
      <c r="V184" s="23"/>
      <c r="W184" s="23"/>
      <c r="X184" s="23"/>
      <c r="Y184" s="23"/>
    </row>
    <row r="185" spans="1:25" x14ac:dyDescent="0.25">
      <c r="A185" s="4">
        <v>51</v>
      </c>
      <c r="B185" s="23">
        <f t="array" ref="B185:K185">MMULT(B182:K182,B170:K179)</f>
        <v>656.06118994420535</v>
      </c>
      <c r="C185" s="23">
        <v>195.22688978264935</v>
      </c>
      <c r="D185" s="23">
        <v>27.563061344337001</v>
      </c>
      <c r="E185" s="23">
        <v>15.100072153906581</v>
      </c>
      <c r="F185" s="23">
        <v>7.9284368542175985</v>
      </c>
      <c r="G185" s="23">
        <v>1.8599387987608051</v>
      </c>
      <c r="H185" s="23">
        <v>0.61573778071589425</v>
      </c>
      <c r="I185" s="23">
        <v>7.6052924863509896E-2</v>
      </c>
      <c r="J185" s="23">
        <v>0.13855218431628774</v>
      </c>
      <c r="K185" s="23">
        <v>52.458041022803634</v>
      </c>
      <c r="L185" s="23">
        <f xml:space="preserve"> (C185 + D185 + E185 + F185 + G185 + H185) / $Q$2</f>
        <v>0.25944292515352524</v>
      </c>
      <c r="M185">
        <f xml:space="preserve"> (D185 + E185 + F185 + G185 + H185) / (C185 + D185 + E185 + F185+ G185 + H185)</f>
        <v>0.21372734626004641</v>
      </c>
      <c r="N185" s="23">
        <f>I185 / (D185 + E185 + F185 + G185 + H185)</f>
        <v>1.4331424609430484E-3</v>
      </c>
      <c r="O185" s="23">
        <f>SUM(B185:J185)</f>
        <v>904.56993176797232</v>
      </c>
      <c r="P185" s="23"/>
      <c r="Q185" s="23"/>
      <c r="R185" s="23"/>
      <c r="S185" s="23"/>
      <c r="T185" s="23"/>
      <c r="U185" s="23"/>
      <c r="V185" s="23"/>
      <c r="W185" s="23"/>
      <c r="X185" s="23"/>
      <c r="Y185" s="23"/>
    </row>
    <row r="186" spans="1:25" x14ac:dyDescent="0.25">
      <c r="A186" s="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</row>
    <row r="187" spans="1:25" x14ac:dyDescent="0.25">
      <c r="A187" s="4" t="s">
        <v>119</v>
      </c>
      <c r="B187" s="15" t="s">
        <v>66</v>
      </c>
      <c r="C187" s="15" t="s">
        <v>87</v>
      </c>
      <c r="D187" s="15" t="s">
        <v>77</v>
      </c>
      <c r="E187" s="15" t="s">
        <v>2</v>
      </c>
      <c r="F187" s="15" t="s">
        <v>3</v>
      </c>
      <c r="G187" s="15" t="s">
        <v>4</v>
      </c>
      <c r="H187" s="15" t="s">
        <v>64</v>
      </c>
      <c r="I187" s="15" t="s">
        <v>78</v>
      </c>
      <c r="J187" s="15" t="s">
        <v>79</v>
      </c>
      <c r="K187" s="15" t="s">
        <v>65</v>
      </c>
      <c r="L187" s="4" t="s">
        <v>110</v>
      </c>
      <c r="M187" s="15" t="s">
        <v>112</v>
      </c>
      <c r="N187" s="4" t="s">
        <v>151</v>
      </c>
      <c r="O187" s="22" t="s">
        <v>153</v>
      </c>
      <c r="P187" s="23"/>
      <c r="Q187" s="23"/>
      <c r="R187" s="23"/>
      <c r="S187" s="23"/>
      <c r="T187" s="23"/>
      <c r="U187" s="23"/>
      <c r="V187" s="23"/>
      <c r="W187" s="23"/>
      <c r="X187" s="23"/>
      <c r="Y187" s="23"/>
    </row>
    <row r="188" spans="1:25" x14ac:dyDescent="0.25">
      <c r="A188" s="4">
        <v>52</v>
      </c>
      <c r="B188" s="23">
        <f t="array" ref="B188:K188">MMULT(B185:K185,B170:K179)</f>
        <v>665.16604868125194</v>
      </c>
      <c r="C188" s="23">
        <v>184.25552140542479</v>
      </c>
      <c r="D188" s="23">
        <v>27.358192702773724</v>
      </c>
      <c r="E188" s="23">
        <v>15.469506697259792</v>
      </c>
      <c r="F188" s="23">
        <v>8.196070233226715</v>
      </c>
      <c r="G188" s="23">
        <v>1.9310506344316838</v>
      </c>
      <c r="H188" s="23">
        <v>0.64230043802602321</v>
      </c>
      <c r="I188" s="23">
        <v>7.7859560420679208E-2</v>
      </c>
      <c r="J188" s="23">
        <v>0.14376643115280388</v>
      </c>
      <c r="K188" s="23">
        <v>53.787656006807978</v>
      </c>
      <c r="L188" s="23">
        <f xml:space="preserve"> (C188 + D188 + E188 + F188 + G188 + H188) / $Q$2</f>
        <v>0.24853259139076569</v>
      </c>
      <c r="M188">
        <f xml:space="preserve"> (D188 + E188 + F188 + G188 + H188) / (C188 + D188 + E188 + F188+ G188 + H188)</f>
        <v>0.22533750405292249</v>
      </c>
      <c r="N188" s="23">
        <f>I188 / (D188 + E188 + F188 + G188 + H188)</f>
        <v>1.4526817746083301E-3</v>
      </c>
      <c r="O188" s="23">
        <f>SUM(B188:J188)</f>
        <v>903.2403167839683</v>
      </c>
      <c r="P188" s="23"/>
      <c r="Q188" s="23"/>
      <c r="R188" s="23"/>
      <c r="S188" s="23"/>
      <c r="T188" s="23"/>
      <c r="U188" s="23"/>
      <c r="V188" s="23"/>
      <c r="W188" s="23"/>
      <c r="X188" s="23"/>
      <c r="Y188" s="23"/>
    </row>
    <row r="189" spans="1:25" x14ac:dyDescent="0.25">
      <c r="A189" s="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</row>
    <row r="190" spans="1:25" x14ac:dyDescent="0.25">
      <c r="A190" s="4" t="s">
        <v>120</v>
      </c>
      <c r="B190" s="15" t="s">
        <v>66</v>
      </c>
      <c r="C190" s="15" t="s">
        <v>87</v>
      </c>
      <c r="D190" s="15" t="s">
        <v>77</v>
      </c>
      <c r="E190" s="15" t="s">
        <v>2</v>
      </c>
      <c r="F190" s="15" t="s">
        <v>3</v>
      </c>
      <c r="G190" s="15" t="s">
        <v>4</v>
      </c>
      <c r="H190" s="15" t="s">
        <v>64</v>
      </c>
      <c r="I190" s="15" t="s">
        <v>78</v>
      </c>
      <c r="J190" s="15" t="s">
        <v>79</v>
      </c>
      <c r="K190" s="15" t="s">
        <v>65</v>
      </c>
      <c r="L190" s="4" t="s">
        <v>110</v>
      </c>
      <c r="M190" s="15" t="s">
        <v>112</v>
      </c>
      <c r="N190" s="4" t="s">
        <v>151</v>
      </c>
      <c r="O190" s="22" t="s">
        <v>153</v>
      </c>
      <c r="P190" s="23"/>
      <c r="Q190" s="23"/>
      <c r="R190" s="23"/>
      <c r="S190" s="23"/>
      <c r="T190" s="23"/>
      <c r="U190" s="23"/>
      <c r="V190" s="23"/>
      <c r="W190" s="23"/>
      <c r="X190" s="23"/>
      <c r="Y190" s="23"/>
    </row>
    <row r="191" spans="1:25" x14ac:dyDescent="0.25">
      <c r="A191" s="4">
        <v>53</v>
      </c>
      <c r="B191" s="23">
        <f t="array" ref="B191:K191">MMULT(B188:K188,B170:K179)</f>
        <v>671.15479315175878</v>
      </c>
      <c r="C191" s="23">
        <v>176.56277790911855</v>
      </c>
      <c r="D191" s="23">
        <v>27.044323901980967</v>
      </c>
      <c r="E191" s="23">
        <v>15.783433112994642</v>
      </c>
      <c r="F191" s="23">
        <v>8.4621574731047833</v>
      </c>
      <c r="G191" s="23">
        <v>2.0030155476816542</v>
      </c>
      <c r="H191" s="23">
        <v>0.66927625061973783</v>
      </c>
      <c r="I191" s="23">
        <v>8.0464416053089127E-2</v>
      </c>
      <c r="J191" s="23">
        <v>0.1492139044742323</v>
      </c>
      <c r="K191" s="23">
        <v>55.118517122989722</v>
      </c>
      <c r="L191" s="23">
        <f xml:space="preserve"> (C191 + D191 + E191 + F191 + G191 + H191) / $Q$2</f>
        <v>0.24087591036996511</v>
      </c>
      <c r="M191">
        <f xml:space="preserve"> (D191 + E191 + F191 + G191 + H191) / (C191 + D191 + E191 + F191+ G191 + H191)</f>
        <v>0.23408398215361462</v>
      </c>
      <c r="N191" s="23">
        <f>I191 / (D191 + E191 + F191 + G191 + H191)</f>
        <v>1.4911253929473893E-3</v>
      </c>
      <c r="O191" s="23">
        <f>SUM(B191:J191)</f>
        <v>901.90945566778657</v>
      </c>
      <c r="P191" s="23"/>
      <c r="Q191" s="23"/>
      <c r="R191" s="23"/>
      <c r="S191" s="23"/>
      <c r="T191" s="23"/>
      <c r="U191" s="23"/>
      <c r="V191" s="23"/>
      <c r="W191" s="23"/>
      <c r="X191" s="23"/>
      <c r="Y191" s="23"/>
    </row>
    <row r="192" spans="1:25" x14ac:dyDescent="0.25">
      <c r="A192" s="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</row>
    <row r="193" spans="1:40" x14ac:dyDescent="0.25">
      <c r="A193" s="4" t="s">
        <v>121</v>
      </c>
      <c r="B193" s="15" t="s">
        <v>66</v>
      </c>
      <c r="C193" s="15" t="s">
        <v>87</v>
      </c>
      <c r="D193" s="15" t="s">
        <v>77</v>
      </c>
      <c r="E193" s="15" t="s">
        <v>2</v>
      </c>
      <c r="F193" s="15" t="s">
        <v>3</v>
      </c>
      <c r="G193" s="15" t="s">
        <v>4</v>
      </c>
      <c r="H193" s="15" t="s">
        <v>64</v>
      </c>
      <c r="I193" s="15" t="s">
        <v>78</v>
      </c>
      <c r="J193" s="15" t="s">
        <v>79</v>
      </c>
      <c r="K193" s="15" t="s">
        <v>65</v>
      </c>
      <c r="L193" s="4" t="s">
        <v>110</v>
      </c>
      <c r="M193" s="15" t="s">
        <v>112</v>
      </c>
      <c r="N193" s="4" t="s">
        <v>151</v>
      </c>
      <c r="O193" s="22" t="s">
        <v>153</v>
      </c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AL193" s="22" t="s">
        <v>218</v>
      </c>
      <c r="AM193" s="22" t="s">
        <v>219</v>
      </c>
      <c r="AN193" s="22" t="s">
        <v>220</v>
      </c>
    </row>
    <row r="194" spans="1:40" x14ac:dyDescent="0.25">
      <c r="A194" s="4">
        <v>54</v>
      </c>
      <c r="B194" s="23">
        <f t="array" ref="B194:K194">MMULT(B191:K191,B170:K179)</f>
        <v>674.98101811195181</v>
      </c>
      <c r="C194" s="23">
        <v>171.13296304547976</v>
      </c>
      <c r="D194" s="23">
        <v>26.68648173174709</v>
      </c>
      <c r="E194" s="23">
        <v>16.042145452859646</v>
      </c>
      <c r="F194" s="23">
        <v>8.7225254761187383</v>
      </c>
      <c r="G194" s="23">
        <v>2.0755937577830368</v>
      </c>
      <c r="H194" s="23">
        <v>0.69665132919998651</v>
      </c>
      <c r="I194" s="23">
        <v>8.3361419272964532E-2</v>
      </c>
      <c r="J194" s="23">
        <v>0.15491114885492799</v>
      </c>
      <c r="K194" s="23">
        <v>56.452321317508179</v>
      </c>
      <c r="L194" s="23">
        <f xml:space="preserve"> (C194 + D194 + E194 + F194 + G194 + H194) / $Q$2</f>
        <v>0.23547520783120868</v>
      </c>
      <c r="M194">
        <f xml:space="preserve"> (D194 + E194 + F194 + G194 + H194) / (C194 + D194 + E194 + F194+ G194 + H194)</f>
        <v>0.24061179172781305</v>
      </c>
      <c r="N194" s="23">
        <f>I194 / (D194 + E194 + F194 + G194 + H194)</f>
        <v>1.5373698944656674E-3</v>
      </c>
      <c r="O194" s="30">
        <f>SUM(B194:J194)</f>
        <v>900.57565147326807</v>
      </c>
      <c r="P194" s="23"/>
      <c r="Q194" s="22" t="s">
        <v>163</v>
      </c>
      <c r="R194" s="22" t="s">
        <v>154</v>
      </c>
      <c r="S194" s="22" t="s">
        <v>155</v>
      </c>
      <c r="T194" s="22" t="s">
        <v>156</v>
      </c>
      <c r="U194" s="22" t="s">
        <v>157</v>
      </c>
      <c r="V194" s="22" t="s">
        <v>158</v>
      </c>
      <c r="W194" s="22" t="s">
        <v>159</v>
      </c>
      <c r="X194" s="22" t="s">
        <v>160</v>
      </c>
      <c r="Y194" s="22" t="s">
        <v>161</v>
      </c>
      <c r="Z194" s="22" t="s">
        <v>162</v>
      </c>
      <c r="AB194" s="22" t="s">
        <v>181</v>
      </c>
      <c r="AC194" s="22" t="s">
        <v>182</v>
      </c>
      <c r="AD194" s="22" t="s">
        <v>174</v>
      </c>
      <c r="AE194" s="22" t="s">
        <v>175</v>
      </c>
      <c r="AF194" s="22" t="s">
        <v>176</v>
      </c>
      <c r="AG194" s="22" t="s">
        <v>177</v>
      </c>
      <c r="AH194" s="22" t="s">
        <v>178</v>
      </c>
      <c r="AI194" s="22" t="s">
        <v>179</v>
      </c>
      <c r="AJ194" s="22" t="s">
        <v>180</v>
      </c>
      <c r="AK194" s="22" t="s">
        <v>183</v>
      </c>
      <c r="AL194">
        <f>C194 - C182</f>
        <v>-39.820611188313933</v>
      </c>
      <c r="AM194">
        <f>J194 - J182</f>
        <v>2.140580092832664E-2</v>
      </c>
      <c r="AN194">
        <f>K194-K182</f>
        <v>5.3257856847543295</v>
      </c>
    </row>
    <row r="195" spans="1:40" x14ac:dyDescent="0.25">
      <c r="A195" s="22" t="s">
        <v>153</v>
      </c>
      <c r="B195" s="4">
        <f t="shared" ref="B195:J195" si="6">SUM(B182:B194)</f>
        <v>3309.821398662215</v>
      </c>
      <c r="C195" s="4">
        <f t="shared" si="6"/>
        <v>938.13172637646608</v>
      </c>
      <c r="D195" s="4">
        <f t="shared" si="6"/>
        <v>136.20439982132933</v>
      </c>
      <c r="E195" s="4">
        <f t="shared" si="6"/>
        <v>77.079799116220258</v>
      </c>
      <c r="F195" s="4">
        <f t="shared" si="6"/>
        <v>40.972400812223029</v>
      </c>
      <c r="G195" s="4">
        <f t="shared" si="6"/>
        <v>9.6593180676904371</v>
      </c>
      <c r="H195" s="4">
        <f t="shared" si="6"/>
        <v>3.2135674855817067</v>
      </c>
      <c r="I195" s="4">
        <f t="shared" si="6"/>
        <v>0.3942334925663985</v>
      </c>
      <c r="J195" s="4">
        <f t="shared" si="6"/>
        <v>0.71994901672485323</v>
      </c>
      <c r="K195" s="23"/>
      <c r="L195" s="23"/>
      <c r="M195" s="23"/>
      <c r="N195" s="23"/>
      <c r="O195" s="4">
        <f>SUM(B195:J195)</f>
        <v>4516.1967928510157</v>
      </c>
      <c r="P195" s="23"/>
      <c r="Q195" s="23">
        <f xml:space="preserve"> $R$6 * B195</f>
        <v>3309.821398662215</v>
      </c>
      <c r="R195" s="23">
        <f>$R$7 * C195</f>
        <v>938.13172637646608</v>
      </c>
      <c r="S195" s="23">
        <f xml:space="preserve"> $R$8 * D195</f>
        <v>129.39417983026286</v>
      </c>
      <c r="T195" s="23">
        <f xml:space="preserve"> $R$9 * E195</f>
        <v>73.225809160409241</v>
      </c>
      <c r="U195" s="23">
        <f xml:space="preserve"> $R$10 * F195</f>
        <v>37.694608747245191</v>
      </c>
      <c r="V195" s="23">
        <f>$R$11 * G195</f>
        <v>7.5342680927985413</v>
      </c>
      <c r="W195" s="23">
        <f>$R$12 *H195</f>
        <v>1.9281404913490239</v>
      </c>
      <c r="X195" s="23">
        <f xml:space="preserve"> $R$13 * I195</f>
        <v>0.25625177016815903</v>
      </c>
      <c r="Y195" s="23">
        <f xml:space="preserve"> $R$14 * J195</f>
        <v>0.53996176254363992</v>
      </c>
      <c r="Z195" s="31">
        <f>SUM(Q195:Y195)</f>
        <v>4498.5263448934575</v>
      </c>
      <c r="AB195" s="39">
        <f xml:space="preserve"> $S$6 * B195</f>
        <v>8304341.8892434975</v>
      </c>
      <c r="AC195" s="39">
        <f>$S$7 * C195</f>
        <v>3635260.4397088061</v>
      </c>
      <c r="AD195" s="39">
        <f xml:space="preserve"> $S$8 * D195</f>
        <v>534602.26929871761</v>
      </c>
      <c r="AE195" s="39">
        <f xml:space="preserve"> $S$9 * E195</f>
        <v>308319.19646488101</v>
      </c>
      <c r="AF195" s="39">
        <f xml:space="preserve"> $S$10 * F195</f>
        <v>184375.80365500363</v>
      </c>
      <c r="AG195" s="39">
        <f>$S$11 * G195</f>
        <v>200063.79581800432</v>
      </c>
      <c r="AH195" s="39">
        <f>$S$12 *H195</f>
        <v>164483.23818201409</v>
      </c>
      <c r="AI195" s="39">
        <f xml:space="preserve"> $S$13 * I195</f>
        <v>27962.981627734647</v>
      </c>
      <c r="AJ195" s="39">
        <f xml:space="preserve"> $S$14 * J195</f>
        <v>48357.53555537494</v>
      </c>
      <c r="AK195" s="39">
        <f>SUM(AB195:AJ195)+AL195+AM195+AN195</f>
        <v>13743219.700331502</v>
      </c>
      <c r="AL195" s="39">
        <f>IF(AL194&gt;0,(AL194*$T$7)-(AL194*$S$7),0)</f>
        <v>0</v>
      </c>
      <c r="AM195" s="39">
        <f>IF(AM194 &gt; 0, (AM194 * $T$14) - (AM194 * $S$14), 0)</f>
        <v>3565.5642606313686</v>
      </c>
      <c r="AN195" s="39">
        <f t="array" ref="AN195">IF(AN194&gt;0,AN194*$T$15,0)</f>
        <v>331886.98651683558</v>
      </c>
    </row>
    <row r="196" spans="1:40" x14ac:dyDescent="0.25">
      <c r="W196" s="23"/>
      <c r="X196" s="23"/>
      <c r="Y196" s="23"/>
    </row>
    <row r="197" spans="1:40" x14ac:dyDescent="0.25">
      <c r="A197" s="4" t="str">
        <f>'55-59 transition matrix'!A1</f>
        <v>55-59</v>
      </c>
      <c r="B197" s="4" t="str">
        <f>'55-59 transition matrix'!B1</f>
        <v>no NAFLD</v>
      </c>
      <c r="C197" s="4" t="str">
        <f>'55-59 transition matrix'!C1</f>
        <v>NAFLD F0</v>
      </c>
      <c r="D197" s="4" t="str">
        <f>'55-59 transition matrix'!D1</f>
        <v>F1</v>
      </c>
      <c r="E197" s="4" t="str">
        <f>'55-59 transition matrix'!E1</f>
        <v>F2</v>
      </c>
      <c r="F197" s="4" t="str">
        <f>'55-59 transition matrix'!F1</f>
        <v>F3</v>
      </c>
      <c r="G197" s="4" t="str">
        <f>'55-59 transition matrix'!G1</f>
        <v>F4</v>
      </c>
      <c r="H197" s="4" t="str">
        <f>'55-59 transition matrix'!H1</f>
        <v>DCC</v>
      </c>
      <c r="I197" s="4" t="str">
        <f>'55-59 transition matrix'!I1</f>
        <v>HCC</v>
      </c>
      <c r="J197" s="4" t="str">
        <f>'55-59 transition matrix'!J1</f>
        <v>LT</v>
      </c>
      <c r="K197" s="4" t="str">
        <f>'55-59 transition matrix'!K1</f>
        <v>death</v>
      </c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</row>
    <row r="198" spans="1:40" x14ac:dyDescent="0.25">
      <c r="A198" s="4" t="str">
        <f>'55-59 transition matrix'!A2</f>
        <v>no NAFLD</v>
      </c>
      <c r="B198" s="23">
        <f>'55-59 transition matrix'!B2</f>
        <v>0.90708999999999995</v>
      </c>
      <c r="C198" s="23">
        <f>'55-59 transition matrix'!C2</f>
        <v>8.5599999999999996E-2</v>
      </c>
      <c r="D198" s="23">
        <f>'55-59 transition matrix'!D2</f>
        <v>0</v>
      </c>
      <c r="E198" s="23">
        <f>'55-59 transition matrix'!E2</f>
        <v>0</v>
      </c>
      <c r="F198" s="23">
        <f>'55-59 transition matrix'!F2</f>
        <v>0</v>
      </c>
      <c r="G198" s="23">
        <f>'55-59 transition matrix'!G2</f>
        <v>0</v>
      </c>
      <c r="H198" s="23">
        <f>'55-59 transition matrix'!H2</f>
        <v>0</v>
      </c>
      <c r="I198" s="23">
        <f>'55-59 transition matrix'!I2</f>
        <v>0</v>
      </c>
      <c r="J198" s="23">
        <f>'55-59 transition matrix'!J2</f>
        <v>0</v>
      </c>
      <c r="K198" s="23">
        <f>'55-59 transition matrix'!K2</f>
        <v>7.3099999999999997E-3</v>
      </c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</row>
    <row r="199" spans="1:40" x14ac:dyDescent="0.25">
      <c r="A199" s="4" t="str">
        <f>'55-59 transition matrix'!A3</f>
        <v>NAFLD</v>
      </c>
      <c r="B199" s="23">
        <f>'55-59 transition matrix'!B3</f>
        <v>0.17818999999999999</v>
      </c>
      <c r="C199" s="23">
        <f>'55-59 transition matrix'!C3</f>
        <v>0.79241495000000006</v>
      </c>
      <c r="D199" s="23">
        <f>'55-59 transition matrix'!D3</f>
        <v>2.0952000000000002E-2</v>
      </c>
      <c r="E199" s="23">
        <f>'55-59 transition matrix'!E3</f>
        <v>0</v>
      </c>
      <c r="F199" s="23">
        <f>'55-59 transition matrix'!F3</f>
        <v>0</v>
      </c>
      <c r="G199" s="23">
        <f>'55-59 transition matrix'!G3</f>
        <v>0</v>
      </c>
      <c r="H199" s="23">
        <f>'55-59 transition matrix'!H3</f>
        <v>0</v>
      </c>
      <c r="I199" s="23">
        <f>'55-59 transition matrix'!I3</f>
        <v>0</v>
      </c>
      <c r="J199" s="23">
        <f>'55-59 transition matrix'!J3</f>
        <v>0</v>
      </c>
      <c r="K199" s="23">
        <f>'55-59 transition matrix'!K3</f>
        <v>8.4430500000000006E-3</v>
      </c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</row>
    <row r="200" spans="1:40" x14ac:dyDescent="0.25">
      <c r="A200" s="4" t="str">
        <f>'55-59 transition matrix'!A4</f>
        <v>F1</v>
      </c>
      <c r="B200" s="23">
        <f>'55-59 transition matrix'!B4</f>
        <v>0</v>
      </c>
      <c r="C200" s="23">
        <f>'55-59 transition matrix'!C4</f>
        <v>6.1800000000000001E-2</v>
      </c>
      <c r="D200" s="23">
        <f>'55-59 transition matrix'!D4</f>
        <v>0.82245289500000007</v>
      </c>
      <c r="E200" s="23">
        <f>'55-59 transition matrix'!E4</f>
        <v>0.1067</v>
      </c>
      <c r="F200" s="23">
        <f>'55-59 transition matrix'!F4</f>
        <v>0</v>
      </c>
      <c r="G200" s="23">
        <f>'55-59 transition matrix'!G4</f>
        <v>0</v>
      </c>
      <c r="H200" s="23">
        <f>'55-59 transition matrix'!H4</f>
        <v>0</v>
      </c>
      <c r="I200" s="23">
        <f>'55-59 transition matrix'!I4</f>
        <v>9.0210000000000005E-6</v>
      </c>
      <c r="J200" s="23">
        <f>'55-59 transition matrix'!J4</f>
        <v>0</v>
      </c>
      <c r="K200" s="23">
        <f>'55-59 transition matrix'!K4</f>
        <v>9.038084E-3</v>
      </c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</row>
    <row r="201" spans="1:40" x14ac:dyDescent="0.25">
      <c r="A201" s="4" t="str">
        <f>'55-59 transition matrix'!A5</f>
        <v>F2</v>
      </c>
      <c r="B201" s="23">
        <f>'55-59 transition matrix'!B5</f>
        <v>0</v>
      </c>
      <c r="C201" s="23">
        <f>'55-59 transition matrix'!C5</f>
        <v>0</v>
      </c>
      <c r="D201" s="23">
        <f>'55-59 transition matrix'!D5</f>
        <v>6.1800000000000001E-2</v>
      </c>
      <c r="E201" s="23">
        <f>'55-59 transition matrix'!E5</f>
        <v>0.81682581799999998</v>
      </c>
      <c r="F201" s="23">
        <f>'55-59 transition matrix'!F5</f>
        <v>0.1067</v>
      </c>
      <c r="G201" s="23">
        <f>'55-59 transition matrix'!G5</f>
        <v>0</v>
      </c>
      <c r="H201" s="23">
        <f>'55-59 transition matrix'!H5</f>
        <v>0</v>
      </c>
      <c r="I201" s="23">
        <f>'55-59 transition matrix'!I5</f>
        <v>1.8430000000000001E-4</v>
      </c>
      <c r="J201" s="23">
        <f>'55-59 transition matrix'!J5</f>
        <v>0</v>
      </c>
      <c r="K201" s="23">
        <f>'55-59 transition matrix'!K5</f>
        <v>1.4489882000000001E-2</v>
      </c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</row>
    <row r="202" spans="1:40" x14ac:dyDescent="0.25">
      <c r="A202" s="4" t="str">
        <f>'55-59 transition matrix'!A6</f>
        <v>F3</v>
      </c>
      <c r="B202" s="23">
        <f>'55-59 transition matrix'!B6</f>
        <v>0</v>
      </c>
      <c r="C202" s="23">
        <f>'55-59 transition matrix'!C6</f>
        <v>0</v>
      </c>
      <c r="D202" s="23">
        <f>'55-59 transition matrix'!D6</f>
        <v>0</v>
      </c>
      <c r="E202" s="23">
        <f>'55-59 transition matrix'!E6</f>
        <v>6.1800000000000001E-2</v>
      </c>
      <c r="F202" s="23">
        <f>'55-59 transition matrix'!F6</f>
        <v>0.84913525499999998</v>
      </c>
      <c r="G202" s="23">
        <f>'55-59 transition matrix'!G6</f>
        <v>6.9839999999999999E-2</v>
      </c>
      <c r="H202" s="23">
        <f>'55-59 transition matrix'!H6</f>
        <v>0</v>
      </c>
      <c r="I202" s="23">
        <f>'55-59 transition matrix'!I6</f>
        <v>3.6860000000000001E-4</v>
      </c>
      <c r="J202" s="23">
        <f>'55-59 transition matrix'!J6</f>
        <v>0</v>
      </c>
      <c r="K202" s="23">
        <f>'55-59 transition matrix'!K6</f>
        <v>1.8856145000000001E-2</v>
      </c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</row>
    <row r="203" spans="1:40" x14ac:dyDescent="0.25">
      <c r="A203" s="4" t="str">
        <f>'55-59 transition matrix'!A7</f>
        <v>F4</v>
      </c>
      <c r="B203" s="23">
        <f>'55-59 transition matrix'!B7</f>
        <v>0</v>
      </c>
      <c r="C203" s="23">
        <f>'55-59 transition matrix'!C7</f>
        <v>0</v>
      </c>
      <c r="D203" s="23">
        <f>'55-59 transition matrix'!D7</f>
        <v>0</v>
      </c>
      <c r="E203" s="23">
        <f>'55-59 transition matrix'!E7</f>
        <v>0</v>
      </c>
      <c r="F203" s="23">
        <f>'55-59 transition matrix'!F7</f>
        <v>6.1800000000000001E-2</v>
      </c>
      <c r="G203" s="23">
        <f>'55-59 transition matrix'!G7</f>
        <v>0.78240627100000004</v>
      </c>
      <c r="H203" s="23">
        <f>'55-59 transition matrix'!H7</f>
        <v>0.1067</v>
      </c>
      <c r="I203" s="23">
        <f>'55-59 transition matrix'!I7</f>
        <v>2.5219999999999999E-2</v>
      </c>
      <c r="J203" s="23">
        <f>'55-59 transition matrix'!J7</f>
        <v>0</v>
      </c>
      <c r="K203" s="23">
        <f>'55-59 transition matrix'!K7</f>
        <v>2.3873729E-2</v>
      </c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</row>
    <row r="204" spans="1:40" x14ac:dyDescent="0.25">
      <c r="A204" s="4" t="str">
        <f>'55-59 transition matrix'!A8</f>
        <v>DCC</v>
      </c>
      <c r="B204" s="23">
        <f>'55-59 transition matrix'!B8</f>
        <v>0</v>
      </c>
      <c r="C204" s="23">
        <f>'55-59 transition matrix'!C8</f>
        <v>0</v>
      </c>
      <c r="D204" s="23">
        <f>'55-59 transition matrix'!D8</f>
        <v>0</v>
      </c>
      <c r="E204" s="23">
        <f>'55-59 transition matrix'!E8</f>
        <v>0</v>
      </c>
      <c r="F204" s="23">
        <f>'55-59 transition matrix'!F8</f>
        <v>0</v>
      </c>
      <c r="G204" s="23">
        <f>'55-59 transition matrix'!G8</f>
        <v>0</v>
      </c>
      <c r="H204" s="23">
        <f>'55-59 transition matrix'!H8</f>
        <v>0.78761999999999999</v>
      </c>
      <c r="I204" s="23">
        <f>'55-59 transition matrix'!I8</f>
        <v>2.5219999999999999E-2</v>
      </c>
      <c r="J204" s="23">
        <f>'55-59 transition matrix'!J8</f>
        <v>2.716E-2</v>
      </c>
      <c r="K204" s="23">
        <f>'55-59 transition matrix'!K8</f>
        <v>0.16</v>
      </c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</row>
    <row r="205" spans="1:40" x14ac:dyDescent="0.25">
      <c r="A205" s="4" t="str">
        <f>'55-59 transition matrix'!A9</f>
        <v>HCC</v>
      </c>
      <c r="B205" s="23">
        <f>'55-59 transition matrix'!B9</f>
        <v>0</v>
      </c>
      <c r="C205" s="23">
        <f>'55-59 transition matrix'!C9</f>
        <v>0</v>
      </c>
      <c r="D205" s="23">
        <f>'55-59 transition matrix'!D9</f>
        <v>0</v>
      </c>
      <c r="E205" s="23">
        <f>'55-59 transition matrix'!E9</f>
        <v>0</v>
      </c>
      <c r="F205" s="23">
        <f>'55-59 transition matrix'!F9</f>
        <v>0</v>
      </c>
      <c r="G205" s="23">
        <f>'55-59 transition matrix'!G9</f>
        <v>0</v>
      </c>
      <c r="H205" s="23">
        <f>'55-59 transition matrix'!H9</f>
        <v>0</v>
      </c>
      <c r="I205" s="23">
        <f>'55-59 transition matrix'!I9</f>
        <v>0.33782000000000001</v>
      </c>
      <c r="J205" s="23">
        <f>'55-59 transition matrix'!J9</f>
        <v>3.9780000000000003E-2</v>
      </c>
      <c r="K205" s="23">
        <f>'55-59 transition matrix'!K9</f>
        <v>0.62239999999999995</v>
      </c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</row>
    <row r="206" spans="1:40" x14ac:dyDescent="0.25">
      <c r="A206" s="4" t="str">
        <f>'55-59 transition matrix'!A10</f>
        <v xml:space="preserve">LT </v>
      </c>
      <c r="B206" s="23">
        <f>'55-59 transition matrix'!B10</f>
        <v>0</v>
      </c>
      <c r="C206" s="23">
        <f>'55-59 transition matrix'!C10</f>
        <v>0</v>
      </c>
      <c r="D206" s="23">
        <f>'55-59 transition matrix'!D10</f>
        <v>0</v>
      </c>
      <c r="E206" s="23">
        <f>'55-59 transition matrix'!E10</f>
        <v>0</v>
      </c>
      <c r="F206" s="23">
        <f>'55-59 transition matrix'!F10</f>
        <v>0</v>
      </c>
      <c r="G206" s="23">
        <f>'55-59 transition matrix'!G10</f>
        <v>0</v>
      </c>
      <c r="H206" s="23">
        <f>'55-59 transition matrix'!H10</f>
        <v>0</v>
      </c>
      <c r="I206" s="23">
        <f>'55-59 transition matrix'!I10</f>
        <v>0</v>
      </c>
      <c r="J206" s="23">
        <f>'55-59 transition matrix'!J10</f>
        <v>0.92999999999999994</v>
      </c>
      <c r="K206" s="23">
        <f>'55-59 transition matrix'!K10</f>
        <v>7.0000000000000007E-2</v>
      </c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</row>
    <row r="207" spans="1:40" x14ac:dyDescent="0.25">
      <c r="A207" s="4" t="str">
        <f>'55-59 transition matrix'!A11</f>
        <v>death</v>
      </c>
      <c r="B207" s="23">
        <f>'55-59 transition matrix'!B11</f>
        <v>0</v>
      </c>
      <c r="C207" s="23">
        <f>'55-59 transition matrix'!C11</f>
        <v>0</v>
      </c>
      <c r="D207" s="23">
        <f>'55-59 transition matrix'!D11</f>
        <v>0</v>
      </c>
      <c r="E207" s="23">
        <f>'55-59 transition matrix'!E11</f>
        <v>0</v>
      </c>
      <c r="F207" s="23">
        <f>'55-59 transition matrix'!F11</f>
        <v>0</v>
      </c>
      <c r="G207" s="23">
        <f>'55-59 transition matrix'!G11</f>
        <v>0</v>
      </c>
      <c r="H207" s="23">
        <f>'55-59 transition matrix'!H11</f>
        <v>0</v>
      </c>
      <c r="I207" s="23">
        <f>'55-59 transition matrix'!I11</f>
        <v>0</v>
      </c>
      <c r="J207" s="23">
        <f>'55-59 transition matrix'!J11</f>
        <v>0</v>
      </c>
      <c r="K207" s="23">
        <f>'55-59 transition matrix'!K11</f>
        <v>1</v>
      </c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</row>
    <row r="208" spans="1:40" x14ac:dyDescent="0.2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</row>
    <row r="209" spans="1:40" x14ac:dyDescent="0.25">
      <c r="A209" s="4" t="s">
        <v>122</v>
      </c>
      <c r="B209" s="15" t="s">
        <v>66</v>
      </c>
      <c r="C209" s="15" t="s">
        <v>87</v>
      </c>
      <c r="D209" s="15" t="s">
        <v>77</v>
      </c>
      <c r="E209" s="15" t="s">
        <v>2</v>
      </c>
      <c r="F209" s="15" t="s">
        <v>3</v>
      </c>
      <c r="G209" s="15" t="s">
        <v>4</v>
      </c>
      <c r="H209" s="15" t="s">
        <v>64</v>
      </c>
      <c r="I209" s="15" t="s">
        <v>78</v>
      </c>
      <c r="J209" s="15" t="s">
        <v>79</v>
      </c>
      <c r="K209" s="15" t="s">
        <v>65</v>
      </c>
      <c r="L209" s="4" t="s">
        <v>110</v>
      </c>
      <c r="M209" s="15" t="s">
        <v>112</v>
      </c>
      <c r="N209" s="4" t="s">
        <v>151</v>
      </c>
      <c r="O209" s="22" t="s">
        <v>153</v>
      </c>
      <c r="P209" s="23"/>
      <c r="Q209" s="23"/>
      <c r="R209" s="23"/>
      <c r="S209" s="23"/>
      <c r="T209" s="23"/>
      <c r="U209" s="23"/>
      <c r="V209" s="23"/>
      <c r="W209" s="23"/>
      <c r="X209" s="23"/>
      <c r="Y209" s="23"/>
    </row>
    <row r="210" spans="1:40" x14ac:dyDescent="0.25">
      <c r="A210" s="4">
        <v>55</v>
      </c>
      <c r="B210" s="23">
        <f t="array" ref="B210:K210">MMULT(B194:K194,B198:K207)</f>
        <v>642.76271440424443</v>
      </c>
      <c r="C210" s="23">
        <v>195.03591807644071</v>
      </c>
      <c r="D210" s="23">
        <v>26.525356588355628</v>
      </c>
      <c r="E210" s="23">
        <v>16.490138257208613</v>
      </c>
      <c r="F210" s="23">
        <v>9.2465725084591988</v>
      </c>
      <c r="G210" s="23">
        <v>2.2331387513900358</v>
      </c>
      <c r="H210" s="23">
        <v>0.77016237385994346</v>
      </c>
      <c r="I210" s="23">
        <v>0.10448960480166622</v>
      </c>
      <c r="J210" s="23">
        <v>0.1663045357948332</v>
      </c>
      <c r="K210" s="23">
        <v>63.693177690221084</v>
      </c>
      <c r="L210" s="23">
        <f xml:space="preserve"> (C210 + D210 + E210 + F210 + G210 + H210) / $Q$2</f>
        <v>0.26154019910809301</v>
      </c>
      <c r="M210">
        <f xml:space="preserve"> (D210 + E210 + F210 + G210 + H210) / (C210 + D210 + E210 + F210+ G210 + H210)</f>
        <v>0.2207953831950121</v>
      </c>
      <c r="N210" s="23">
        <f>I210 / (D210 + E210 + F210 + G210 + H210)</f>
        <v>1.8906886478256943E-3</v>
      </c>
      <c r="O210" s="23">
        <f>SUM(B210:J210)</f>
        <v>893.33479510055497</v>
      </c>
      <c r="P210" s="23"/>
      <c r="Q210" s="23"/>
      <c r="R210" s="23"/>
      <c r="S210" s="23"/>
      <c r="T210" s="23"/>
      <c r="U210" s="23"/>
      <c r="V210" s="23"/>
      <c r="W210" s="23"/>
      <c r="X210" s="23"/>
      <c r="Y210" s="23"/>
    </row>
    <row r="211" spans="1:40" x14ac:dyDescent="0.2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</row>
    <row r="212" spans="1:40" x14ac:dyDescent="0.25">
      <c r="A212" s="4" t="s">
        <v>123</v>
      </c>
      <c r="B212" s="15" t="s">
        <v>66</v>
      </c>
      <c r="C212" s="15" t="s">
        <v>87</v>
      </c>
      <c r="D212" s="15" t="s">
        <v>77</v>
      </c>
      <c r="E212" s="15" t="s">
        <v>2</v>
      </c>
      <c r="F212" s="15" t="s">
        <v>3</v>
      </c>
      <c r="G212" s="15" t="s">
        <v>4</v>
      </c>
      <c r="H212" s="15" t="s">
        <v>64</v>
      </c>
      <c r="I212" s="15" t="s">
        <v>78</v>
      </c>
      <c r="J212" s="15" t="s">
        <v>79</v>
      </c>
      <c r="K212" s="15" t="s">
        <v>65</v>
      </c>
      <c r="L212" s="4" t="s">
        <v>110</v>
      </c>
      <c r="M212" s="15" t="s">
        <v>112</v>
      </c>
      <c r="N212" s="4" t="s">
        <v>151</v>
      </c>
      <c r="O212" s="22" t="s">
        <v>153</v>
      </c>
      <c r="P212" s="23"/>
      <c r="Q212" s="23"/>
      <c r="R212" s="23"/>
      <c r="S212" s="23"/>
      <c r="T212" s="23"/>
      <c r="U212" s="23"/>
      <c r="V212" s="23"/>
      <c r="W212" s="23"/>
      <c r="X212" s="23"/>
      <c r="Y212" s="23"/>
    </row>
    <row r="213" spans="1:40" x14ac:dyDescent="0.25">
      <c r="A213" s="4">
        <v>56</v>
      </c>
      <c r="B213" s="23">
        <f t="array" ref="B213:K213">MMULT(B210:K210,B198:K207)</f>
        <v>617.79708085098696</v>
      </c>
      <c r="C213" s="23">
        <v>211.20913266091057</v>
      </c>
      <c r="D213" s="23">
        <v>26.921339416833487</v>
      </c>
      <c r="E213" s="23">
        <v>16.871264399877845</v>
      </c>
      <c r="F213" s="23">
        <v>9.7490964317265547</v>
      </c>
      <c r="G213" s="23">
        <v>2.3930023870914647</v>
      </c>
      <c r="H213" s="23">
        <v>0.84487119367288555</v>
      </c>
      <c r="I213" s="23">
        <v>0.11772863702210852</v>
      </c>
      <c r="J213" s="23">
        <v>0.17973742484224123</v>
      </c>
      <c r="K213" s="23">
        <v>70.944719387811944</v>
      </c>
      <c r="L213" s="23">
        <f xml:space="preserve"> (C213 + D213 + E213 + F213 + G213 + H213) / $Q$2</f>
        <v>0.28002181138826565</v>
      </c>
      <c r="M213">
        <f xml:space="preserve"> (D213 + E213 + F213 + G213 + H213) / (C213 + D213 + E213 + F213+ G213 + H213)</f>
        <v>0.21187300977288412</v>
      </c>
      <c r="N213" s="23">
        <f>I213 / (D213 + E213 + F213 + G213 + H213)</f>
        <v>2.0734329105083849E-3</v>
      </c>
      <c r="O213" s="23">
        <f>SUM(B213:J213)</f>
        <v>886.08325340296403</v>
      </c>
      <c r="P213" s="23"/>
      <c r="Q213" s="23"/>
      <c r="R213" s="23"/>
      <c r="S213" s="23"/>
      <c r="T213" s="23"/>
      <c r="U213" s="23"/>
      <c r="V213" s="23"/>
      <c r="W213" s="23"/>
      <c r="X213" s="23"/>
      <c r="Y213" s="23"/>
    </row>
    <row r="214" spans="1:40" x14ac:dyDescent="0.2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</row>
    <row r="215" spans="1:40" x14ac:dyDescent="0.25">
      <c r="A215" s="4" t="s">
        <v>124</v>
      </c>
      <c r="B215" s="15" t="s">
        <v>66</v>
      </c>
      <c r="C215" s="15" t="s">
        <v>87</v>
      </c>
      <c r="D215" s="15" t="s">
        <v>77</v>
      </c>
      <c r="E215" s="15" t="s">
        <v>2</v>
      </c>
      <c r="F215" s="15" t="s">
        <v>3</v>
      </c>
      <c r="G215" s="15" t="s">
        <v>4</v>
      </c>
      <c r="H215" s="15" t="s">
        <v>64</v>
      </c>
      <c r="I215" s="15" t="s">
        <v>78</v>
      </c>
      <c r="J215" s="15" t="s">
        <v>79</v>
      </c>
      <c r="K215" s="15" t="s">
        <v>65</v>
      </c>
      <c r="L215" s="4" t="s">
        <v>110</v>
      </c>
      <c r="M215" s="15" t="s">
        <v>112</v>
      </c>
      <c r="N215" s="4" t="s">
        <v>151</v>
      </c>
      <c r="O215" s="22" t="s">
        <v>153</v>
      </c>
      <c r="P215" s="23"/>
      <c r="Q215" s="23"/>
      <c r="R215" s="23"/>
      <c r="S215" s="23"/>
      <c r="T215" s="23"/>
      <c r="U215" s="23"/>
      <c r="V215" s="23"/>
      <c r="W215" s="23"/>
      <c r="X215" s="23"/>
      <c r="Y215" s="23"/>
    </row>
    <row r="216" spans="1:40" x14ac:dyDescent="0.25">
      <c r="A216" s="4">
        <v>57</v>
      </c>
      <c r="B216" s="23">
        <f t="array" ref="B216:K216">MMULT(B213:K213,B198:K207)</f>
        <v>598.03290941796934</v>
      </c>
      <c r="C216" s="23">
        <v>221.91244319384361</v>
      </c>
      <c r="D216" s="23">
        <v>27.609431428076164</v>
      </c>
      <c r="E216" s="23">
        <v>17.255885419381336</v>
      </c>
      <c r="F216" s="23">
        <v>10.226352943562935</v>
      </c>
      <c r="G216" s="23">
        <v>2.553176968970114</v>
      </c>
      <c r="H216" s="23">
        <v>0.92077080426329738</v>
      </c>
      <c r="I216" s="23">
        <v>0.12837600824219675</v>
      </c>
      <c r="J216" s="23">
        <v>0.1947857519041794</v>
      </c>
      <c r="K216" s="23">
        <v>78.193840854562808</v>
      </c>
      <c r="L216" s="23">
        <f xml:space="preserve"> (C216 + D216 + E216 + F216 + G216 + H216) / $Q$2</f>
        <v>0.29307195686266024</v>
      </c>
      <c r="M216">
        <f xml:space="preserve"> (D216 + E216 + F216 + G216 + H216) / (C216 + D216 + E216 + F216+ G216 + H216)</f>
        <v>0.20880641218767076</v>
      </c>
      <c r="N216" s="23">
        <f>I216 / (D216 + E216 + F216 + G216 + H216)</f>
        <v>2.1920029802699873E-3</v>
      </c>
      <c r="O216" s="23">
        <f>SUM(B216:J216)</f>
        <v>878.83413193621311</v>
      </c>
      <c r="P216" s="23"/>
      <c r="Q216" s="23"/>
      <c r="R216" s="23"/>
      <c r="S216" s="23"/>
      <c r="T216" s="23"/>
      <c r="U216" s="23"/>
      <c r="V216" s="23"/>
      <c r="W216" s="23"/>
      <c r="X216" s="23"/>
      <c r="Y216" s="23"/>
    </row>
    <row r="217" spans="1:40" x14ac:dyDescent="0.2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</row>
    <row r="218" spans="1:40" x14ac:dyDescent="0.25">
      <c r="A218" s="4" t="s">
        <v>125</v>
      </c>
      <c r="B218" s="15" t="s">
        <v>66</v>
      </c>
      <c r="C218" s="15" t="s">
        <v>87</v>
      </c>
      <c r="D218" s="15" t="s">
        <v>77</v>
      </c>
      <c r="E218" s="15" t="s">
        <v>2</v>
      </c>
      <c r="F218" s="15" t="s">
        <v>3</v>
      </c>
      <c r="G218" s="15" t="s">
        <v>4</v>
      </c>
      <c r="H218" s="15" t="s">
        <v>64</v>
      </c>
      <c r="I218" s="15" t="s">
        <v>78</v>
      </c>
      <c r="J218" s="15" t="s">
        <v>79</v>
      </c>
      <c r="K218" s="15" t="s">
        <v>65</v>
      </c>
      <c r="L218" s="4" t="s">
        <v>110</v>
      </c>
      <c r="M218" s="15" t="s">
        <v>112</v>
      </c>
      <c r="N218" s="4" t="s">
        <v>151</v>
      </c>
      <c r="O218" s="22" t="s">
        <v>153</v>
      </c>
      <c r="P218" s="23"/>
      <c r="Q218" s="23"/>
      <c r="R218" s="23"/>
      <c r="S218" s="23"/>
      <c r="T218" s="23"/>
      <c r="U218" s="23"/>
      <c r="V218" s="23"/>
      <c r="W218" s="23"/>
      <c r="X218" s="23"/>
      <c r="Y218" s="23"/>
    </row>
    <row r="219" spans="1:40" x14ac:dyDescent="0.25">
      <c r="A219" s="4">
        <v>58</v>
      </c>
      <c r="B219" s="23">
        <f t="array" ref="B219:K219">MMULT(B216:K216,B198:K207)</f>
        <v>582.01225005665674</v>
      </c>
      <c r="C219" s="23">
        <v>228.74461748626072</v>
      </c>
      <c r="D219" s="23">
        <v>28.423380036040403</v>
      </c>
      <c r="E219" s="23">
        <v>17.672967668288347</v>
      </c>
      <c r="F219" s="23">
        <v>10.682546125382654</v>
      </c>
      <c r="G219" s="23">
        <v>2.7118301610734252</v>
      </c>
      <c r="H219" s="23">
        <v>0.99764148344296943</v>
      </c>
      <c r="I219" s="23">
        <v>0.13817970400402751</v>
      </c>
      <c r="J219" s="23">
        <v>0.21126568192255257</v>
      </c>
      <c r="K219" s="23">
        <v>85.433294387704095</v>
      </c>
      <c r="L219" s="23">
        <f xml:space="preserve"> (C219 + D219 + E219 + F219 + G219 + H219) / $Q$2</f>
        <v>0.30221998853080573</v>
      </c>
      <c r="M219">
        <f xml:space="preserve"> (D219 + E219 + F219 + G219 + H219) / (C219 + D219 + E219 + F219+ G219 + H219)</f>
        <v>0.20913370548230659</v>
      </c>
      <c r="N219" s="23">
        <f>I219 / (D219 + E219 + F219 + G219 + H219)</f>
        <v>2.2844013542224341E-3</v>
      </c>
      <c r="O219" s="23">
        <f>SUM(B219:J219)</f>
        <v>871.59467840307184</v>
      </c>
      <c r="P219" s="23"/>
      <c r="Q219" s="23"/>
      <c r="R219" s="23"/>
      <c r="S219" s="23"/>
      <c r="T219" s="23"/>
      <c r="U219" s="23"/>
      <c r="V219" s="23"/>
      <c r="W219" s="23"/>
      <c r="X219" s="23"/>
      <c r="Y219" s="23"/>
    </row>
    <row r="220" spans="1:40" x14ac:dyDescent="0.2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</row>
    <row r="221" spans="1:40" x14ac:dyDescent="0.25">
      <c r="A221" s="4" t="s">
        <v>126</v>
      </c>
      <c r="B221" s="15" t="s">
        <v>66</v>
      </c>
      <c r="C221" s="15" t="s">
        <v>87</v>
      </c>
      <c r="D221" s="15" t="s">
        <v>77</v>
      </c>
      <c r="E221" s="15" t="s">
        <v>2</v>
      </c>
      <c r="F221" s="15" t="s">
        <v>3</v>
      </c>
      <c r="G221" s="15" t="s">
        <v>4</v>
      </c>
      <c r="H221" s="15" t="s">
        <v>64</v>
      </c>
      <c r="I221" s="15" t="s">
        <v>78</v>
      </c>
      <c r="J221" s="15" t="s">
        <v>79</v>
      </c>
      <c r="K221" s="15" t="s">
        <v>65</v>
      </c>
      <c r="L221" s="4" t="s">
        <v>110</v>
      </c>
      <c r="M221" s="15" t="s">
        <v>112</v>
      </c>
      <c r="N221" s="4" t="s">
        <v>151</v>
      </c>
      <c r="O221" s="22" t="s">
        <v>153</v>
      </c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AL221" s="22" t="s">
        <v>218</v>
      </c>
      <c r="AM221" s="22" t="s">
        <v>219</v>
      </c>
      <c r="AN221" s="22" t="s">
        <v>220</v>
      </c>
    </row>
    <row r="222" spans="1:40" x14ac:dyDescent="0.25">
      <c r="A222" s="4">
        <v>59</v>
      </c>
      <c r="B222" s="23">
        <f t="array" ref="B222:K222">MMULT(B219:K219,B198:K207)</f>
        <v>568.69749529376952</v>
      </c>
      <c r="C222" s="23">
        <v>232.83746811922154</v>
      </c>
      <c r="D222" s="23">
        <v>29.261737823798992</v>
      </c>
      <c r="E222" s="23">
        <v>18.128692272531339</v>
      </c>
      <c r="F222" s="23">
        <v>11.124223282386767</v>
      </c>
      <c r="G222" s="23">
        <v>2.8678219453075129</v>
      </c>
      <c r="H222" s="23">
        <v>1.0751146633758861</v>
      </c>
      <c r="I222" s="23">
        <v>0.14768386423573077</v>
      </c>
      <c r="J222" s="23">
        <v>0.22906981550356514</v>
      </c>
      <c r="K222" s="23">
        <v>92.658665710645053</v>
      </c>
      <c r="L222" s="23">
        <f xml:space="preserve"> (C222 + D222 + E222 + F222 + G222 + H222) / $Q$2</f>
        <v>0.30855426017017695</v>
      </c>
      <c r="M222">
        <f xml:space="preserve"> (D222 + E222 + F222 + G222 + H222) / (C222 + D222 + E222 + F222+ G222 + H222)</f>
        <v>0.21150909327053136</v>
      </c>
      <c r="N222" s="23">
        <f>I222 / (D222 + E222 + F222 + G222 + H222)</f>
        <v>2.3645463147957337E-3</v>
      </c>
      <c r="O222" s="30">
        <f>SUM(B222:J222)</f>
        <v>864.36930708013074</v>
      </c>
      <c r="P222" s="23"/>
      <c r="Q222" s="22" t="s">
        <v>163</v>
      </c>
      <c r="R222" s="22" t="s">
        <v>154</v>
      </c>
      <c r="S222" s="22" t="s">
        <v>155</v>
      </c>
      <c r="T222" s="22" t="s">
        <v>156</v>
      </c>
      <c r="U222" s="22" t="s">
        <v>157</v>
      </c>
      <c r="V222" s="22" t="s">
        <v>158</v>
      </c>
      <c r="W222" s="22" t="s">
        <v>159</v>
      </c>
      <c r="X222" s="22" t="s">
        <v>160</v>
      </c>
      <c r="Y222" s="22" t="s">
        <v>161</v>
      </c>
      <c r="Z222" s="22" t="s">
        <v>162</v>
      </c>
      <c r="AB222" s="22" t="s">
        <v>181</v>
      </c>
      <c r="AC222" s="22" t="s">
        <v>182</v>
      </c>
      <c r="AD222" s="22" t="s">
        <v>174</v>
      </c>
      <c r="AE222" s="22" t="s">
        <v>175</v>
      </c>
      <c r="AF222" s="22" t="s">
        <v>176</v>
      </c>
      <c r="AG222" s="22" t="s">
        <v>177</v>
      </c>
      <c r="AH222" s="22" t="s">
        <v>178</v>
      </c>
      <c r="AI222" s="22" t="s">
        <v>179</v>
      </c>
      <c r="AJ222" s="22" t="s">
        <v>180</v>
      </c>
      <c r="AK222" s="22" t="s">
        <v>183</v>
      </c>
      <c r="AL222">
        <f>C222 - C210</f>
        <v>37.801550042780832</v>
      </c>
      <c r="AM222">
        <f>J222 - J210</f>
        <v>6.2765279708731941E-2</v>
      </c>
      <c r="AN222">
        <f>K222-K210</f>
        <v>28.965488020423969</v>
      </c>
    </row>
    <row r="223" spans="1:40" x14ac:dyDescent="0.25">
      <c r="A223" s="22" t="s">
        <v>153</v>
      </c>
      <c r="B223" s="4">
        <f t="shared" ref="B223:J223" si="7">SUM(B210:B222)</f>
        <v>3009.302450023627</v>
      </c>
      <c r="C223" s="4">
        <f t="shared" si="7"/>
        <v>1089.7395795366772</v>
      </c>
      <c r="D223" s="4">
        <f t="shared" si="7"/>
        <v>138.74124529310467</v>
      </c>
      <c r="E223" s="4">
        <f t="shared" si="7"/>
        <v>86.418948017287477</v>
      </c>
      <c r="F223" s="4">
        <f t="shared" si="7"/>
        <v>51.028791291518104</v>
      </c>
      <c r="G223" s="4">
        <f t="shared" si="7"/>
        <v>12.758970213832553</v>
      </c>
      <c r="H223" s="4">
        <f t="shared" si="7"/>
        <v>4.6085605186149818</v>
      </c>
      <c r="I223" s="4">
        <f t="shared" si="7"/>
        <v>0.63645781830572978</v>
      </c>
      <c r="J223" s="4">
        <f t="shared" si="7"/>
        <v>0.9811632099673715</v>
      </c>
      <c r="K223" s="23"/>
      <c r="L223" s="23"/>
      <c r="M223" s="23"/>
      <c r="N223" s="23"/>
      <c r="O223" s="4">
        <f>SUM(B223:J223)</f>
        <v>4394.2161659229359</v>
      </c>
      <c r="P223" s="23"/>
      <c r="Q223" s="23">
        <f xml:space="preserve"> $R$6 * B223</f>
        <v>3009.302450023627</v>
      </c>
      <c r="R223" s="23">
        <f>$R$7 * C223</f>
        <v>1089.7395795366772</v>
      </c>
      <c r="S223" s="23">
        <f xml:space="preserve"> $R$8 * D223</f>
        <v>131.80418302844942</v>
      </c>
      <c r="T223" s="23">
        <f xml:space="preserve"> $R$9 * E223</f>
        <v>82.098000616423093</v>
      </c>
      <c r="U223" s="23">
        <f xml:space="preserve"> $R$10 * F223</f>
        <v>46.946487988196658</v>
      </c>
      <c r="V223" s="23">
        <f>$R$11 * G223</f>
        <v>9.9519967667893923</v>
      </c>
      <c r="W223" s="23">
        <f>$R$12 *H223</f>
        <v>2.7651363111689888</v>
      </c>
      <c r="X223" s="23">
        <f xml:space="preserve"> $R$13 * I223</f>
        <v>0.41369758189872435</v>
      </c>
      <c r="Y223" s="23">
        <f xml:space="preserve"> $R$14 * J223</f>
        <v>0.73587240747552862</v>
      </c>
      <c r="Z223" s="31">
        <f>SUM(Q223:Y223)</f>
        <v>4373.7574042607057</v>
      </c>
      <c r="AB223" s="39">
        <f xml:space="preserve"> $S$6 * B223</f>
        <v>7550339.8471092805</v>
      </c>
      <c r="AC223" s="39">
        <f>$S$7 * C223</f>
        <v>4222740.8707046239</v>
      </c>
      <c r="AD223" s="39">
        <f xml:space="preserve"> $S$8 * D223</f>
        <v>544559.38777543581</v>
      </c>
      <c r="AE223" s="39">
        <f xml:space="preserve"> $S$9 * E223</f>
        <v>345675.7920691499</v>
      </c>
      <c r="AF223" s="39">
        <f xml:space="preserve"> $S$10 * F223</f>
        <v>229629.56081183147</v>
      </c>
      <c r="AG223" s="39">
        <f>$S$11 * G223</f>
        <v>264263.79106889985</v>
      </c>
      <c r="AH223" s="39">
        <f>$S$12 *H223</f>
        <v>235884.56158478922</v>
      </c>
      <c r="AI223" s="39">
        <f xml:space="preserve"> $S$13 * I223</f>
        <v>45143.953052425415</v>
      </c>
      <c r="AJ223" s="39">
        <f xml:space="preserve"> $S$14 * J223</f>
        <v>65902.770487088404</v>
      </c>
      <c r="AK223" s="39">
        <f>SUM(AB223:AJ223)+AL223+AM223+AN223</f>
        <v>15495188.062672045</v>
      </c>
      <c r="AL223" s="39">
        <f>IF(AL222&gt;0,(AL222*$T$7)-(AL222*$S$7),0)</f>
        <v>175550.39839867418</v>
      </c>
      <c r="AM223" s="39">
        <f>IF(AM222 &gt; 0, (AM222 * $T$14) - (AM222 * $S$14), 0)</f>
        <v>10454.812641083479</v>
      </c>
      <c r="AN223" s="39">
        <f t="array" ref="AN223">IF(AN222&gt;0,AN222*$T$15,0)</f>
        <v>1805042.3169687605</v>
      </c>
    </row>
    <row r="224" spans="1:40" x14ac:dyDescent="0.25">
      <c r="W224" s="23"/>
      <c r="X224" s="23"/>
      <c r="Y224" s="23"/>
    </row>
    <row r="225" spans="1:25" x14ac:dyDescent="0.25">
      <c r="A225" s="4" t="str">
        <f>'60-64 transition matrix'!A1</f>
        <v>60-64</v>
      </c>
      <c r="B225" s="4" t="str">
        <f>'60-64 transition matrix'!B1</f>
        <v>no NAFLD</v>
      </c>
      <c r="C225" s="4" t="str">
        <f>'60-64 transition matrix'!C1</f>
        <v>NAFLD</v>
      </c>
      <c r="D225" s="4" t="str">
        <f>'60-64 transition matrix'!D1</f>
        <v>F1</v>
      </c>
      <c r="E225" s="4" t="str">
        <f>'60-64 transition matrix'!E1</f>
        <v>F2</v>
      </c>
      <c r="F225" s="4" t="str">
        <f>'60-64 transition matrix'!F1</f>
        <v>F3</v>
      </c>
      <c r="G225" s="4" t="str">
        <f>'60-64 transition matrix'!G1</f>
        <v>F4</v>
      </c>
      <c r="H225" s="4" t="str">
        <f>'60-64 transition matrix'!H1</f>
        <v>DCC</v>
      </c>
      <c r="I225" s="4" t="str">
        <f>'60-64 transition matrix'!I1</f>
        <v>HCC</v>
      </c>
      <c r="J225" s="4" t="str">
        <f>'60-64 transition matrix'!J1</f>
        <v>LT</v>
      </c>
      <c r="K225" s="4" t="str">
        <f>'60-64 transition matrix'!K1</f>
        <v>death</v>
      </c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</row>
    <row r="226" spans="1:25" x14ac:dyDescent="0.25">
      <c r="A226" s="4" t="str">
        <f>'60-64 transition matrix'!A2</f>
        <v>no NAFLD</v>
      </c>
      <c r="B226" s="23">
        <f>'60-64 transition matrix'!B2</f>
        <v>0.90156000000000003</v>
      </c>
      <c r="C226" s="23">
        <f>'60-64 transition matrix'!C2</f>
        <v>8.8099999999999998E-2</v>
      </c>
      <c r="D226" s="23">
        <f>'60-64 transition matrix'!D2</f>
        <v>0</v>
      </c>
      <c r="E226" s="23">
        <f>'60-64 transition matrix'!E2</f>
        <v>0</v>
      </c>
      <c r="F226" s="23">
        <f>'60-64 transition matrix'!F2</f>
        <v>0</v>
      </c>
      <c r="G226" s="23">
        <f>'60-64 transition matrix'!G2</f>
        <v>0</v>
      </c>
      <c r="H226" s="23">
        <f>'60-64 transition matrix'!H2</f>
        <v>0</v>
      </c>
      <c r="I226" s="23">
        <f>'60-64 transition matrix'!I2</f>
        <v>0</v>
      </c>
      <c r="J226" s="23">
        <f>'60-64 transition matrix'!J2</f>
        <v>0</v>
      </c>
      <c r="K226" s="23">
        <f>'60-64 transition matrix'!K2</f>
        <v>1.034E-2</v>
      </c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</row>
    <row r="227" spans="1:25" x14ac:dyDescent="0.25">
      <c r="A227" s="4" t="str">
        <f>'60-64 transition matrix'!A3</f>
        <v>NAFLD</v>
      </c>
      <c r="B227" s="23">
        <f>'60-64 transition matrix'!B3</f>
        <v>0.17818999999999999</v>
      </c>
      <c r="C227" s="23">
        <f>'60-64 transition matrix'!C3</f>
        <v>0.7889153000000001</v>
      </c>
      <c r="D227" s="23">
        <f>'60-64 transition matrix'!D3</f>
        <v>2.0952000000000002E-2</v>
      </c>
      <c r="E227" s="23">
        <f>'60-64 transition matrix'!E3</f>
        <v>0</v>
      </c>
      <c r="F227" s="23">
        <f>'60-64 transition matrix'!F3</f>
        <v>0</v>
      </c>
      <c r="G227" s="23">
        <f>'60-64 transition matrix'!G3</f>
        <v>0</v>
      </c>
      <c r="H227" s="23">
        <f>'60-64 transition matrix'!H3</f>
        <v>0</v>
      </c>
      <c r="I227" s="23">
        <f>'60-64 transition matrix'!I3</f>
        <v>0</v>
      </c>
      <c r="J227" s="23">
        <f>'60-64 transition matrix'!J3</f>
        <v>0</v>
      </c>
      <c r="K227" s="23">
        <f>'60-64 transition matrix'!K3</f>
        <v>1.1942700000000001E-2</v>
      </c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</row>
    <row r="228" spans="1:25" x14ac:dyDescent="0.25">
      <c r="A228" s="4" t="str">
        <f>'60-64 transition matrix'!A4</f>
        <v>F1</v>
      </c>
      <c r="B228" s="23">
        <f>'60-64 transition matrix'!B4</f>
        <v>0</v>
      </c>
      <c r="C228" s="23">
        <f>'60-64 transition matrix'!C4</f>
        <v>6.1800000000000001E-2</v>
      </c>
      <c r="D228" s="23">
        <f>'60-64 transition matrix'!D4</f>
        <v>0.81870660299999998</v>
      </c>
      <c r="E228" s="23">
        <f>'60-64 transition matrix'!E4</f>
        <v>0.1067</v>
      </c>
      <c r="F228" s="23">
        <f>'60-64 transition matrix'!F4</f>
        <v>0</v>
      </c>
      <c r="G228" s="23">
        <f>'60-64 transition matrix'!G4</f>
        <v>0</v>
      </c>
      <c r="H228" s="23">
        <f>'60-64 transition matrix'!H4</f>
        <v>0</v>
      </c>
      <c r="I228" s="23">
        <f>'60-64 transition matrix'!I4</f>
        <v>9.0210000000000005E-6</v>
      </c>
      <c r="J228" s="23">
        <f>'60-64 transition matrix'!J4</f>
        <v>0</v>
      </c>
      <c r="K228" s="23">
        <f>'60-64 transition matrix'!K4</f>
        <v>1.2784376000000002E-2</v>
      </c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</row>
    <row r="229" spans="1:25" x14ac:dyDescent="0.25">
      <c r="A229" s="4" t="str">
        <f>'60-64 transition matrix'!A5</f>
        <v>F2</v>
      </c>
      <c r="B229" s="23">
        <f>'60-64 transition matrix'!B5</f>
        <v>0</v>
      </c>
      <c r="C229" s="23">
        <f>'60-64 transition matrix'!C5</f>
        <v>0</v>
      </c>
      <c r="D229" s="23">
        <f>'60-64 transition matrix'!D5</f>
        <v>6.1800000000000001E-2</v>
      </c>
      <c r="E229" s="23">
        <f>'60-64 transition matrix'!E5</f>
        <v>0.810819752</v>
      </c>
      <c r="F229" s="23">
        <f>'60-64 transition matrix'!F5</f>
        <v>0.1067</v>
      </c>
      <c r="G229" s="23">
        <f>'60-64 transition matrix'!G5</f>
        <v>0</v>
      </c>
      <c r="H229" s="23">
        <f>'60-64 transition matrix'!H5</f>
        <v>0</v>
      </c>
      <c r="I229" s="23">
        <f>'60-64 transition matrix'!I5</f>
        <v>1.8430000000000001E-4</v>
      </c>
      <c r="J229" s="23">
        <f>'60-64 transition matrix'!J5</f>
        <v>0</v>
      </c>
      <c r="K229" s="23">
        <f>'60-64 transition matrix'!K5</f>
        <v>2.0495948000000003E-2</v>
      </c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</row>
    <row r="230" spans="1:25" x14ac:dyDescent="0.25">
      <c r="A230" s="4" t="str">
        <f>'60-64 transition matrix'!A6</f>
        <v>F3</v>
      </c>
      <c r="B230" s="23">
        <f>'60-64 transition matrix'!B6</f>
        <v>0</v>
      </c>
      <c r="C230" s="23">
        <f>'60-64 transition matrix'!C6</f>
        <v>0</v>
      </c>
      <c r="D230" s="23">
        <f>'60-64 transition matrix'!D6</f>
        <v>0</v>
      </c>
      <c r="E230" s="23">
        <f>'60-64 transition matrix'!E6</f>
        <v>6.1800000000000001E-2</v>
      </c>
      <c r="F230" s="23">
        <f>'60-64 transition matrix'!F6</f>
        <v>0.84131937000000001</v>
      </c>
      <c r="G230" s="23">
        <f>'60-64 transition matrix'!G6</f>
        <v>6.9839999999999999E-2</v>
      </c>
      <c r="H230" s="23">
        <f>'60-64 transition matrix'!H6</f>
        <v>0</v>
      </c>
      <c r="I230" s="23">
        <f>'60-64 transition matrix'!I6</f>
        <v>3.6860000000000001E-4</v>
      </c>
      <c r="J230" s="23">
        <f>'60-64 transition matrix'!J6</f>
        <v>0</v>
      </c>
      <c r="K230" s="23">
        <f>'60-64 transition matrix'!K6</f>
        <v>2.6672030000000003E-2</v>
      </c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</row>
    <row r="231" spans="1:25" x14ac:dyDescent="0.25">
      <c r="A231" s="4" t="str">
        <f>'60-64 transition matrix'!A7</f>
        <v>F4</v>
      </c>
      <c r="B231" s="23">
        <f>'60-64 transition matrix'!B7</f>
        <v>0</v>
      </c>
      <c r="C231" s="23">
        <f>'60-64 transition matrix'!C7</f>
        <v>0</v>
      </c>
      <c r="D231" s="23">
        <f>'60-64 transition matrix'!D7</f>
        <v>0</v>
      </c>
      <c r="E231" s="23">
        <f>'60-64 transition matrix'!E7</f>
        <v>0</v>
      </c>
      <c r="F231" s="23">
        <f>'60-64 transition matrix'!F7</f>
        <v>6.1800000000000001E-2</v>
      </c>
      <c r="G231" s="23">
        <f>'60-64 transition matrix'!G7</f>
        <v>0.77251059399999999</v>
      </c>
      <c r="H231" s="23">
        <f>'60-64 transition matrix'!H7</f>
        <v>0.1067</v>
      </c>
      <c r="I231" s="23">
        <f>'60-64 transition matrix'!I7</f>
        <v>2.5219999999999999E-2</v>
      </c>
      <c r="J231" s="23">
        <f>'60-64 transition matrix'!J7</f>
        <v>0</v>
      </c>
      <c r="K231" s="23">
        <f>'60-64 transition matrix'!K7</f>
        <v>3.3769406000000002E-2</v>
      </c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</row>
    <row r="232" spans="1:25" x14ac:dyDescent="0.25">
      <c r="A232" s="4" t="str">
        <f>'60-64 transition matrix'!A8</f>
        <v>DCC</v>
      </c>
      <c r="B232" s="23">
        <f>'60-64 transition matrix'!B8</f>
        <v>0</v>
      </c>
      <c r="C232" s="23">
        <f>'60-64 transition matrix'!C8</f>
        <v>0</v>
      </c>
      <c r="D232" s="23">
        <f>'60-64 transition matrix'!D8</f>
        <v>0</v>
      </c>
      <c r="E232" s="23">
        <f>'60-64 transition matrix'!E8</f>
        <v>0</v>
      </c>
      <c r="F232" s="23">
        <f>'60-64 transition matrix'!F8</f>
        <v>0</v>
      </c>
      <c r="G232" s="23">
        <f>'60-64 transition matrix'!G8</f>
        <v>0</v>
      </c>
      <c r="H232" s="23">
        <f>'60-64 transition matrix'!H8</f>
        <v>0.78761999999999999</v>
      </c>
      <c r="I232" s="23">
        <f>'60-64 transition matrix'!I8</f>
        <v>2.5219999999999999E-2</v>
      </c>
      <c r="J232" s="23">
        <f>'60-64 transition matrix'!J8</f>
        <v>2.716E-2</v>
      </c>
      <c r="K232" s="23">
        <f>'60-64 transition matrix'!K8</f>
        <v>0.16</v>
      </c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</row>
    <row r="233" spans="1:25" x14ac:dyDescent="0.25">
      <c r="A233" s="4" t="str">
        <f>'60-64 transition matrix'!A9</f>
        <v>HCC</v>
      </c>
      <c r="B233" s="23">
        <f>'60-64 transition matrix'!B9</f>
        <v>0</v>
      </c>
      <c r="C233" s="23">
        <f>'60-64 transition matrix'!C9</f>
        <v>0</v>
      </c>
      <c r="D233" s="23">
        <f>'60-64 transition matrix'!D9</f>
        <v>0</v>
      </c>
      <c r="E233" s="23">
        <f>'60-64 transition matrix'!E9</f>
        <v>0</v>
      </c>
      <c r="F233" s="23">
        <f>'60-64 transition matrix'!F9</f>
        <v>0</v>
      </c>
      <c r="G233" s="23">
        <f>'60-64 transition matrix'!G9</f>
        <v>0</v>
      </c>
      <c r="H233" s="23">
        <f>'60-64 transition matrix'!H9</f>
        <v>0</v>
      </c>
      <c r="I233" s="23">
        <f>'60-64 transition matrix'!I9</f>
        <v>0.33782000000000001</v>
      </c>
      <c r="J233" s="23">
        <f>'60-64 transition matrix'!J9</f>
        <v>3.9780000000000003E-2</v>
      </c>
      <c r="K233" s="23">
        <f>'60-64 transition matrix'!K9</f>
        <v>0.62239999999999995</v>
      </c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</row>
    <row r="234" spans="1:25" x14ac:dyDescent="0.25">
      <c r="A234" s="4" t="str">
        <f>'60-64 transition matrix'!A10</f>
        <v xml:space="preserve">LT </v>
      </c>
      <c r="B234" s="23">
        <f>'60-64 transition matrix'!B10</f>
        <v>0</v>
      </c>
      <c r="C234" s="23">
        <f>'60-64 transition matrix'!C10</f>
        <v>0</v>
      </c>
      <c r="D234" s="23">
        <f>'60-64 transition matrix'!D10</f>
        <v>0</v>
      </c>
      <c r="E234" s="23">
        <f>'60-64 transition matrix'!E10</f>
        <v>0</v>
      </c>
      <c r="F234" s="23">
        <f>'60-64 transition matrix'!F10</f>
        <v>0</v>
      </c>
      <c r="G234" s="23">
        <f>'60-64 transition matrix'!G10</f>
        <v>0</v>
      </c>
      <c r="H234" s="23">
        <f>'60-64 transition matrix'!H10</f>
        <v>0</v>
      </c>
      <c r="I234" s="23">
        <f>'60-64 transition matrix'!I10</f>
        <v>0</v>
      </c>
      <c r="J234" s="23">
        <f>'60-64 transition matrix'!J10</f>
        <v>0.92999999999999994</v>
      </c>
      <c r="K234" s="23">
        <f>'60-64 transition matrix'!K10</f>
        <v>7.0000000000000007E-2</v>
      </c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</row>
    <row r="235" spans="1:25" x14ac:dyDescent="0.25">
      <c r="A235" s="4" t="str">
        <f>'60-64 transition matrix'!A11</f>
        <v>death</v>
      </c>
      <c r="B235" s="23">
        <f>'60-64 transition matrix'!B11</f>
        <v>0</v>
      </c>
      <c r="C235" s="23">
        <f>'60-64 transition matrix'!C11</f>
        <v>0</v>
      </c>
      <c r="D235" s="23">
        <f>'60-64 transition matrix'!D11</f>
        <v>0</v>
      </c>
      <c r="E235" s="23">
        <f>'60-64 transition matrix'!E11</f>
        <v>0</v>
      </c>
      <c r="F235" s="23">
        <f>'60-64 transition matrix'!F11</f>
        <v>0</v>
      </c>
      <c r="G235" s="23">
        <f>'60-64 transition matrix'!G11</f>
        <v>0</v>
      </c>
      <c r="H235" s="23">
        <f>'60-64 transition matrix'!H11</f>
        <v>0</v>
      </c>
      <c r="I235" s="23">
        <f>'60-64 transition matrix'!I11</f>
        <v>0</v>
      </c>
      <c r="J235" s="23">
        <f>'60-64 transition matrix'!J11</f>
        <v>0</v>
      </c>
      <c r="K235" s="23">
        <f>'60-64 transition matrix'!K11</f>
        <v>1</v>
      </c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</row>
    <row r="236" spans="1:25" x14ac:dyDescent="0.2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</row>
    <row r="237" spans="1:25" x14ac:dyDescent="0.25">
      <c r="A237" s="4" t="s">
        <v>127</v>
      </c>
      <c r="B237" s="15" t="s">
        <v>66</v>
      </c>
      <c r="C237" s="15" t="s">
        <v>87</v>
      </c>
      <c r="D237" s="15" t="s">
        <v>77</v>
      </c>
      <c r="E237" s="15" t="s">
        <v>2</v>
      </c>
      <c r="F237" s="15" t="s">
        <v>3</v>
      </c>
      <c r="G237" s="15" t="s">
        <v>4</v>
      </c>
      <c r="H237" s="15" t="s">
        <v>64</v>
      </c>
      <c r="I237" s="15" t="s">
        <v>78</v>
      </c>
      <c r="J237" s="15" t="s">
        <v>79</v>
      </c>
      <c r="K237" s="15" t="s">
        <v>65</v>
      </c>
      <c r="L237" s="4" t="s">
        <v>110</v>
      </c>
      <c r="M237" s="15" t="s">
        <v>112</v>
      </c>
      <c r="N237" s="4" t="s">
        <v>151</v>
      </c>
      <c r="O237" s="22" t="s">
        <v>153</v>
      </c>
      <c r="P237" s="23"/>
      <c r="Q237" s="23"/>
      <c r="R237" s="23"/>
      <c r="S237" s="23"/>
      <c r="T237" s="23"/>
      <c r="U237" s="23"/>
      <c r="V237" s="23"/>
      <c r="W237" s="23"/>
      <c r="X237" s="23"/>
      <c r="Y237" s="23"/>
    </row>
    <row r="238" spans="1:25" x14ac:dyDescent="0.25">
      <c r="A238" s="4">
        <v>60</v>
      </c>
      <c r="B238" s="23">
        <f t="array" ref="B238:K238">MMULT(B222:K222,B226:K235)</f>
        <v>554.20422230121494</v>
      </c>
      <c r="C238" s="23">
        <v>235.599665745408</v>
      </c>
      <c r="D238" s="23">
        <v>29.95554178607545</v>
      </c>
      <c r="E238" s="23">
        <v>18.508806197149031</v>
      </c>
      <c r="F238" s="23">
        <v>11.470587385376065</v>
      </c>
      <c r="G238" s="23">
        <v>2.9923385884976339</v>
      </c>
      <c r="H238" s="23">
        <v>1.152778412732427</v>
      </c>
      <c r="I238" s="23">
        <v>0.15703690111173368</v>
      </c>
      <c r="J238" s="23">
        <v>0.248109906794902</v>
      </c>
      <c r="K238" s="23">
        <v>102.73888556641576</v>
      </c>
      <c r="L238" s="23">
        <f xml:space="preserve"> (C238 + D238 + E238 + F238 + G238 + H238) / $Q$2</f>
        <v>0.31313579815368076</v>
      </c>
      <c r="M238">
        <f xml:space="preserve"> (D238 + E238 + F238 + G238 + H238) / (C238 + D238 + E238 + F238+ G238 + H238)</f>
        <v>0.21382845917249999</v>
      </c>
      <c r="N238" s="23">
        <f>I238 / (D238 + E238 + F238 + G238 + H238)</f>
        <v>2.450636279218584E-3</v>
      </c>
      <c r="O238" s="23">
        <f>SUM(B238:J238)</f>
        <v>854.28908722436017</v>
      </c>
      <c r="P238" s="23"/>
      <c r="Q238" s="23"/>
      <c r="R238" s="23"/>
      <c r="S238" s="23"/>
      <c r="T238" s="23"/>
      <c r="U238" s="23"/>
      <c r="V238" s="23"/>
      <c r="W238" s="23"/>
      <c r="X238" s="23"/>
      <c r="Y238" s="23"/>
    </row>
    <row r="239" spans="1:25" x14ac:dyDescent="0.2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</row>
    <row r="240" spans="1:25" x14ac:dyDescent="0.25">
      <c r="A240" s="4" t="s">
        <v>128</v>
      </c>
      <c r="B240" s="15" t="s">
        <v>66</v>
      </c>
      <c r="C240" s="15" t="s">
        <v>87</v>
      </c>
      <c r="D240" s="15" t="s">
        <v>77</v>
      </c>
      <c r="E240" s="15" t="s">
        <v>2</v>
      </c>
      <c r="F240" s="15" t="s">
        <v>3</v>
      </c>
      <c r="G240" s="15" t="s">
        <v>4</v>
      </c>
      <c r="H240" s="15" t="s">
        <v>64</v>
      </c>
      <c r="I240" s="15" t="s">
        <v>78</v>
      </c>
      <c r="J240" s="15" t="s">
        <v>79</v>
      </c>
      <c r="K240" s="15" t="s">
        <v>65</v>
      </c>
      <c r="L240" s="4" t="s">
        <v>110</v>
      </c>
      <c r="M240" s="15" t="s">
        <v>112</v>
      </c>
      <c r="N240" s="4" t="s">
        <v>151</v>
      </c>
      <c r="O240" s="22" t="s">
        <v>153</v>
      </c>
      <c r="P240" s="23"/>
      <c r="Q240" s="23"/>
      <c r="R240" s="23"/>
      <c r="S240" s="23"/>
      <c r="T240" s="23"/>
      <c r="U240" s="23"/>
      <c r="V240" s="23"/>
      <c r="W240" s="23"/>
      <c r="X240" s="23"/>
      <c r="Y240" s="23"/>
    </row>
    <row r="241" spans="1:40" x14ac:dyDescent="0.25">
      <c r="A241" s="4">
        <v>61</v>
      </c>
      <c r="B241" s="23">
        <f t="array" ref="B241:K241">MMULT(B238:K238,B226:K235)</f>
        <v>541.62986309705764</v>
      </c>
      <c r="C241" s="23">
        <v>236.5448254485548</v>
      </c>
      <c r="D241" s="23">
        <v>30.60492827638398</v>
      </c>
      <c r="E241" s="23">
        <v>18.912444259578933</v>
      </c>
      <c r="F241" s="23">
        <v>11.810243498599494</v>
      </c>
      <c r="G241" s="23">
        <v>3.1127190834440928</v>
      </c>
      <c r="H241" s="23">
        <v>1.2272338608290116</v>
      </c>
      <c r="I241" s="23">
        <v>0.16549951713942437</v>
      </c>
      <c r="J241" s="23">
        <v>0.26829860293529634</v>
      </c>
      <c r="K241" s="23">
        <v>112.75191714625335</v>
      </c>
      <c r="L241" s="23">
        <f xml:space="preserve"> (C241 + D241 + E241 + F241 + G241 + H241) / $Q$2</f>
        <v>0.31578219552570974</v>
      </c>
      <c r="M241">
        <f xml:space="preserve"> (D241 + E241 + F241 + G241 + H241) / (C241 + D241 + E241 + F241+ G241 + H241)</f>
        <v>0.21728946327055038</v>
      </c>
      <c r="N241" s="23">
        <f>I241 / (D241 + E241 + F241 + G241 + H241)</f>
        <v>2.5202625849110451E-3</v>
      </c>
      <c r="O241" s="23">
        <f>SUM(B241:J241)</f>
        <v>844.27605564452244</v>
      </c>
      <c r="P241" s="23"/>
      <c r="Q241" s="23"/>
      <c r="R241" s="23"/>
      <c r="S241" s="23"/>
      <c r="T241" s="23"/>
      <c r="U241" s="23"/>
      <c r="V241" s="23"/>
      <c r="W241" s="23"/>
      <c r="X241" s="23"/>
      <c r="Y241" s="23"/>
    </row>
    <row r="242" spans="1:40" x14ac:dyDescent="0.2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</row>
    <row r="243" spans="1:40" x14ac:dyDescent="0.25">
      <c r="A243" s="4" t="s">
        <v>129</v>
      </c>
      <c r="B243" s="15" t="s">
        <v>66</v>
      </c>
      <c r="C243" s="15" t="s">
        <v>87</v>
      </c>
      <c r="D243" s="15" t="s">
        <v>77</v>
      </c>
      <c r="E243" s="15" t="s">
        <v>2</v>
      </c>
      <c r="F243" s="15" t="s">
        <v>3</v>
      </c>
      <c r="G243" s="15" t="s">
        <v>4</v>
      </c>
      <c r="H243" s="15" t="s">
        <v>64</v>
      </c>
      <c r="I243" s="15" t="s">
        <v>78</v>
      </c>
      <c r="J243" s="15" t="s">
        <v>79</v>
      </c>
      <c r="K243" s="15" t="s">
        <v>65</v>
      </c>
      <c r="L243" s="4" t="s">
        <v>110</v>
      </c>
      <c r="M243" s="15" t="s">
        <v>112</v>
      </c>
      <c r="N243" s="4" t="s">
        <v>151</v>
      </c>
      <c r="O243" s="22" t="s">
        <v>153</v>
      </c>
      <c r="P243" s="23"/>
      <c r="Q243" s="23"/>
      <c r="R243" s="23"/>
      <c r="S243" s="23"/>
      <c r="T243" s="23"/>
      <c r="U243" s="23"/>
      <c r="V243" s="23"/>
      <c r="W243" s="23"/>
      <c r="X243" s="23"/>
      <c r="Y243" s="23"/>
    </row>
    <row r="244" spans="1:40" x14ac:dyDescent="0.25">
      <c r="A244" s="4">
        <v>62</v>
      </c>
      <c r="B244" s="23">
        <f t="array" ref="B244:K244">MMULT(B241:K241,B226:K235)</f>
        <v>530.46174182046127</v>
      </c>
      <c r="C244" s="23">
        <v>236.22280743852559</v>
      </c>
      <c r="D244" s="23">
        <v>31.181333102257071</v>
      </c>
      <c r="E244" s="23">
        <v>19.330002259569234</v>
      </c>
      <c r="F244" s="23">
        <v>12.14651046164224</v>
      </c>
      <c r="G244" s="23">
        <v>3.2294358740487206</v>
      </c>
      <c r="H244" s="23">
        <v>1.2987210596696308</v>
      </c>
      <c r="I244" s="23">
        <v>0.17347756642321346</v>
      </c>
      <c r="J244" s="23">
        <v>0.28943294318174784</v>
      </c>
      <c r="K244" s="23">
        <v>122.69451026499735</v>
      </c>
      <c r="L244" s="23">
        <f xml:space="preserve"> (C244 + D244 + E244 + F244 + G244 + H244) / $Q$2</f>
        <v>0.31703233220126931</v>
      </c>
      <c r="M244">
        <f xml:space="preserve"> (D244 + E244 + F244 + G244 + H244) / (C244 + D244 + E244 + F244+ G244 + H244)</f>
        <v>0.22143721770586972</v>
      </c>
      <c r="N244" s="23">
        <f>I244 / (D244 + E244 + F244 + G244 + H244)</f>
        <v>2.5820492260890835E-3</v>
      </c>
      <c r="O244" s="23">
        <f>SUM(B244:J244)</f>
        <v>834.33346252577883</v>
      </c>
      <c r="P244" s="23"/>
      <c r="Q244" s="23"/>
      <c r="R244" s="23"/>
      <c r="S244" s="23"/>
      <c r="T244" s="23"/>
      <c r="U244" s="23"/>
      <c r="V244" s="23"/>
      <c r="W244" s="23"/>
      <c r="X244" s="23"/>
      <c r="Y244" s="23"/>
    </row>
    <row r="245" spans="1:40" ht="15.75" thickBot="1" x14ac:dyDescent="0.3"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</row>
    <row r="246" spans="1:40" x14ac:dyDescent="0.25">
      <c r="A246" s="4" t="s">
        <v>130</v>
      </c>
      <c r="B246" s="15" t="s">
        <v>66</v>
      </c>
      <c r="C246" s="15" t="s">
        <v>87</v>
      </c>
      <c r="D246" s="15" t="s">
        <v>77</v>
      </c>
      <c r="E246" s="15" t="s">
        <v>2</v>
      </c>
      <c r="F246" s="15" t="s">
        <v>3</v>
      </c>
      <c r="G246" s="15" t="s">
        <v>4</v>
      </c>
      <c r="H246" s="15" t="s">
        <v>64</v>
      </c>
      <c r="I246" s="15" t="s">
        <v>78</v>
      </c>
      <c r="J246" s="15" t="s">
        <v>79</v>
      </c>
      <c r="K246" s="15" t="s">
        <v>65</v>
      </c>
      <c r="L246" s="4" t="s">
        <v>110</v>
      </c>
      <c r="M246" s="15" t="s">
        <v>112</v>
      </c>
      <c r="N246" s="4" t="s">
        <v>151</v>
      </c>
      <c r="O246" s="22" t="s">
        <v>153</v>
      </c>
      <c r="P246" s="23"/>
      <c r="Q246" s="24" t="s">
        <v>234</v>
      </c>
      <c r="R246" s="25"/>
      <c r="S246" s="25"/>
      <c r="T246" s="25"/>
      <c r="U246" s="26"/>
      <c r="V246" s="23"/>
      <c r="W246" s="23"/>
      <c r="X246" s="23"/>
      <c r="Y246" s="23"/>
    </row>
    <row r="247" spans="1:40" ht="15.75" thickBot="1" x14ac:dyDescent="0.3">
      <c r="A247" s="4">
        <v>63</v>
      </c>
      <c r="B247" s="23">
        <f t="array" ref="B247:K247">MMULT(B244:K244,B226:K235)</f>
        <v>520.33563001312598</v>
      </c>
      <c r="C247" s="23">
        <v>235.0204728373088</v>
      </c>
      <c r="D247" s="23">
        <v>31.672297702253704</v>
      </c>
      <c r="E247" s="23">
        <v>19.750850226803685</v>
      </c>
      <c r="F247" s="23">
        <v>12.481184907399509</v>
      </c>
      <c r="G247" s="23">
        <v>3.3430857159873799</v>
      </c>
      <c r="H247" s="23">
        <v>1.3674794887779931</v>
      </c>
      <c r="I247" s="23">
        <v>0.18112531933598219</v>
      </c>
      <c r="J247" s="23">
        <v>0.31134683873196806</v>
      </c>
      <c r="K247" s="23">
        <v>132.56449974105112</v>
      </c>
      <c r="L247" s="23">
        <f xml:space="preserve"> (C247 + D247 + E247 + F247 + G247 + H247) / $Q$2</f>
        <v>0.31726906580703618</v>
      </c>
      <c r="M247">
        <f xml:space="preserve"> (D247 + E247 + F247 + G247 + H247) / (C247 + D247 + E247 + F247+ G247 + H247)</f>
        <v>0.22597794796664708</v>
      </c>
      <c r="N247" s="23">
        <f>I247 / (D247 + E247 + F247 + G247 + H247)</f>
        <v>2.6397374988033386E-3</v>
      </c>
      <c r="O247" s="23">
        <f>SUM(B247:J247)</f>
        <v>824.46347304972505</v>
      </c>
      <c r="P247" s="23"/>
      <c r="Q247" s="27" t="s">
        <v>148</v>
      </c>
      <c r="R247" s="28"/>
      <c r="S247" s="28"/>
      <c r="T247" s="28"/>
      <c r="U247" s="29"/>
      <c r="V247" s="23"/>
      <c r="W247" s="23"/>
      <c r="X247" s="23"/>
      <c r="Y247" s="23"/>
    </row>
    <row r="248" spans="1:40" x14ac:dyDescent="0.2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V248" s="23"/>
      <c r="W248" s="23"/>
      <c r="X248" s="23"/>
      <c r="Y248" s="23"/>
    </row>
    <row r="249" spans="1:40" x14ac:dyDescent="0.25">
      <c r="A249" s="4" t="s">
        <v>131</v>
      </c>
      <c r="B249" s="15" t="s">
        <v>66</v>
      </c>
      <c r="C249" s="15" t="s">
        <v>87</v>
      </c>
      <c r="D249" s="15" t="s">
        <v>77</v>
      </c>
      <c r="E249" s="15" t="s">
        <v>2</v>
      </c>
      <c r="F249" s="15" t="s">
        <v>3</v>
      </c>
      <c r="G249" s="15" t="s">
        <v>4</v>
      </c>
      <c r="H249" s="15" t="s">
        <v>64</v>
      </c>
      <c r="I249" s="15" t="s">
        <v>78</v>
      </c>
      <c r="J249" s="15" t="s">
        <v>79</v>
      </c>
      <c r="K249" s="15" t="s">
        <v>65</v>
      </c>
      <c r="L249" s="4" t="s">
        <v>110</v>
      </c>
      <c r="M249" s="15" t="s">
        <v>112</v>
      </c>
      <c r="N249" s="4" t="s">
        <v>151</v>
      </c>
      <c r="O249" s="22" t="s">
        <v>153</v>
      </c>
      <c r="U249" s="23"/>
      <c r="V249" s="23"/>
      <c r="W249" s="23"/>
      <c r="X249" s="23"/>
      <c r="Y249" s="23"/>
      <c r="AL249" s="22" t="s">
        <v>218</v>
      </c>
      <c r="AM249" s="22" t="s">
        <v>219</v>
      </c>
      <c r="AN249" s="22" t="s">
        <v>220</v>
      </c>
    </row>
    <row r="250" spans="1:40" x14ac:dyDescent="0.25">
      <c r="A250" s="4">
        <v>64</v>
      </c>
      <c r="B250" s="23">
        <f t="array" ref="B250:K250">MMULT(B247:K247,B226:K235)</f>
        <v>510.99208864951396</v>
      </c>
      <c r="C250" s="23">
        <v>233.21016383674302</v>
      </c>
      <c r="D250" s="23">
        <v>32.075070751920592</v>
      </c>
      <c r="E250" s="23">
        <v>20.165150874793866</v>
      </c>
      <c r="F250" s="23">
        <v>12.814681039594838</v>
      </c>
      <c r="G250" s="23">
        <v>3.4542550861831076</v>
      </c>
      <c r="H250" s="23">
        <v>1.4337614408471762</v>
      </c>
      <c r="I250" s="23">
        <v>0.18851457209350364</v>
      </c>
      <c r="J250" s="23">
        <v>0.33389846813912594</v>
      </c>
      <c r="K250" s="23">
        <v>142.36038807094698</v>
      </c>
      <c r="L250" s="23">
        <f xml:space="preserve"> (C250 + D250 + E250 + F250 + G250 + H250) / $Q$2</f>
        <v>0.31676512249277539</v>
      </c>
      <c r="M250">
        <f xml:space="preserve"> (D250 + E250 + F250 + G250 + H250) / (C250 + D250 + E250 + F250+ G250 + H250)</f>
        <v>0.23071815234153162</v>
      </c>
      <c r="N250" s="23">
        <f>I250 / (D250 + E250 + F250 + G250 + H250)</f>
        <v>2.6952631412538361E-3</v>
      </c>
      <c r="O250" s="30">
        <f>SUM(B250:J250)</f>
        <v>814.66758471982928</v>
      </c>
      <c r="Q250" s="22" t="s">
        <v>163</v>
      </c>
      <c r="R250" s="22" t="s">
        <v>154</v>
      </c>
      <c r="S250" s="22" t="s">
        <v>155</v>
      </c>
      <c r="T250" s="22" t="s">
        <v>156</v>
      </c>
      <c r="U250" s="22" t="s">
        <v>157</v>
      </c>
      <c r="V250" s="22" t="s">
        <v>158</v>
      </c>
      <c r="W250" s="22" t="s">
        <v>159</v>
      </c>
      <c r="X250" s="22" t="s">
        <v>160</v>
      </c>
      <c r="Y250" s="22" t="s">
        <v>161</v>
      </c>
      <c r="Z250" s="22" t="s">
        <v>162</v>
      </c>
      <c r="AB250" s="22" t="s">
        <v>181</v>
      </c>
      <c r="AC250" s="22" t="s">
        <v>182</v>
      </c>
      <c r="AD250" s="22" t="s">
        <v>174</v>
      </c>
      <c r="AE250" s="22" t="s">
        <v>175</v>
      </c>
      <c r="AF250" s="22" t="s">
        <v>176</v>
      </c>
      <c r="AG250" s="22" t="s">
        <v>177</v>
      </c>
      <c r="AH250" s="22" t="s">
        <v>178</v>
      </c>
      <c r="AI250" s="22" t="s">
        <v>179</v>
      </c>
      <c r="AJ250" s="22" t="s">
        <v>180</v>
      </c>
      <c r="AK250" s="22" t="s">
        <v>183</v>
      </c>
      <c r="AL250">
        <f>C250 - C238</f>
        <v>-2.3895019086649825</v>
      </c>
      <c r="AM250">
        <f>J250 - J238</f>
        <v>8.578856134422394E-2</v>
      </c>
      <c r="AN250">
        <f>K250-K238</f>
        <v>39.621502504531222</v>
      </c>
    </row>
    <row r="251" spans="1:40" x14ac:dyDescent="0.25">
      <c r="A251" s="22" t="s">
        <v>153</v>
      </c>
      <c r="B251" s="4">
        <f t="shared" ref="B251:J251" si="8">SUM(B238:B250)</f>
        <v>2657.6235458813735</v>
      </c>
      <c r="C251" s="4">
        <f t="shared" si="8"/>
        <v>1176.5979353065402</v>
      </c>
      <c r="D251" s="4">
        <f t="shared" si="8"/>
        <v>155.48917161889079</v>
      </c>
      <c r="E251" s="4">
        <f t="shared" si="8"/>
        <v>96.667253817894746</v>
      </c>
      <c r="F251" s="4">
        <f t="shared" si="8"/>
        <v>60.723207292612152</v>
      </c>
      <c r="G251" s="4">
        <f t="shared" si="8"/>
        <v>16.131834348160936</v>
      </c>
      <c r="H251" s="4">
        <f t="shared" si="8"/>
        <v>6.4799742628562385</v>
      </c>
      <c r="I251" s="4">
        <f t="shared" si="8"/>
        <v>0.86565387610385736</v>
      </c>
      <c r="J251" s="4">
        <f t="shared" si="8"/>
        <v>1.4510867597830401</v>
      </c>
      <c r="K251" s="4" t="s">
        <v>147</v>
      </c>
      <c r="L251" s="4">
        <f>AVERAGE(L154:L250)</f>
        <v>0.28460906830378546</v>
      </c>
      <c r="M251" s="23"/>
      <c r="N251" s="23"/>
      <c r="O251" s="4">
        <f>SUM(B251:J251)</f>
        <v>4172.0296631642159</v>
      </c>
      <c r="P251" s="23"/>
      <c r="Q251" s="23">
        <f xml:space="preserve"> $R$6 * B251</f>
        <v>2657.6235458813735</v>
      </c>
      <c r="R251" s="23">
        <f>$R$7 * C251</f>
        <v>1176.5979353065402</v>
      </c>
      <c r="S251" s="23">
        <f xml:space="preserve"> $R$8 * D251</f>
        <v>147.71471303794624</v>
      </c>
      <c r="T251" s="23">
        <f xml:space="preserve"> $R$9 * E251</f>
        <v>91.833891127000001</v>
      </c>
      <c r="U251" s="23">
        <f xml:space="preserve"> $R$10 * F251</f>
        <v>55.865350709203184</v>
      </c>
      <c r="V251" s="23">
        <f>$R$11 * G251</f>
        <v>12.582830791565531</v>
      </c>
      <c r="W251" s="23">
        <f>$R$12 *H251</f>
        <v>3.8879845577137431</v>
      </c>
      <c r="X251" s="23">
        <f xml:space="preserve"> $R$13 * I251</f>
        <v>0.56267501946750731</v>
      </c>
      <c r="Y251" s="23">
        <f xml:space="preserve"> $R$14 * J251</f>
        <v>1.0883150698372801</v>
      </c>
      <c r="Z251" s="31">
        <f>SUM(Q251:Y251)</f>
        <v>4147.757241500648</v>
      </c>
      <c r="AB251" s="39">
        <f xml:space="preserve"> $S$6 * B251</f>
        <v>6667977.4766163658</v>
      </c>
      <c r="AC251" s="39">
        <f>$S$7 * C251</f>
        <v>4559316.9993128432</v>
      </c>
      <c r="AD251" s="39">
        <f xml:space="preserve"> $S$8 * D251</f>
        <v>610294.99860414641</v>
      </c>
      <c r="AE251" s="39">
        <f xml:space="preserve"> $S$9 * E251</f>
        <v>386669.01527157897</v>
      </c>
      <c r="AF251" s="39">
        <f xml:space="preserve"> $S$10 * F251</f>
        <v>273254.43281675468</v>
      </c>
      <c r="AG251" s="39">
        <f>$S$11 * G251</f>
        <v>334122.5530191093</v>
      </c>
      <c r="AH251" s="39">
        <f>$S$12 *H251</f>
        <v>331671.00267003372</v>
      </c>
      <c r="AI251" s="39">
        <f xml:space="preserve"> $S$13 * I251</f>
        <v>61400.829432046601</v>
      </c>
      <c r="AJ251" s="39">
        <f xml:space="preserve"> $S$14 * J251</f>
        <v>97466.595481107244</v>
      </c>
      <c r="AK251" s="39">
        <f>SUM(AB251:AJ251)+AL251+AM251+AN251</f>
        <v>15805556.875461966</v>
      </c>
      <c r="AL251" s="39">
        <f>IF(AL250&gt;0,(AL250*$T$7)-(AL250*$S$7),0)</f>
        <v>0</v>
      </c>
      <c r="AM251" s="39">
        <f>IF(AM250 &gt; 0, (AM250 * $T$14) - (AM250 * $S$14), 0)</f>
        <v>14289.800663107384</v>
      </c>
      <c r="AN251" s="39">
        <f t="array" ref="AN251">IF(AN250&gt;0,AN250*$T$15,0)</f>
        <v>2469093.171574872</v>
      </c>
    </row>
    <row r="252" spans="1:40" x14ac:dyDescent="0.25">
      <c r="W252" s="23"/>
      <c r="X252" s="23"/>
      <c r="Y252" s="23"/>
    </row>
    <row r="253" spans="1:40" x14ac:dyDescent="0.25">
      <c r="A253" s="4" t="str">
        <f>'65-69 transition matrix'!A1</f>
        <v>65-69</v>
      </c>
      <c r="B253" s="4" t="str">
        <f>'65-69 transition matrix'!B1</f>
        <v>no NAFLD</v>
      </c>
      <c r="C253" s="4" t="str">
        <f>'65-69 transition matrix'!C1</f>
        <v>NAFLD</v>
      </c>
      <c r="D253" s="4" t="str">
        <f>'65-69 transition matrix'!D1</f>
        <v>F1</v>
      </c>
      <c r="E253" s="4" t="str">
        <f>'65-69 transition matrix'!E1</f>
        <v>F2</v>
      </c>
      <c r="F253" s="4" t="str">
        <f>'65-69 transition matrix'!F1</f>
        <v>F3</v>
      </c>
      <c r="G253" s="4" t="str">
        <f>'65-69 transition matrix'!G1</f>
        <v>F4</v>
      </c>
      <c r="H253" s="4" t="str">
        <f>'65-69 transition matrix'!H1</f>
        <v>DCC</v>
      </c>
      <c r="I253" s="4" t="str">
        <f>'65-69 transition matrix'!I1</f>
        <v>HCC</v>
      </c>
      <c r="J253" s="4" t="str">
        <f>'65-69 transition matrix'!J1</f>
        <v>LT</v>
      </c>
      <c r="K253" s="4" t="str">
        <f>'65-69 transition matrix'!K1</f>
        <v>death</v>
      </c>
      <c r="L253" s="23"/>
      <c r="M253" s="23"/>
      <c r="T253" s="23"/>
      <c r="U253" s="23"/>
      <c r="V253" s="23"/>
      <c r="W253" s="23"/>
      <c r="X253" s="23"/>
      <c r="Y253" s="23"/>
    </row>
    <row r="254" spans="1:40" x14ac:dyDescent="0.25">
      <c r="A254" s="4" t="str">
        <f>'65-69 transition matrix'!A2</f>
        <v>no NAFLD</v>
      </c>
      <c r="B254" s="23">
        <f>'65-69 transition matrix'!B2</f>
        <v>0.89561000000000002</v>
      </c>
      <c r="C254" s="23">
        <f>'65-69 transition matrix'!C2</f>
        <v>8.9399999999999993E-2</v>
      </c>
      <c r="D254" s="23">
        <f>'65-69 transition matrix'!D2</f>
        <v>0</v>
      </c>
      <c r="E254" s="23">
        <f>'65-69 transition matrix'!E2</f>
        <v>0</v>
      </c>
      <c r="F254" s="23">
        <f>'65-69 transition matrix'!F2</f>
        <v>0</v>
      </c>
      <c r="G254" s="23">
        <f>'65-69 transition matrix'!G2</f>
        <v>0</v>
      </c>
      <c r="H254" s="23">
        <f>'65-69 transition matrix'!H2</f>
        <v>0</v>
      </c>
      <c r="I254" s="23">
        <f>'65-69 transition matrix'!I2</f>
        <v>0</v>
      </c>
      <c r="J254" s="23">
        <f>'65-69 transition matrix'!J2</f>
        <v>0</v>
      </c>
      <c r="K254" s="23">
        <f>'65-69 transition matrix'!K2</f>
        <v>1.499E-2</v>
      </c>
      <c r="L254" s="23"/>
      <c r="M254" s="23"/>
      <c r="T254" s="23"/>
      <c r="U254" s="23"/>
      <c r="V254" s="23"/>
      <c r="W254" s="23"/>
      <c r="X254" s="23"/>
      <c r="Y254" s="23"/>
    </row>
    <row r="255" spans="1:40" x14ac:dyDescent="0.25">
      <c r="A255" s="4" t="str">
        <f>'65-69 transition matrix'!A3</f>
        <v>NAFLD</v>
      </c>
      <c r="B255" s="23">
        <f>'65-69 transition matrix'!B3</f>
        <v>0.14359</v>
      </c>
      <c r="C255" s="23">
        <f>'65-69 transition matrix'!C3</f>
        <v>0.81453449999999994</v>
      </c>
      <c r="D255" s="23">
        <f>'65-69 transition matrix'!D3</f>
        <v>2.6136E-2</v>
      </c>
      <c r="E255" s="23">
        <f>'65-69 transition matrix'!E3</f>
        <v>0</v>
      </c>
      <c r="F255" s="23">
        <f>'65-69 transition matrix'!F3</f>
        <v>0</v>
      </c>
      <c r="G255" s="23">
        <f>'65-69 transition matrix'!G3</f>
        <v>0</v>
      </c>
      <c r="H255" s="23">
        <f>'65-69 transition matrix'!H3</f>
        <v>0</v>
      </c>
      <c r="I255" s="23">
        <f>'65-69 transition matrix'!I3</f>
        <v>0</v>
      </c>
      <c r="J255" s="23">
        <f>'65-69 transition matrix'!J3</f>
        <v>0</v>
      </c>
      <c r="K255" s="23">
        <f>'65-69 transition matrix'!K3</f>
        <v>1.57395E-2</v>
      </c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</row>
    <row r="256" spans="1:40" x14ac:dyDescent="0.25">
      <c r="A256" s="4" t="str">
        <f>'65-69 transition matrix'!A4</f>
        <v>F1</v>
      </c>
      <c r="B256" s="23">
        <f>'65-69 transition matrix'!B4</f>
        <v>0</v>
      </c>
      <c r="C256" s="23">
        <f>'65-69 transition matrix'!C4</f>
        <v>4.9799999999999997E-2</v>
      </c>
      <c r="D256" s="23">
        <f>'65-69 transition matrix'!D4</f>
        <v>0.80023998699999999</v>
      </c>
      <c r="E256" s="23">
        <f>'65-69 transition matrix'!E4</f>
        <v>0.1331</v>
      </c>
      <c r="F256" s="23">
        <f>'65-69 transition matrix'!F4</f>
        <v>0</v>
      </c>
      <c r="G256" s="23">
        <f>'65-69 transition matrix'!G4</f>
        <v>0</v>
      </c>
      <c r="H256" s="23">
        <f>'65-69 transition matrix'!H4</f>
        <v>0</v>
      </c>
      <c r="I256" s="23">
        <f>'65-69 transition matrix'!I4</f>
        <v>1.1253000000000001E-5</v>
      </c>
      <c r="J256" s="23">
        <f>'65-69 transition matrix'!J4</f>
        <v>0</v>
      </c>
      <c r="K256" s="23">
        <f>'65-69 transition matrix'!K4</f>
        <v>1.6848760000000001E-2</v>
      </c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</row>
    <row r="257" spans="1:25" x14ac:dyDescent="0.25">
      <c r="A257" s="4" t="str">
        <f>'65-69 transition matrix'!A5</f>
        <v>F2</v>
      </c>
      <c r="B257" s="23">
        <f>'65-69 transition matrix'!B5</f>
        <v>0</v>
      </c>
      <c r="C257" s="23">
        <f>'65-69 transition matrix'!C5</f>
        <v>0</v>
      </c>
      <c r="D257" s="23">
        <f>'65-69 transition matrix'!D5</f>
        <v>4.9799999999999997E-2</v>
      </c>
      <c r="E257" s="23">
        <f>'65-69 transition matrix'!E5</f>
        <v>0.78985812</v>
      </c>
      <c r="F257" s="23">
        <f>'65-69 transition matrix'!F5</f>
        <v>0.1331</v>
      </c>
      <c r="G257" s="23">
        <f>'65-69 transition matrix'!G5</f>
        <v>0</v>
      </c>
      <c r="H257" s="23">
        <f>'65-69 transition matrix'!H5</f>
        <v>0</v>
      </c>
      <c r="I257" s="23">
        <f>'65-69 transition matrix'!I5</f>
        <v>2.299E-4</v>
      </c>
      <c r="J257" s="23">
        <f>'65-69 transition matrix'!J5</f>
        <v>0</v>
      </c>
      <c r="K257" s="23">
        <f>'65-69 transition matrix'!K5</f>
        <v>2.7011980000000001E-2</v>
      </c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</row>
    <row r="258" spans="1:25" x14ac:dyDescent="0.25">
      <c r="A258" s="4" t="str">
        <f>'65-69 transition matrix'!A6</f>
        <v>F3</v>
      </c>
      <c r="B258" s="23">
        <f>'65-69 transition matrix'!B6</f>
        <v>0</v>
      </c>
      <c r="C258" s="23">
        <f>'65-69 transition matrix'!C6</f>
        <v>0</v>
      </c>
      <c r="D258" s="23">
        <f>'65-69 transition matrix'!D6</f>
        <v>0</v>
      </c>
      <c r="E258" s="23">
        <f>'65-69 transition matrix'!E6</f>
        <v>4.9799999999999997E-2</v>
      </c>
      <c r="F258" s="23">
        <f>'65-69 transition matrix'!F6</f>
        <v>0.82746865000000003</v>
      </c>
      <c r="G258" s="23">
        <f>'65-69 transition matrix'!G6</f>
        <v>8.7119999999999989E-2</v>
      </c>
      <c r="H258" s="23">
        <f>'65-69 transition matrix'!H6</f>
        <v>0</v>
      </c>
      <c r="I258" s="23">
        <f>'65-69 transition matrix'!I6</f>
        <v>4.5980000000000001E-4</v>
      </c>
      <c r="J258" s="23">
        <f>'65-69 transition matrix'!J6</f>
        <v>0</v>
      </c>
      <c r="K258" s="23">
        <f>'65-69 transition matrix'!K6</f>
        <v>3.5151550000000004E-2</v>
      </c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</row>
    <row r="259" spans="1:25" x14ac:dyDescent="0.25">
      <c r="A259" s="4" t="str">
        <f>'65-69 transition matrix'!A7</f>
        <v>F4</v>
      </c>
      <c r="B259" s="23">
        <f>'65-69 transition matrix'!B7</f>
        <v>0</v>
      </c>
      <c r="C259" s="23">
        <f>'65-69 transition matrix'!C7</f>
        <v>0</v>
      </c>
      <c r="D259" s="23">
        <f>'65-69 transition matrix'!D7</f>
        <v>0</v>
      </c>
      <c r="E259" s="23">
        <f>'65-69 transition matrix'!E7</f>
        <v>0</v>
      </c>
      <c r="F259" s="23">
        <f>'65-69 transition matrix'!F7</f>
        <v>4.9799999999999997E-2</v>
      </c>
      <c r="G259" s="23">
        <f>'65-69 transition matrix'!G7</f>
        <v>0.74113468999999998</v>
      </c>
      <c r="H259" s="23">
        <f>'65-69 transition matrix'!H7</f>
        <v>0.1331</v>
      </c>
      <c r="I259" s="23">
        <f>'65-69 transition matrix'!I7</f>
        <v>3.1459999999999995E-2</v>
      </c>
      <c r="J259" s="23">
        <f>'65-69 transition matrix'!J7</f>
        <v>0</v>
      </c>
      <c r="K259" s="23">
        <f>'65-69 transition matrix'!K7</f>
        <v>4.4505309999999999E-2</v>
      </c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</row>
    <row r="260" spans="1:25" x14ac:dyDescent="0.25">
      <c r="A260" s="4" t="str">
        <f>'65-69 transition matrix'!A8</f>
        <v>DCC</v>
      </c>
      <c r="B260" s="23">
        <f>'65-69 transition matrix'!B8</f>
        <v>0</v>
      </c>
      <c r="C260" s="23">
        <f>'65-69 transition matrix'!C8</f>
        <v>0</v>
      </c>
      <c r="D260" s="23">
        <f>'65-69 transition matrix'!D8</f>
        <v>0</v>
      </c>
      <c r="E260" s="23">
        <f>'65-69 transition matrix'!E8</f>
        <v>0</v>
      </c>
      <c r="F260" s="23">
        <f>'65-69 transition matrix'!F8</f>
        <v>0</v>
      </c>
      <c r="G260" s="23">
        <f>'65-69 transition matrix'!G8</f>
        <v>0</v>
      </c>
      <c r="H260" s="23">
        <f>'65-69 transition matrix'!H8</f>
        <v>0.7746599999999999</v>
      </c>
      <c r="I260" s="23">
        <f>'65-69 transition matrix'!I8</f>
        <v>3.1459999999999995E-2</v>
      </c>
      <c r="J260" s="23">
        <f>'65-69 transition matrix'!J8</f>
        <v>3.388E-2</v>
      </c>
      <c r="K260" s="23">
        <f>'65-69 transition matrix'!K8</f>
        <v>0.16</v>
      </c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</row>
    <row r="261" spans="1:25" x14ac:dyDescent="0.25">
      <c r="A261" s="4" t="str">
        <f>'65-69 transition matrix'!A9</f>
        <v>HCC</v>
      </c>
      <c r="B261" s="23">
        <f>'65-69 transition matrix'!B9</f>
        <v>0</v>
      </c>
      <c r="C261" s="23">
        <f>'65-69 transition matrix'!C9</f>
        <v>0</v>
      </c>
      <c r="D261" s="23">
        <f>'65-69 transition matrix'!D9</f>
        <v>0</v>
      </c>
      <c r="E261" s="23">
        <f>'65-69 transition matrix'!E9</f>
        <v>0</v>
      </c>
      <c r="F261" s="23">
        <f>'65-69 transition matrix'!F9</f>
        <v>0</v>
      </c>
      <c r="G261" s="23">
        <f>'65-69 transition matrix'!G9</f>
        <v>0</v>
      </c>
      <c r="H261" s="23">
        <f>'65-69 transition matrix'!H9</f>
        <v>0</v>
      </c>
      <c r="I261" s="23">
        <f>'65-69 transition matrix'!I9</f>
        <v>0.37056200000000006</v>
      </c>
      <c r="J261" s="23">
        <f>'65-69 transition matrix'!J9</f>
        <v>7.038E-3</v>
      </c>
      <c r="K261" s="23">
        <f>'65-69 transition matrix'!K9</f>
        <v>0.62239999999999995</v>
      </c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</row>
    <row r="262" spans="1:25" x14ac:dyDescent="0.25">
      <c r="A262" s="4" t="str">
        <f>'65-69 transition matrix'!A10</f>
        <v xml:space="preserve">LT </v>
      </c>
      <c r="B262" s="23">
        <f>'65-69 transition matrix'!B10</f>
        <v>0</v>
      </c>
      <c r="C262" s="23">
        <f>'65-69 transition matrix'!C10</f>
        <v>0</v>
      </c>
      <c r="D262" s="23">
        <f>'65-69 transition matrix'!D10</f>
        <v>0</v>
      </c>
      <c r="E262" s="23">
        <f>'65-69 transition matrix'!E10</f>
        <v>0</v>
      </c>
      <c r="F262" s="23">
        <f>'65-69 transition matrix'!F10</f>
        <v>0</v>
      </c>
      <c r="G262" s="23">
        <f>'65-69 transition matrix'!G10</f>
        <v>0</v>
      </c>
      <c r="H262" s="23">
        <f>'65-69 transition matrix'!H10</f>
        <v>0</v>
      </c>
      <c r="I262" s="23">
        <f>'65-69 transition matrix'!I10</f>
        <v>0</v>
      </c>
      <c r="J262" s="23">
        <f>'65-69 transition matrix'!J10</f>
        <v>0.92999999999999994</v>
      </c>
      <c r="K262" s="23">
        <f>'65-69 transition matrix'!K10</f>
        <v>7.0000000000000007E-2</v>
      </c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</row>
    <row r="263" spans="1:25" x14ac:dyDescent="0.25">
      <c r="A263" s="4" t="str">
        <f>'65-69 transition matrix'!A11</f>
        <v>death</v>
      </c>
      <c r="B263" s="23">
        <f>'65-69 transition matrix'!B11</f>
        <v>0</v>
      </c>
      <c r="C263" s="23">
        <f>'65-69 transition matrix'!C11</f>
        <v>0</v>
      </c>
      <c r="D263" s="23">
        <f>'65-69 transition matrix'!D11</f>
        <v>0</v>
      </c>
      <c r="E263" s="23">
        <f>'65-69 transition matrix'!E11</f>
        <v>0</v>
      </c>
      <c r="F263" s="23">
        <f>'65-69 transition matrix'!F11</f>
        <v>0</v>
      </c>
      <c r="G263" s="23">
        <f>'65-69 transition matrix'!G11</f>
        <v>0</v>
      </c>
      <c r="H263" s="23">
        <f>'65-69 transition matrix'!H11</f>
        <v>0</v>
      </c>
      <c r="I263" s="23">
        <f>'65-69 transition matrix'!I11</f>
        <v>0</v>
      </c>
      <c r="J263" s="23">
        <f>'65-69 transition matrix'!J11</f>
        <v>0</v>
      </c>
      <c r="K263" s="23">
        <f>'65-69 transition matrix'!K11</f>
        <v>1</v>
      </c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</row>
    <row r="264" spans="1:25" x14ac:dyDescent="0.2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</row>
    <row r="265" spans="1:25" x14ac:dyDescent="0.25">
      <c r="A265" s="4" t="s">
        <v>132</v>
      </c>
      <c r="B265" s="15" t="s">
        <v>66</v>
      </c>
      <c r="C265" s="15" t="s">
        <v>87</v>
      </c>
      <c r="D265" s="15" t="s">
        <v>77</v>
      </c>
      <c r="E265" s="15" t="s">
        <v>2</v>
      </c>
      <c r="F265" s="15" t="s">
        <v>3</v>
      </c>
      <c r="G265" s="15" t="s">
        <v>4</v>
      </c>
      <c r="H265" s="15" t="s">
        <v>64</v>
      </c>
      <c r="I265" s="15" t="s">
        <v>78</v>
      </c>
      <c r="J265" s="15" t="s">
        <v>79</v>
      </c>
      <c r="K265" s="15" t="s">
        <v>65</v>
      </c>
      <c r="L265" s="4" t="s">
        <v>110</v>
      </c>
      <c r="M265" s="15" t="s">
        <v>112</v>
      </c>
      <c r="N265" s="4" t="s">
        <v>151</v>
      </c>
      <c r="O265" s="22" t="s">
        <v>153</v>
      </c>
      <c r="P265" s="23"/>
      <c r="Q265" s="23"/>
      <c r="R265" s="23"/>
      <c r="S265" s="23"/>
      <c r="T265" s="23"/>
      <c r="U265" s="23"/>
      <c r="V265" s="23"/>
      <c r="W265" s="23"/>
      <c r="X265" s="23"/>
      <c r="Y265" s="23"/>
    </row>
    <row r="266" spans="1:25" x14ac:dyDescent="0.25">
      <c r="A266" s="4">
        <v>65</v>
      </c>
      <c r="B266" s="23">
        <f t="array" ref="B266:K266">MMULT(B250:K250,B254:K263)</f>
        <v>491.13627194070915</v>
      </c>
      <c r="C266" s="23">
        <v>237.23775544439172</v>
      </c>
      <c r="D266" s="23">
        <v>32.767159557142868</v>
      </c>
      <c r="E266" s="23">
        <v>20.834971192333491</v>
      </c>
      <c r="F266" s="23">
        <v>13.459750304741119</v>
      </c>
      <c r="G266" s="23">
        <v>3.676483284648743</v>
      </c>
      <c r="H266" s="23">
        <v>1.570438989737645</v>
      </c>
      <c r="I266" s="23">
        <v>0.23452243610377779</v>
      </c>
      <c r="J266" s="23">
        <v>0.36042817854368348</v>
      </c>
      <c r="K266" s="23">
        <v>155.75019146242397</v>
      </c>
      <c r="L266" s="23">
        <f xml:space="preserve"> (C266 + D266 + E266 + F266 + G266 + H266) / $Q$2</f>
        <v>0.32344567512518074</v>
      </c>
      <c r="M266">
        <f xml:space="preserve"> (D266 + E266 + F266 + G266 + H266) / (C266 + D266 + E266 + F266+ G266 + H266)</f>
        <v>0.23359588817665117</v>
      </c>
      <c r="N266" s="23">
        <f>I266 / (D266 + E266 + F266 + G266 + H266)</f>
        <v>3.2433455583271366E-3</v>
      </c>
      <c r="O266" s="23">
        <f>SUM(B266:J266)</f>
        <v>801.27778132835215</v>
      </c>
      <c r="P266" s="23"/>
      <c r="Q266" s="23"/>
      <c r="R266" s="23"/>
      <c r="S266" s="23"/>
      <c r="T266" s="23"/>
      <c r="U266" s="23"/>
      <c r="V266" s="23"/>
      <c r="W266" s="23"/>
      <c r="X266" s="23"/>
      <c r="Y266" s="23"/>
    </row>
    <row r="267" spans="1:25" x14ac:dyDescent="0.2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</row>
    <row r="268" spans="1:25" x14ac:dyDescent="0.25">
      <c r="A268" s="4" t="s">
        <v>133</v>
      </c>
      <c r="B268" s="15" t="s">
        <v>66</v>
      </c>
      <c r="C268" s="15" t="s">
        <v>87</v>
      </c>
      <c r="D268" s="15" t="s">
        <v>77</v>
      </c>
      <c r="E268" s="15" t="s">
        <v>2</v>
      </c>
      <c r="F268" s="15" t="s">
        <v>3</v>
      </c>
      <c r="G268" s="15" t="s">
        <v>4</v>
      </c>
      <c r="H268" s="15" t="s">
        <v>64</v>
      </c>
      <c r="I268" s="15" t="s">
        <v>78</v>
      </c>
      <c r="J268" s="15" t="s">
        <v>79</v>
      </c>
      <c r="K268" s="15" t="s">
        <v>65</v>
      </c>
      <c r="L268" s="4" t="s">
        <v>110</v>
      </c>
      <c r="M268" s="15" t="s">
        <v>112</v>
      </c>
      <c r="N268" s="4" t="s">
        <v>151</v>
      </c>
      <c r="O268" s="22" t="s">
        <v>153</v>
      </c>
      <c r="P268" s="23"/>
      <c r="Q268" s="23"/>
      <c r="R268" s="23"/>
      <c r="S268" s="23"/>
      <c r="T268" s="23"/>
      <c r="U268" s="23"/>
      <c r="V268" s="23"/>
      <c r="W268" s="23"/>
      <c r="X268" s="23"/>
      <c r="Y268" s="23"/>
    </row>
    <row r="269" spans="1:25" x14ac:dyDescent="0.25">
      <c r="A269" s="4">
        <v>66</v>
      </c>
      <c r="B269" s="23">
        <f t="array" ref="B269:K269">MMULT(B266:K266,B254:K263)</f>
        <v>473.93152581707875</v>
      </c>
      <c r="C269" s="23">
        <v>238.77772376946501</v>
      </c>
      <c r="D269" s="23">
        <v>33.459618879707762</v>
      </c>
      <c r="E269" s="23">
        <v>21.488275678462511</v>
      </c>
      <c r="F269" s="23">
        <v>14.093744947276319</v>
      </c>
      <c r="G269" s="23">
        <v>3.8973827460073736</v>
      </c>
      <c r="H269" s="23">
        <v>1.7058961929769114</v>
      </c>
      <c r="I269" s="23">
        <v>0.26332075963341783</v>
      </c>
      <c r="J269" s="23">
        <v>0.39005524792323543</v>
      </c>
      <c r="K269" s="23">
        <v>169.0204287522449</v>
      </c>
      <c r="L269" s="23">
        <f xml:space="preserve"> (C269 + D269 + E269 + F269 + G269 + H269) / $Q$2</f>
        <v>0.32749580067124745</v>
      </c>
      <c r="M269">
        <f xml:space="preserve"> (D269 + E269 + F269 + G269 + H269) / (C269 + D269 + E269 + F269+ G269 + H269)</f>
        <v>0.2381605806050518</v>
      </c>
      <c r="N269" s="23">
        <f>I269 / (D269 + E269 + F269 + G269 + H269)</f>
        <v>3.5276448165650551E-3</v>
      </c>
      <c r="O269" s="23">
        <f>SUM(B269:J269)</f>
        <v>788.00754403853114</v>
      </c>
      <c r="P269" s="23"/>
      <c r="Q269" s="23"/>
      <c r="R269" s="23"/>
      <c r="S269" s="23"/>
      <c r="T269" s="23"/>
      <c r="U269" s="23"/>
      <c r="V269" s="23"/>
      <c r="W269" s="23"/>
      <c r="X269" s="23"/>
      <c r="Y269" s="23"/>
    </row>
    <row r="270" spans="1:25" x14ac:dyDescent="0.2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</row>
    <row r="271" spans="1:25" x14ac:dyDescent="0.25">
      <c r="A271" s="4" t="s">
        <v>134</v>
      </c>
      <c r="B271" s="15" t="s">
        <v>66</v>
      </c>
      <c r="C271" s="15" t="s">
        <v>87</v>
      </c>
      <c r="D271" s="15" t="s">
        <v>77</v>
      </c>
      <c r="E271" s="15" t="s">
        <v>2</v>
      </c>
      <c r="F271" s="15" t="s">
        <v>3</v>
      </c>
      <c r="G271" s="15" t="s">
        <v>4</v>
      </c>
      <c r="H271" s="15" t="s">
        <v>64</v>
      </c>
      <c r="I271" s="15" t="s">
        <v>78</v>
      </c>
      <c r="J271" s="15" t="s">
        <v>79</v>
      </c>
      <c r="K271" s="15" t="s">
        <v>65</v>
      </c>
      <c r="L271" s="4" t="s">
        <v>110</v>
      </c>
      <c r="M271" s="15" t="s">
        <v>112</v>
      </c>
      <c r="N271" s="4" t="s">
        <v>151</v>
      </c>
      <c r="O271" s="22" t="s">
        <v>153</v>
      </c>
      <c r="P271" s="23"/>
      <c r="Q271" s="23"/>
      <c r="R271" s="23"/>
      <c r="S271" s="23"/>
      <c r="T271" s="23"/>
      <c r="U271" s="23"/>
      <c r="V271" s="23"/>
      <c r="W271" s="23"/>
      <c r="X271" s="23"/>
      <c r="Y271" s="23"/>
    </row>
    <row r="272" spans="1:25" x14ac:dyDescent="0.25">
      <c r="A272" s="4">
        <v>67</v>
      </c>
      <c r="B272" s="23">
        <f t="array" ref="B272:K272">MMULT(B269:K269,B254:K263)</f>
        <v>458.74390719309133</v>
      </c>
      <c r="C272" s="23">
        <v>238.52846126995556</v>
      </c>
      <c r="D272" s="23">
        <v>34.086535694548466</v>
      </c>
      <c r="E272" s="23">
        <v>22.128032800695586</v>
      </c>
      <c r="F272" s="23">
        <v>14.716311258521586</v>
      </c>
      <c r="G272" s="23">
        <v>4.1163326130802362</v>
      </c>
      <c r="H272" s="23">
        <v>1.8402311883450755</v>
      </c>
      <c r="I272" s="23">
        <v>0.28565280234821372</v>
      </c>
      <c r="J272" s="23">
        <v>0.42240039509296667</v>
      </c>
      <c r="K272" s="23">
        <v>182.1601075750971</v>
      </c>
      <c r="L272" s="23">
        <f xml:space="preserve"> (C272 + D272 + E272 + F272 + G272 + H272) / $Q$2</f>
        <v>0.3295785638379688</v>
      </c>
      <c r="M272">
        <f xml:space="preserve"> (D272 + E272 + F272 + G272 + H272) / (C272 + D272 + E272 + F272+ G272 + H272)</f>
        <v>0.24376527111977483</v>
      </c>
      <c r="N272" s="23">
        <f>I272 / (D272 + E272 + F272 + G272 + H272)</f>
        <v>3.7152074401221044E-3</v>
      </c>
      <c r="O272" s="23">
        <f>SUM(B272:J272)</f>
        <v>774.86786521567899</v>
      </c>
      <c r="P272" s="23"/>
      <c r="Q272" s="23"/>
      <c r="R272" s="23"/>
      <c r="S272" s="23"/>
      <c r="T272" s="23"/>
      <c r="U272" s="23"/>
      <c r="V272" s="23"/>
      <c r="W272" s="23"/>
      <c r="X272" s="23"/>
      <c r="Y272" s="23"/>
    </row>
    <row r="273" spans="1:40" x14ac:dyDescent="0.2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</row>
    <row r="274" spans="1:40" x14ac:dyDescent="0.25">
      <c r="A274" s="4" t="s">
        <v>135</v>
      </c>
      <c r="B274" s="15" t="s">
        <v>66</v>
      </c>
      <c r="C274" s="15" t="s">
        <v>87</v>
      </c>
      <c r="D274" s="15" t="s">
        <v>77</v>
      </c>
      <c r="E274" s="15" t="s">
        <v>2</v>
      </c>
      <c r="F274" s="15" t="s">
        <v>3</v>
      </c>
      <c r="G274" s="15" t="s">
        <v>4</v>
      </c>
      <c r="H274" s="15" t="s">
        <v>64</v>
      </c>
      <c r="I274" s="15" t="s">
        <v>78</v>
      </c>
      <c r="J274" s="15" t="s">
        <v>79</v>
      </c>
      <c r="K274" s="15" t="s">
        <v>65</v>
      </c>
      <c r="L274" s="4" t="s">
        <v>110</v>
      </c>
      <c r="M274" s="15" t="s">
        <v>112</v>
      </c>
      <c r="N274" s="4" t="s">
        <v>151</v>
      </c>
      <c r="O274" s="22" t="s">
        <v>153</v>
      </c>
      <c r="P274" s="23"/>
      <c r="Q274" s="23"/>
      <c r="R274" s="23"/>
      <c r="S274" s="23"/>
      <c r="T274" s="23"/>
      <c r="U274" s="23"/>
      <c r="V274" s="23"/>
      <c r="W274" s="23"/>
      <c r="X274" s="23"/>
      <c r="Y274" s="23"/>
    </row>
    <row r="275" spans="1:40" x14ac:dyDescent="0.25">
      <c r="A275" s="4">
        <v>68</v>
      </c>
      <c r="B275" s="23">
        <f t="array" ref="B275:K275">MMULT(B272:K272,B254:K263)</f>
        <v>445.10593247495746</v>
      </c>
      <c r="C275" s="23">
        <v>236.99887571694347</v>
      </c>
      <c r="D275" s="23">
        <v>34.613564778306703</v>
      </c>
      <c r="E275" s="23">
        <v>22.747796588874525</v>
      </c>
      <c r="F275" s="23">
        <v>15.327520739972636</v>
      </c>
      <c r="G275" s="23">
        <v>4.3328419319745111</v>
      </c>
      <c r="H275" s="23">
        <v>1.9734373631643753</v>
      </c>
      <c r="I275" s="23">
        <v>0.30548294138031795</v>
      </c>
      <c r="J275" s="23">
        <v>0.45718982452051687</v>
      </c>
      <c r="K275" s="23">
        <v>195.16533043068159</v>
      </c>
      <c r="L275" s="23">
        <f xml:space="preserve"> (C275 + D275 + E275 + F275 + G275 + H275) / $Q$2</f>
        <v>0.33018265516082085</v>
      </c>
      <c r="M275">
        <f xml:space="preserve"> (D275 + E275 + F275 + G275 + H275) / (C275 + D275 + E275 + F275+ G275 + H275)</f>
        <v>0.24998940525097629</v>
      </c>
      <c r="N275" s="23">
        <f>I275 / (D275 + E275 + F275 + G275 + H275)</f>
        <v>3.8671095287040147E-3</v>
      </c>
      <c r="O275" s="23">
        <f>SUM(B275:J275)</f>
        <v>761.86264236009447</v>
      </c>
      <c r="P275" s="23"/>
      <c r="Q275" s="23"/>
      <c r="R275" s="23"/>
      <c r="S275" s="23"/>
      <c r="T275" s="23"/>
      <c r="U275" s="23"/>
      <c r="V275" s="23"/>
      <c r="W275" s="23"/>
      <c r="X275" s="23"/>
      <c r="Y275" s="23"/>
    </row>
    <row r="276" spans="1:40" x14ac:dyDescent="0.2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</row>
    <row r="277" spans="1:40" x14ac:dyDescent="0.25">
      <c r="A277" s="4" t="s">
        <v>136</v>
      </c>
      <c r="B277" s="15" t="s">
        <v>66</v>
      </c>
      <c r="C277" s="15" t="s">
        <v>87</v>
      </c>
      <c r="D277" s="15" t="s">
        <v>77</v>
      </c>
      <c r="E277" s="15" t="s">
        <v>2</v>
      </c>
      <c r="F277" s="15" t="s">
        <v>3</v>
      </c>
      <c r="G277" s="15" t="s">
        <v>4</v>
      </c>
      <c r="H277" s="15" t="s">
        <v>64</v>
      </c>
      <c r="I277" s="15" t="s">
        <v>78</v>
      </c>
      <c r="J277" s="15" t="s">
        <v>79</v>
      </c>
      <c r="K277" s="15" t="s">
        <v>65</v>
      </c>
      <c r="L277" s="4" t="s">
        <v>110</v>
      </c>
      <c r="M277" s="15" t="s">
        <v>112</v>
      </c>
      <c r="N277" s="4" t="s">
        <v>151</v>
      </c>
      <c r="O277" s="22" t="s">
        <v>153</v>
      </c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AL277" s="22" t="s">
        <v>218</v>
      </c>
      <c r="AM277" s="22" t="s">
        <v>219</v>
      </c>
      <c r="AN277" s="22" t="s">
        <v>220</v>
      </c>
    </row>
    <row r="278" spans="1:40" x14ac:dyDescent="0.25">
      <c r="A278" s="4">
        <v>69</v>
      </c>
      <c r="B278" s="23">
        <f t="array" ref="B278:K278">MMULT(B275:K275,B254:K263)</f>
        <v>432.67199274809258</v>
      </c>
      <c r="C278" s="23">
        <v>234.55998662188355</v>
      </c>
      <c r="D278" s="23">
        <v>35.026201514079801</v>
      </c>
      <c r="E278" s="23">
        <v>23.337907852674107</v>
      </c>
      <c r="F278" s="23">
        <v>15.92655014874369</v>
      </c>
      <c r="G278" s="23">
        <v>4.5465530689393461</v>
      </c>
      <c r="H278" s="23">
        <v>2.1054442488947225</v>
      </c>
      <c r="I278" s="23">
        <v>0.32426273526531468</v>
      </c>
      <c r="J278" s="23">
        <v>0.49419658360952434</v>
      </c>
      <c r="K278" s="23">
        <v>208.03487726859348</v>
      </c>
      <c r="L278" s="23">
        <f xml:space="preserve"> (C278 + D278 + E278 + F278 + G278 + H278) / $Q$2</f>
        <v>0.32966919716587012</v>
      </c>
      <c r="M278">
        <f xml:space="preserve"> (D278 + E278 + F278 + G278 + H278) / (C278 + D278 + E278 + F278+ G278 + H278)</f>
        <v>0.25655143787985812</v>
      </c>
      <c r="N278" s="23">
        <f>I278 / (D278 + E278 + F278 + G278 + H278)</f>
        <v>4.0060797106401059E-3</v>
      </c>
      <c r="O278" s="30">
        <f>SUM(B278:J278)</f>
        <v>748.99309552218267</v>
      </c>
      <c r="P278" s="23"/>
      <c r="Q278" s="22" t="s">
        <v>163</v>
      </c>
      <c r="R278" s="22" t="s">
        <v>154</v>
      </c>
      <c r="S278" s="22" t="s">
        <v>155</v>
      </c>
      <c r="T278" s="22" t="s">
        <v>156</v>
      </c>
      <c r="U278" s="22" t="s">
        <v>157</v>
      </c>
      <c r="V278" s="22" t="s">
        <v>158</v>
      </c>
      <c r="W278" s="22" t="s">
        <v>159</v>
      </c>
      <c r="X278" s="22" t="s">
        <v>160</v>
      </c>
      <c r="Y278" s="22" t="s">
        <v>161</v>
      </c>
      <c r="Z278" s="22" t="s">
        <v>162</v>
      </c>
      <c r="AB278" s="22" t="s">
        <v>181</v>
      </c>
      <c r="AC278" s="22" t="s">
        <v>182</v>
      </c>
      <c r="AD278" s="22" t="s">
        <v>174</v>
      </c>
      <c r="AE278" s="22" t="s">
        <v>175</v>
      </c>
      <c r="AF278" s="22" t="s">
        <v>176</v>
      </c>
      <c r="AG278" s="22" t="s">
        <v>177</v>
      </c>
      <c r="AH278" s="22" t="s">
        <v>178</v>
      </c>
      <c r="AI278" s="22" t="s">
        <v>179</v>
      </c>
      <c r="AJ278" s="22" t="s">
        <v>180</v>
      </c>
      <c r="AK278" s="22" t="s">
        <v>183</v>
      </c>
      <c r="AL278">
        <f>C278 - C266</f>
        <v>-2.6777688225081704</v>
      </c>
      <c r="AM278">
        <f>J278 - J266</f>
        <v>0.13376840506584087</v>
      </c>
      <c r="AN278">
        <f>K278-K266</f>
        <v>52.284685806169506</v>
      </c>
    </row>
    <row r="279" spans="1:40" x14ac:dyDescent="0.25">
      <c r="A279" s="22" t="s">
        <v>153</v>
      </c>
      <c r="B279" s="4">
        <f t="shared" ref="B279:J279" si="9">SUM(B266:B278)</f>
        <v>2301.589630173929</v>
      </c>
      <c r="C279" s="4">
        <f t="shared" si="9"/>
        <v>1186.1028028226394</v>
      </c>
      <c r="D279" s="4">
        <f t="shared" si="9"/>
        <v>169.95308042378559</v>
      </c>
      <c r="E279" s="4">
        <f t="shared" si="9"/>
        <v>110.53698411304022</v>
      </c>
      <c r="F279" s="4">
        <f t="shared" si="9"/>
        <v>73.523877399255355</v>
      </c>
      <c r="G279" s="4">
        <f t="shared" si="9"/>
        <v>20.569593644650208</v>
      </c>
      <c r="H279" s="4">
        <f t="shared" si="9"/>
        <v>9.1954479831187292</v>
      </c>
      <c r="I279" s="4">
        <f t="shared" si="9"/>
        <v>1.4132416747310419</v>
      </c>
      <c r="J279" s="4">
        <f t="shared" si="9"/>
        <v>2.1242702296899267</v>
      </c>
      <c r="K279" s="23"/>
      <c r="L279" s="23"/>
      <c r="M279" s="23"/>
      <c r="N279" s="23"/>
      <c r="O279" s="4">
        <f>SUM(B279:J279)</f>
        <v>3875.0089284648398</v>
      </c>
      <c r="P279" s="23"/>
      <c r="Q279" s="23">
        <f xml:space="preserve"> $R$6 * B279</f>
        <v>2301.589630173929</v>
      </c>
      <c r="R279" s="23">
        <f>$R$7 * C279</f>
        <v>1186.1028028226394</v>
      </c>
      <c r="S279" s="23">
        <f xml:space="preserve"> $R$8 * D279</f>
        <v>161.45542640259632</v>
      </c>
      <c r="T279" s="23">
        <f xml:space="preserve"> $R$9 * E279</f>
        <v>105.01013490738821</v>
      </c>
      <c r="U279" s="23">
        <f xml:space="preserve"> $R$10 * F279</f>
        <v>67.641967207314934</v>
      </c>
      <c r="V279" s="23">
        <f>$R$11 * G279</f>
        <v>16.044283042827164</v>
      </c>
      <c r="W279" s="23">
        <f>$R$12 *H279</f>
        <v>5.5172687898712374</v>
      </c>
      <c r="X279" s="23">
        <f xml:space="preserve"> $R$13 * I279</f>
        <v>0.91860708857517726</v>
      </c>
      <c r="Y279" s="23">
        <f xml:space="preserve"> $R$14 * J279</f>
        <v>1.5932026722674451</v>
      </c>
      <c r="Z279" s="31">
        <f>SUM(Q279:Y279)</f>
        <v>3845.8733231074098</v>
      </c>
      <c r="AB279" s="39">
        <f xml:space="preserve"> $S$6 * B279</f>
        <v>5774688.382106388</v>
      </c>
      <c r="AC279" s="39">
        <f>$S$7 * C279</f>
        <v>4596148.3609377276</v>
      </c>
      <c r="AD279" s="39">
        <f xml:space="preserve"> $S$8 * D279</f>
        <v>667065.84066335845</v>
      </c>
      <c r="AE279" s="39">
        <f xml:space="preserve"> $S$9 * E279</f>
        <v>442147.93645216088</v>
      </c>
      <c r="AF279" s="39">
        <f xml:space="preserve"> $S$10 * F279</f>
        <v>330857.44829664909</v>
      </c>
      <c r="AG279" s="39">
        <f>$S$11 * G279</f>
        <v>426037.42356799514</v>
      </c>
      <c r="AH279" s="39">
        <f>$S$12 *H279</f>
        <v>470659.80956794904</v>
      </c>
      <c r="AI279" s="39">
        <f xml:space="preserve"> $S$13 * I279</f>
        <v>100241.23198867281</v>
      </c>
      <c r="AJ279" s="39">
        <f xml:space="preserve"> $S$14 * J279</f>
        <v>142682.982787813</v>
      </c>
      <c r="AK279" s="39">
        <f>SUM(AB279:AJ279)+AL279+AM279+AN279</f>
        <v>16231035.984983595</v>
      </c>
      <c r="AL279" s="39">
        <f>IF(AL278&gt;0,(AL278*$T$7)-(AL278*$S$7),0)</f>
        <v>0</v>
      </c>
      <c r="AM279" s="39">
        <f>IF(AM278 &gt; 0, (AM278 * $T$14) - (AM278 * $S$14), 0)</f>
        <v>22281.80323181711</v>
      </c>
      <c r="AN279" s="39">
        <f t="array" ref="AN279">IF(AN278&gt;0,AN278*$T$15,0)</f>
        <v>3258224.7653830652</v>
      </c>
    </row>
    <row r="280" spans="1:40" x14ac:dyDescent="0.25">
      <c r="V280" s="23"/>
      <c r="W280" s="23"/>
      <c r="X280" s="23"/>
      <c r="Y280" s="23"/>
    </row>
    <row r="281" spans="1:40" x14ac:dyDescent="0.25">
      <c r="A281" s="4" t="str">
        <f>'70-74 transition matrix'!A1</f>
        <v>70-74</v>
      </c>
      <c r="B281" s="15" t="str">
        <f>'70-74 transition matrix'!B1</f>
        <v>no NAFLD</v>
      </c>
      <c r="C281" s="15" t="str">
        <f>'70-74 transition matrix'!C1</f>
        <v>NAFLD</v>
      </c>
      <c r="D281" s="15" t="str">
        <f>'70-74 transition matrix'!D1</f>
        <v>F1</v>
      </c>
      <c r="E281" s="15" t="str">
        <f>'70-74 transition matrix'!E1</f>
        <v>F2</v>
      </c>
      <c r="F281" s="15" t="str">
        <f>'70-74 transition matrix'!F1</f>
        <v>F3</v>
      </c>
      <c r="G281" s="15" t="str">
        <f>'70-74 transition matrix'!G1</f>
        <v>F4</v>
      </c>
      <c r="H281" s="15" t="str">
        <f>'70-74 transition matrix'!H1</f>
        <v>DCC</v>
      </c>
      <c r="I281" s="15" t="str">
        <f>'70-74 transition matrix'!I1</f>
        <v>HCC</v>
      </c>
      <c r="J281" s="15" t="str">
        <f>'70-74 transition matrix'!J1</f>
        <v>LT</v>
      </c>
      <c r="K281" s="15" t="str">
        <f>'70-74 transition matrix'!K1</f>
        <v>death</v>
      </c>
      <c r="L281" s="4"/>
      <c r="M281" s="15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</row>
    <row r="282" spans="1:40" x14ac:dyDescent="0.25">
      <c r="A282" s="23" t="str">
        <f>'70-74 transition matrix'!A2</f>
        <v>no NAFLD</v>
      </c>
      <c r="B282" s="23">
        <f>'70-74 transition matrix'!B2</f>
        <v>0.88634999999999997</v>
      </c>
      <c r="C282" s="23">
        <f>'70-74 transition matrix'!C2</f>
        <v>9.0399999999999994E-2</v>
      </c>
      <c r="D282" s="23">
        <f>'70-74 transition matrix'!D2</f>
        <v>0</v>
      </c>
      <c r="E282" s="23">
        <f>'70-74 transition matrix'!E2</f>
        <v>0</v>
      </c>
      <c r="F282" s="23">
        <f>'70-74 transition matrix'!F2</f>
        <v>0</v>
      </c>
      <c r="G282" s="23">
        <f>'70-74 transition matrix'!G2</f>
        <v>0</v>
      </c>
      <c r="H282" s="23">
        <f>'70-74 transition matrix'!H2</f>
        <v>0</v>
      </c>
      <c r="I282" s="23">
        <f>'70-74 transition matrix'!I2</f>
        <v>0</v>
      </c>
      <c r="J282" s="23">
        <f>'70-74 transition matrix'!J2</f>
        <v>0</v>
      </c>
      <c r="K282" s="23">
        <f>'70-74 transition matrix'!K2</f>
        <v>2.325E-2</v>
      </c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</row>
    <row r="283" spans="1:40" x14ac:dyDescent="0.25">
      <c r="A283" s="23" t="str">
        <f>'70-74 transition matrix'!A3</f>
        <v>NAFLD</v>
      </c>
      <c r="B283" s="23">
        <f>'70-74 transition matrix'!B3</f>
        <v>0.14359</v>
      </c>
      <c r="C283" s="23">
        <f>'70-74 transition matrix'!C3</f>
        <v>0.80586150000000001</v>
      </c>
      <c r="D283" s="23">
        <f>'70-74 transition matrix'!D3</f>
        <v>2.6136E-2</v>
      </c>
      <c r="E283" s="23">
        <f>'70-74 transition matrix'!E3</f>
        <v>0</v>
      </c>
      <c r="F283" s="23">
        <f>'70-74 transition matrix'!F3</f>
        <v>0</v>
      </c>
      <c r="G283" s="23">
        <f>'70-74 transition matrix'!G3</f>
        <v>0</v>
      </c>
      <c r="H283" s="23">
        <f>'70-74 transition matrix'!H3</f>
        <v>0</v>
      </c>
      <c r="I283" s="23">
        <f>'70-74 transition matrix'!I3</f>
        <v>0</v>
      </c>
      <c r="J283" s="23">
        <f>'70-74 transition matrix'!J3</f>
        <v>0</v>
      </c>
      <c r="K283" s="23">
        <f>'70-74 transition matrix'!K3</f>
        <v>2.44125E-2</v>
      </c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</row>
    <row r="284" spans="1:40" x14ac:dyDescent="0.25">
      <c r="A284" s="23" t="str">
        <f>'70-74 transition matrix'!A4</f>
        <v>F1</v>
      </c>
      <c r="B284" s="23">
        <f>'70-74 transition matrix'!B4</f>
        <v>0</v>
      </c>
      <c r="C284" s="23">
        <f>'70-74 transition matrix'!C4</f>
        <v>4.9799999999999997E-2</v>
      </c>
      <c r="D284" s="23">
        <f>'70-74 transition matrix'!D4</f>
        <v>0.79095574700000004</v>
      </c>
      <c r="E284" s="23">
        <f>'70-74 transition matrix'!E4</f>
        <v>0.1331</v>
      </c>
      <c r="F284" s="23">
        <f>'70-74 transition matrix'!F4</f>
        <v>0</v>
      </c>
      <c r="G284" s="23">
        <f>'70-74 transition matrix'!G4</f>
        <v>0</v>
      </c>
      <c r="H284" s="23">
        <f>'70-74 transition matrix'!H4</f>
        <v>0</v>
      </c>
      <c r="I284" s="23">
        <f>'70-74 transition matrix'!I4</f>
        <v>1.1253000000000001E-5</v>
      </c>
      <c r="J284" s="23">
        <f>'70-74 transition matrix'!J4</f>
        <v>0</v>
      </c>
      <c r="K284" s="23">
        <f>'70-74 transition matrix'!K4</f>
        <v>2.6133000000000003E-2</v>
      </c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</row>
    <row r="285" spans="1:40" x14ac:dyDescent="0.25">
      <c r="A285" s="23" t="str">
        <f>'70-74 transition matrix'!A5</f>
        <v>F2</v>
      </c>
      <c r="B285" s="23">
        <f>'70-74 transition matrix'!B5</f>
        <v>0</v>
      </c>
      <c r="C285" s="23">
        <f>'70-74 transition matrix'!C5</f>
        <v>0</v>
      </c>
      <c r="D285" s="23">
        <f>'70-74 transition matrix'!D5</f>
        <v>4.9799999999999997E-2</v>
      </c>
      <c r="E285" s="23">
        <f>'70-74 transition matrix'!E5</f>
        <v>0.77497360000000004</v>
      </c>
      <c r="F285" s="23">
        <f>'70-74 transition matrix'!F5</f>
        <v>0.1331</v>
      </c>
      <c r="G285" s="23">
        <f>'70-74 transition matrix'!G5</f>
        <v>0</v>
      </c>
      <c r="H285" s="23">
        <f>'70-74 transition matrix'!H5</f>
        <v>0</v>
      </c>
      <c r="I285" s="23">
        <f>'70-74 transition matrix'!I5</f>
        <v>2.299E-4</v>
      </c>
      <c r="J285" s="23">
        <f>'70-74 transition matrix'!J5</f>
        <v>0</v>
      </c>
      <c r="K285" s="23">
        <f>'70-74 transition matrix'!K5</f>
        <v>4.1896500000000003E-2</v>
      </c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</row>
    <row r="286" spans="1:40" x14ac:dyDescent="0.25">
      <c r="A286" s="23" t="str">
        <f>'70-74 transition matrix'!A6</f>
        <v>F3</v>
      </c>
      <c r="B286" s="23">
        <f>'70-74 transition matrix'!B6</f>
        <v>0</v>
      </c>
      <c r="C286" s="23">
        <f>'70-74 transition matrix'!C6</f>
        <v>0</v>
      </c>
      <c r="D286" s="23">
        <f>'70-74 transition matrix'!D6</f>
        <v>0</v>
      </c>
      <c r="E286" s="23">
        <f>'70-74 transition matrix'!E6</f>
        <v>4.9799999999999997E-2</v>
      </c>
      <c r="F286" s="23">
        <f>'70-74 transition matrix'!F6</f>
        <v>0.80809895000000009</v>
      </c>
      <c r="G286" s="23">
        <f>'70-74 transition matrix'!G6</f>
        <v>8.7119999999999989E-2</v>
      </c>
      <c r="H286" s="23">
        <f>'70-74 transition matrix'!H6</f>
        <v>0</v>
      </c>
      <c r="I286" s="23">
        <f>'70-74 transition matrix'!I6</f>
        <v>4.5980000000000001E-4</v>
      </c>
      <c r="J286" s="23">
        <f>'70-74 transition matrix'!J6</f>
        <v>0</v>
      </c>
      <c r="K286" s="23">
        <f>'70-74 transition matrix'!K6</f>
        <v>5.4521250000000007E-2</v>
      </c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</row>
    <row r="287" spans="1:40" x14ac:dyDescent="0.25">
      <c r="A287" s="23" t="str">
        <f>'70-74 transition matrix'!A7</f>
        <v>F4</v>
      </c>
      <c r="B287" s="23">
        <f>'70-74 transition matrix'!B7</f>
        <v>0</v>
      </c>
      <c r="C287" s="23">
        <f>'70-74 transition matrix'!C7</f>
        <v>0</v>
      </c>
      <c r="D287" s="23">
        <f>'70-74 transition matrix'!D7</f>
        <v>0</v>
      </c>
      <c r="E287" s="23">
        <f>'70-74 transition matrix'!E7</f>
        <v>0</v>
      </c>
      <c r="F287" s="23">
        <f>'70-74 transition matrix'!F7</f>
        <v>4.9799999999999997E-2</v>
      </c>
      <c r="G287" s="23">
        <f>'70-74 transition matrix'!G7</f>
        <v>0.71661074999999996</v>
      </c>
      <c r="H287" s="23">
        <f>'70-74 transition matrix'!H7</f>
        <v>0.1331</v>
      </c>
      <c r="I287" s="23">
        <f>'70-74 transition matrix'!I7</f>
        <v>3.1459999999999995E-2</v>
      </c>
      <c r="J287" s="23">
        <f>'70-74 transition matrix'!J7</f>
        <v>0</v>
      </c>
      <c r="K287" s="23">
        <f>'70-74 transition matrix'!K7</f>
        <v>6.902925E-2</v>
      </c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</row>
    <row r="288" spans="1:40" x14ac:dyDescent="0.25">
      <c r="A288" s="23" t="str">
        <f>'70-74 transition matrix'!A8</f>
        <v>DCC</v>
      </c>
      <c r="B288" s="23">
        <f>'70-74 transition matrix'!B8</f>
        <v>0</v>
      </c>
      <c r="C288" s="23">
        <f>'70-74 transition matrix'!C8</f>
        <v>0</v>
      </c>
      <c r="D288" s="23">
        <f>'70-74 transition matrix'!D8</f>
        <v>0</v>
      </c>
      <c r="E288" s="23">
        <f>'70-74 transition matrix'!E8</f>
        <v>0</v>
      </c>
      <c r="F288" s="23">
        <f>'70-74 transition matrix'!F8</f>
        <v>0</v>
      </c>
      <c r="G288" s="23">
        <f>'70-74 transition matrix'!G8</f>
        <v>0</v>
      </c>
      <c r="H288" s="23">
        <f>'70-74 transition matrix'!H8</f>
        <v>0.7746599999999999</v>
      </c>
      <c r="I288" s="23">
        <f>'70-74 transition matrix'!I8</f>
        <v>3.1459999999999995E-2</v>
      </c>
      <c r="J288" s="23">
        <f>'70-74 transition matrix'!J8</f>
        <v>3.388E-2</v>
      </c>
      <c r="K288" s="23">
        <f>'70-74 transition matrix'!K8</f>
        <v>0.16</v>
      </c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</row>
    <row r="289" spans="1:25" x14ac:dyDescent="0.25">
      <c r="A289" s="23" t="str">
        <f>'70-74 transition matrix'!A9</f>
        <v>HCC</v>
      </c>
      <c r="B289" s="23">
        <f>'70-74 transition matrix'!B9</f>
        <v>0</v>
      </c>
      <c r="C289" s="23">
        <f>'70-74 transition matrix'!C9</f>
        <v>0</v>
      </c>
      <c r="D289" s="23">
        <f>'70-74 transition matrix'!D9</f>
        <v>0</v>
      </c>
      <c r="E289" s="23">
        <f>'70-74 transition matrix'!E9</f>
        <v>0</v>
      </c>
      <c r="F289" s="23">
        <f>'70-74 transition matrix'!F9</f>
        <v>0</v>
      </c>
      <c r="G289" s="23">
        <f>'70-74 transition matrix'!G9</f>
        <v>0</v>
      </c>
      <c r="H289" s="23">
        <f>'70-74 transition matrix'!H9</f>
        <v>0</v>
      </c>
      <c r="I289" s="23">
        <f>'70-74 transition matrix'!I9</f>
        <v>0.37056200000000006</v>
      </c>
      <c r="J289" s="23">
        <f>'70-74 transition matrix'!J9</f>
        <v>7.038E-3</v>
      </c>
      <c r="K289" s="23">
        <f>'70-74 transition matrix'!K9</f>
        <v>0.62239999999999995</v>
      </c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</row>
    <row r="290" spans="1:25" x14ac:dyDescent="0.25">
      <c r="A290" s="23" t="str">
        <f>'70-74 transition matrix'!A10</f>
        <v xml:space="preserve">LT </v>
      </c>
      <c r="B290" s="23">
        <f>'70-74 transition matrix'!B10</f>
        <v>0</v>
      </c>
      <c r="C290" s="23">
        <f>'70-74 transition matrix'!C10</f>
        <v>0</v>
      </c>
      <c r="D290" s="23">
        <f>'70-74 transition matrix'!D10</f>
        <v>0</v>
      </c>
      <c r="E290" s="23">
        <f>'70-74 transition matrix'!E10</f>
        <v>0</v>
      </c>
      <c r="F290" s="23">
        <f>'70-74 transition matrix'!F10</f>
        <v>0</v>
      </c>
      <c r="G290" s="23">
        <f>'70-74 transition matrix'!G10</f>
        <v>0</v>
      </c>
      <c r="H290" s="23">
        <f>'70-74 transition matrix'!H10</f>
        <v>0</v>
      </c>
      <c r="I290" s="23">
        <f>'70-74 transition matrix'!I10</f>
        <v>0</v>
      </c>
      <c r="J290" s="23">
        <f>'70-74 transition matrix'!J10</f>
        <v>0.92999999999999994</v>
      </c>
      <c r="K290" s="23">
        <f>'70-74 transition matrix'!K10</f>
        <v>7.0000000000000007E-2</v>
      </c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</row>
    <row r="291" spans="1:25" x14ac:dyDescent="0.25">
      <c r="A291" s="23" t="str">
        <f>'70-74 transition matrix'!A11</f>
        <v>death</v>
      </c>
      <c r="B291" s="23">
        <f>'70-74 transition matrix'!B11</f>
        <v>0</v>
      </c>
      <c r="C291" s="23">
        <f>'70-74 transition matrix'!C11</f>
        <v>0</v>
      </c>
      <c r="D291" s="23">
        <f>'70-74 transition matrix'!D11</f>
        <v>0</v>
      </c>
      <c r="E291" s="23">
        <f>'70-74 transition matrix'!E11</f>
        <v>0</v>
      </c>
      <c r="F291" s="23">
        <f>'70-74 transition matrix'!F11</f>
        <v>0</v>
      </c>
      <c r="G291" s="23">
        <f>'70-74 transition matrix'!G11</f>
        <v>0</v>
      </c>
      <c r="H291" s="23">
        <f>'70-74 transition matrix'!H11</f>
        <v>0</v>
      </c>
      <c r="I291" s="23">
        <f>'70-74 transition matrix'!I11</f>
        <v>0</v>
      </c>
      <c r="J291" s="23">
        <f>'70-74 transition matrix'!J11</f>
        <v>0</v>
      </c>
      <c r="K291" s="23">
        <f>'70-74 transition matrix'!K11</f>
        <v>1</v>
      </c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</row>
    <row r="292" spans="1:25" x14ac:dyDescent="0.2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</row>
    <row r="293" spans="1:25" x14ac:dyDescent="0.25">
      <c r="A293" s="4" t="s">
        <v>137</v>
      </c>
      <c r="B293" s="15" t="s">
        <v>66</v>
      </c>
      <c r="C293" s="15" t="s">
        <v>87</v>
      </c>
      <c r="D293" s="15" t="s">
        <v>77</v>
      </c>
      <c r="E293" s="15" t="s">
        <v>2</v>
      </c>
      <c r="F293" s="15" t="s">
        <v>3</v>
      </c>
      <c r="G293" s="15" t="s">
        <v>4</v>
      </c>
      <c r="H293" s="15" t="s">
        <v>64</v>
      </c>
      <c r="I293" s="15" t="s">
        <v>78</v>
      </c>
      <c r="J293" s="15" t="s">
        <v>79</v>
      </c>
      <c r="K293" s="15" t="s">
        <v>65</v>
      </c>
      <c r="L293" s="4" t="s">
        <v>110</v>
      </c>
      <c r="M293" s="15" t="s">
        <v>112</v>
      </c>
      <c r="N293" s="4" t="s">
        <v>151</v>
      </c>
      <c r="O293" s="22" t="s">
        <v>153</v>
      </c>
      <c r="P293" s="23"/>
      <c r="Q293" s="23"/>
      <c r="R293" s="23"/>
      <c r="S293" s="23"/>
      <c r="T293" s="23"/>
      <c r="U293" s="23"/>
      <c r="V293" s="23"/>
      <c r="W293" s="23"/>
      <c r="X293" s="23"/>
      <c r="Y293" s="23"/>
    </row>
    <row r="294" spans="1:25" x14ac:dyDescent="0.25">
      <c r="A294" s="4">
        <v>70</v>
      </c>
      <c r="B294" s="23">
        <f t="array" ref="B294:K294">MMULT(B278:K278,B282:K291)</f>
        <v>417.17928925130815</v>
      </c>
      <c r="C294" s="23">
        <v>229.88071563891975</v>
      </c>
      <c r="D294" s="23">
        <v>34.996863004554235</v>
      </c>
      <c r="E294" s="23">
        <v>23.54139208398658</v>
      </c>
      <c r="F294" s="23">
        <v>16.202922330346226</v>
      </c>
      <c r="G294" s="23">
        <v>4.6456298536059766</v>
      </c>
      <c r="H294" s="23">
        <v>2.2361496553246125</v>
      </c>
      <c r="I294" s="23">
        <v>0.34251384594380535</v>
      </c>
      <c r="J294" s="23">
        <v>0.53321743504020813</v>
      </c>
      <c r="K294" s="23">
        <v>227.46927969174658</v>
      </c>
      <c r="L294" s="23">
        <f xml:space="preserve"> (C294 + D294 + E294 + F294 + G294 + H294) / $Q$2</f>
        <v>0.32549066633691581</v>
      </c>
      <c r="M294">
        <f xml:space="preserve"> (D294 + E294 + F294 + G294 + H294) / (C294 + D294 + E294 + F294+ G294 + H294)</f>
        <v>0.26202887515019757</v>
      </c>
      <c r="N294" s="23">
        <f>I294 / (D294 + E294 + F294 + G294 + H294)</f>
        <v>4.1962930385712896E-3</v>
      </c>
      <c r="O294" s="23">
        <f>SUM(B294:J294)</f>
        <v>729.55869309902971</v>
      </c>
      <c r="P294" s="23"/>
      <c r="Q294" s="23"/>
      <c r="R294" s="23"/>
      <c r="S294" s="23"/>
      <c r="T294" s="23"/>
      <c r="U294" s="23"/>
      <c r="V294" s="23"/>
      <c r="W294" s="23"/>
      <c r="X294" s="23"/>
      <c r="Y294" s="23"/>
    </row>
    <row r="295" spans="1:25" x14ac:dyDescent="0.2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</row>
    <row r="296" spans="1:25" x14ac:dyDescent="0.25">
      <c r="A296" s="4" t="s">
        <v>138</v>
      </c>
      <c r="B296" s="15" t="s">
        <v>66</v>
      </c>
      <c r="C296" s="15" t="s">
        <v>87</v>
      </c>
      <c r="D296" s="15" t="s">
        <v>77</v>
      </c>
      <c r="E296" s="15" t="s">
        <v>2</v>
      </c>
      <c r="F296" s="15" t="s">
        <v>3</v>
      </c>
      <c r="G296" s="15" t="s">
        <v>4</v>
      </c>
      <c r="H296" s="15" t="s">
        <v>64</v>
      </c>
      <c r="I296" s="15" t="s">
        <v>78</v>
      </c>
      <c r="J296" s="15" t="s">
        <v>79</v>
      </c>
      <c r="K296" s="15" t="s">
        <v>65</v>
      </c>
      <c r="L296" s="4" t="s">
        <v>110</v>
      </c>
      <c r="M296" s="15" t="s">
        <v>112</v>
      </c>
      <c r="N296" s="4" t="s">
        <v>151</v>
      </c>
      <c r="O296" s="22" t="s">
        <v>153</v>
      </c>
      <c r="P296" s="23"/>
      <c r="Q296" s="23"/>
      <c r="R296" s="23"/>
      <c r="S296" s="23"/>
      <c r="T296" s="23"/>
      <c r="U296" s="23"/>
      <c r="V296" s="23"/>
      <c r="W296" s="23"/>
      <c r="X296" s="23"/>
      <c r="Y296" s="23"/>
    </row>
    <row r="297" spans="1:25" x14ac:dyDescent="0.25">
      <c r="A297" s="4">
        <v>71</v>
      </c>
      <c r="B297" s="23">
        <f t="array" ref="B297:K297">MMULT(B294:K294,B282:K291)</f>
        <v>402.77543498648947</v>
      </c>
      <c r="C297" s="23">
        <v>224.70786985179839</v>
      </c>
      <c r="D297" s="23">
        <v>34.861493630145205</v>
      </c>
      <c r="E297" s="23">
        <v>23.708945370295993</v>
      </c>
      <c r="F297" s="23">
        <v>16.458276175172532</v>
      </c>
      <c r="G297" s="23">
        <v>4.7407068870347322</v>
      </c>
      <c r="H297" s="23">
        <v>2.3505890255087198</v>
      </c>
      <c r="I297" s="23">
        <v>0.35667948855857667</v>
      </c>
      <c r="J297" s="23">
        <v>0.57406357735754387</v>
      </c>
      <c r="K297" s="23">
        <v>246.49391379841498</v>
      </c>
      <c r="L297" s="23">
        <f xml:space="preserve"> (C297 + D297 + E297 + F297 + G297 + H297) / $Q$2</f>
        <v>0.32060492447803707</v>
      </c>
      <c r="M297">
        <f xml:space="preserve"> (D297 + E297 + F297 + G297 + H297) / (C297 + D297 + E297 + F297+ G297 + H297)</f>
        <v>0.26764194582508488</v>
      </c>
      <c r="N297" s="23">
        <f>I297 / (D297 + E297 + F297 + G297 + H297)</f>
        <v>4.3433930881435871E-3</v>
      </c>
      <c r="O297" s="23">
        <f>SUM(B297:J297)</f>
        <v>710.53405899236111</v>
      </c>
      <c r="P297" s="23"/>
      <c r="Q297" s="23"/>
      <c r="R297" s="23"/>
      <c r="S297" s="23"/>
      <c r="T297" s="23"/>
      <c r="U297" s="23"/>
      <c r="V297" s="23"/>
      <c r="W297" s="23"/>
      <c r="X297" s="23"/>
      <c r="Y297" s="23"/>
    </row>
    <row r="298" spans="1:25" x14ac:dyDescent="0.2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</row>
    <row r="299" spans="1:25" x14ac:dyDescent="0.25">
      <c r="A299" s="4" t="s">
        <v>139</v>
      </c>
      <c r="B299" s="15" t="s">
        <v>66</v>
      </c>
      <c r="C299" s="15" t="s">
        <v>87</v>
      </c>
      <c r="D299" s="15" t="s">
        <v>77</v>
      </c>
      <c r="E299" s="15" t="s">
        <v>2</v>
      </c>
      <c r="F299" s="15" t="s">
        <v>3</v>
      </c>
      <c r="G299" s="15" t="s">
        <v>4</v>
      </c>
      <c r="H299" s="15" t="s">
        <v>64</v>
      </c>
      <c r="I299" s="15" t="s">
        <v>78</v>
      </c>
      <c r="J299" s="15" t="s">
        <v>79</v>
      </c>
      <c r="K299" s="15" t="s">
        <v>65</v>
      </c>
      <c r="L299" s="4" t="s">
        <v>110</v>
      </c>
      <c r="M299" s="15" t="s">
        <v>112</v>
      </c>
      <c r="N299" s="4" t="s">
        <v>151</v>
      </c>
      <c r="O299" s="22" t="s">
        <v>153</v>
      </c>
      <c r="P299" s="23"/>
      <c r="Q299" s="23"/>
      <c r="R299" s="23"/>
      <c r="S299" s="23"/>
      <c r="T299" s="23"/>
      <c r="U299" s="23"/>
      <c r="V299" s="23"/>
      <c r="W299" s="23"/>
      <c r="X299" s="23"/>
      <c r="Y299" s="23"/>
    </row>
    <row r="300" spans="1:25" x14ac:dyDescent="0.25">
      <c r="A300" s="4">
        <v>72</v>
      </c>
      <c r="B300" s="23">
        <f t="array" ref="B300:K300">MMULT(B297:K297,B282:K291)</f>
        <v>389.26580983229468</v>
      </c>
      <c r="C300" s="23">
        <v>219.23042276613492</v>
      </c>
      <c r="D300" s="23">
        <v>34.627569101654586</v>
      </c>
      <c r="E300" s="23">
        <v>23.833493701517536</v>
      </c>
      <c r="F300" s="23">
        <v>16.691663527727666</v>
      </c>
      <c r="G300" s="23">
        <v>4.8310865382291555</v>
      </c>
      <c r="H300" s="23">
        <v>2.4518953811649076</v>
      </c>
      <c r="I300" s="23">
        <v>0.36867453236165565</v>
      </c>
      <c r="J300" s="23">
        <v>0.61602739336722645</v>
      </c>
      <c r="K300" s="23">
        <v>265.11133001632385</v>
      </c>
      <c r="L300" s="23">
        <f xml:space="preserve"> (C300 + D300 + E300 + F300 + G300 + H300) / $Q$2</f>
        <v>0.31521140404782988</v>
      </c>
      <c r="M300">
        <f xml:space="preserve"> (D300 + E300 + F300 + G300 + H300) / (C300 + D300 + E300 + F300+ G300 + H300)</f>
        <v>0.27326802638578079</v>
      </c>
      <c r="N300" s="23">
        <f>I300 / (D300 + E300 + F300 + G300 + H300)</f>
        <v>4.4722674213251686E-3</v>
      </c>
      <c r="O300" s="23">
        <f>SUM(B300:J300)</f>
        <v>691.91664277445227</v>
      </c>
      <c r="P300" s="23"/>
      <c r="Q300" s="23"/>
      <c r="R300" s="23"/>
      <c r="S300" s="23"/>
      <c r="T300" s="23"/>
      <c r="U300" s="23"/>
      <c r="V300" s="23"/>
      <c r="W300" s="23"/>
      <c r="X300" s="23"/>
      <c r="Y300" s="23"/>
    </row>
    <row r="301" spans="1:25" x14ac:dyDescent="0.2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</row>
    <row r="302" spans="1:25" x14ac:dyDescent="0.25">
      <c r="A302" s="4" t="s">
        <v>140</v>
      </c>
      <c r="B302" s="15" t="s">
        <v>66</v>
      </c>
      <c r="C302" s="15" t="s">
        <v>87</v>
      </c>
      <c r="D302" s="15" t="s">
        <v>77</v>
      </c>
      <c r="E302" s="15" t="s">
        <v>2</v>
      </c>
      <c r="F302" s="15" t="s">
        <v>3</v>
      </c>
      <c r="G302" s="15" t="s">
        <v>4</v>
      </c>
      <c r="H302" s="15" t="s">
        <v>64</v>
      </c>
      <c r="I302" s="15" t="s">
        <v>78</v>
      </c>
      <c r="J302" s="15" t="s">
        <v>79</v>
      </c>
      <c r="K302" s="15" t="s">
        <v>65</v>
      </c>
      <c r="L302" s="4" t="s">
        <v>110</v>
      </c>
      <c r="M302" s="15" t="s">
        <v>112</v>
      </c>
      <c r="N302" s="4" t="s">
        <v>151</v>
      </c>
      <c r="O302" s="22" t="s">
        <v>153</v>
      </c>
      <c r="P302" s="23"/>
      <c r="Q302" s="23"/>
      <c r="R302" s="23"/>
      <c r="S302" s="23"/>
      <c r="T302" s="23"/>
      <c r="U302" s="23"/>
      <c r="V302" s="23"/>
      <c r="W302" s="23"/>
      <c r="X302" s="23"/>
      <c r="Y302" s="23"/>
    </row>
    <row r="303" spans="1:25" x14ac:dyDescent="0.25">
      <c r="A303" s="4">
        <v>73</v>
      </c>
      <c r="B303" s="23">
        <f t="array" ref="B303:K303">MMULT(B300:K300,B282:K291)</f>
        <v>376.50504694984369</v>
      </c>
      <c r="C303" s="23">
        <v>213.58343948605349</v>
      </c>
      <c r="D303" s="23">
        <v>34.305589101344601</v>
      </c>
      <c r="E303" s="23">
        <v>23.910502705553434</v>
      </c>
      <c r="F303" s="23">
        <v>16.901341891785822</v>
      </c>
      <c r="G303" s="23">
        <v>4.9161862740109328</v>
      </c>
      <c r="H303" s="23">
        <v>2.5424028942115076</v>
      </c>
      <c r="I303" s="23">
        <v>0.37928319437226604</v>
      </c>
      <c r="J303" s="23">
        <v>0.65857042270414889</v>
      </c>
      <c r="K303" s="23">
        <v>283.3256098708963</v>
      </c>
      <c r="L303" s="23">
        <f xml:space="preserve"> (C303 + D303 + E303 + F303 + G303 + H303) / $Q$2</f>
        <v>0.3094574774960166</v>
      </c>
      <c r="M303">
        <f xml:space="preserve"> (D303 + E303 + F303 + G303 + H303) / (C303 + D303 + E303 + F303+ G303 + H303)</f>
        <v>0.27882284162338544</v>
      </c>
      <c r="N303" s="23">
        <f>I303 / (D303 + E303 + F303 + G303 + H303)</f>
        <v>4.5931395240914417E-3</v>
      </c>
      <c r="O303" s="23">
        <f>SUM(B303:J303)</f>
        <v>673.70236291987987</v>
      </c>
      <c r="P303" s="23"/>
      <c r="Q303" s="23"/>
      <c r="R303" s="23"/>
      <c r="S303" s="23"/>
      <c r="T303" s="23"/>
      <c r="U303" s="23"/>
      <c r="V303" s="23"/>
      <c r="W303" s="23"/>
      <c r="X303" s="23"/>
      <c r="Y303" s="23"/>
    </row>
    <row r="304" spans="1:25" x14ac:dyDescent="0.2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</row>
    <row r="305" spans="1:40" x14ac:dyDescent="0.25">
      <c r="A305" s="4" t="s">
        <v>141</v>
      </c>
      <c r="B305" s="15" t="s">
        <v>66</v>
      </c>
      <c r="C305" s="15" t="s">
        <v>87</v>
      </c>
      <c r="D305" s="15" t="s">
        <v>77</v>
      </c>
      <c r="E305" s="15" t="s">
        <v>2</v>
      </c>
      <c r="F305" s="15" t="s">
        <v>3</v>
      </c>
      <c r="G305" s="15" t="s">
        <v>4</v>
      </c>
      <c r="H305" s="15" t="s">
        <v>64</v>
      </c>
      <c r="I305" s="15" t="s">
        <v>78</v>
      </c>
      <c r="J305" s="15" t="s">
        <v>79</v>
      </c>
      <c r="K305" s="15" t="s">
        <v>65</v>
      </c>
      <c r="L305" s="4" t="s">
        <v>110</v>
      </c>
      <c r="M305" s="15" t="s">
        <v>112</v>
      </c>
      <c r="N305" s="4" t="s">
        <v>151</v>
      </c>
      <c r="O305" s="22" t="s">
        <v>153</v>
      </c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AL305" s="22" t="s">
        <v>218</v>
      </c>
      <c r="AM305" s="22" t="s">
        <v>219</v>
      </c>
      <c r="AN305" s="22" t="s">
        <v>220</v>
      </c>
    </row>
    <row r="306" spans="1:40" x14ac:dyDescent="0.25">
      <c r="A306" s="4">
        <v>74</v>
      </c>
      <c r="B306" s="23">
        <f t="array" ref="B306:K306">MMULT(B303:K303,B282:K291)</f>
        <v>364.38369443979639</v>
      </c>
      <c r="C306" s="23">
        <v>207.86314550090313</v>
      </c>
      <c r="D306" s="23">
        <v>33.907162663073137</v>
      </c>
      <c r="E306" s="23">
        <v>23.937769095132385</v>
      </c>
      <c r="F306" s="23">
        <v>17.085270622898044</v>
      </c>
      <c r="G306" s="23">
        <v>4.9954368385710604</v>
      </c>
      <c r="H306" s="23">
        <v>2.6238422191007413</v>
      </c>
      <c r="I306" s="23">
        <v>0.38884945667326087</v>
      </c>
      <c r="J306" s="23">
        <v>0.70127649829273631</v>
      </c>
      <c r="K306" s="23">
        <v>301.14152545633533</v>
      </c>
      <c r="L306" s="23">
        <f xml:space="preserve"> (C306 + D306 + E306 + F306 + G306 + H306) / $Q$2</f>
        <v>0.30345260033811799</v>
      </c>
      <c r="M306">
        <f xml:space="preserve"> (D306 + E306 + F306 + G306 + H306) / (C306 + D306 + E306 + F306+ G306 + H306)</f>
        <v>0.28424894023606512</v>
      </c>
      <c r="N306" s="23">
        <f>I306 / (D306 + E306 + F306 + G306 + H306)</f>
        <v>4.7105015064408326E-3</v>
      </c>
      <c r="O306" s="23">
        <f>SUM(B306:J306)</f>
        <v>655.88644733444085</v>
      </c>
      <c r="P306" s="23"/>
      <c r="Q306" s="22" t="s">
        <v>163</v>
      </c>
      <c r="R306" s="22" t="s">
        <v>154</v>
      </c>
      <c r="S306" s="22" t="s">
        <v>155</v>
      </c>
      <c r="T306" s="22" t="s">
        <v>156</v>
      </c>
      <c r="U306" s="22" t="s">
        <v>157</v>
      </c>
      <c r="V306" s="22" t="s">
        <v>158</v>
      </c>
      <c r="W306" s="22" t="s">
        <v>159</v>
      </c>
      <c r="X306" s="22" t="s">
        <v>160</v>
      </c>
      <c r="Y306" s="22" t="s">
        <v>161</v>
      </c>
      <c r="Z306" s="22" t="s">
        <v>162</v>
      </c>
      <c r="AB306" s="22" t="s">
        <v>181</v>
      </c>
      <c r="AC306" s="22" t="s">
        <v>182</v>
      </c>
      <c r="AD306" s="22" t="s">
        <v>174</v>
      </c>
      <c r="AE306" s="22" t="s">
        <v>175</v>
      </c>
      <c r="AF306" s="22" t="s">
        <v>176</v>
      </c>
      <c r="AG306" s="22" t="s">
        <v>177</v>
      </c>
      <c r="AH306" s="22" t="s">
        <v>178</v>
      </c>
      <c r="AI306" s="22" t="s">
        <v>179</v>
      </c>
      <c r="AJ306" s="22" t="s">
        <v>180</v>
      </c>
      <c r="AK306" s="22" t="s">
        <v>183</v>
      </c>
      <c r="AL306">
        <f>C306 - C294</f>
        <v>-22.017570138016623</v>
      </c>
      <c r="AM306">
        <f>J306 - J294</f>
        <v>0.16805906325252817</v>
      </c>
      <c r="AN306">
        <f>K306-K294</f>
        <v>73.672245764588752</v>
      </c>
    </row>
    <row r="307" spans="1:40" x14ac:dyDescent="0.25">
      <c r="A307" s="22" t="s">
        <v>153</v>
      </c>
      <c r="B307" s="4">
        <f t="shared" ref="B307:J307" si="10">SUM(B294:B306)</f>
        <v>1950.1092754597325</v>
      </c>
      <c r="C307" s="4">
        <f t="shared" si="10"/>
        <v>1095.2655932438097</v>
      </c>
      <c r="D307" s="4">
        <f t="shared" si="10"/>
        <v>172.69867750077177</v>
      </c>
      <c r="E307" s="4">
        <f t="shared" si="10"/>
        <v>118.93210295648592</v>
      </c>
      <c r="F307" s="4">
        <f t="shared" si="10"/>
        <v>83.33947454793028</v>
      </c>
      <c r="G307" s="4">
        <f t="shared" si="10"/>
        <v>24.129046391451855</v>
      </c>
      <c r="H307" s="4">
        <f t="shared" si="10"/>
        <v>12.204879175310488</v>
      </c>
      <c r="I307" s="4">
        <f t="shared" si="10"/>
        <v>1.8360005179095644</v>
      </c>
      <c r="J307" s="4">
        <f t="shared" si="10"/>
        <v>3.0831553267618639</v>
      </c>
      <c r="K307" s="23"/>
      <c r="L307" s="23"/>
      <c r="M307" s="23"/>
      <c r="N307" s="23"/>
      <c r="O307" s="4">
        <f>SUM(B307:J307)</f>
        <v>3461.598205120164</v>
      </c>
      <c r="P307" s="23"/>
      <c r="Q307" s="23">
        <f xml:space="preserve"> $R$6 * B307</f>
        <v>1950.1092754597325</v>
      </c>
      <c r="R307" s="23">
        <f>$R$7 * C307</f>
        <v>1095.2655932438097</v>
      </c>
      <c r="S307" s="23">
        <f xml:space="preserve"> $R$8 * D307</f>
        <v>164.06374362573317</v>
      </c>
      <c r="T307" s="23">
        <f xml:space="preserve"> $R$9 * E307</f>
        <v>112.98549780866162</v>
      </c>
      <c r="U307" s="23">
        <f xml:space="preserve"> $R$10 * F307</f>
        <v>76.672316584095867</v>
      </c>
      <c r="V307" s="23">
        <f>$R$11 * G307</f>
        <v>18.820656185332446</v>
      </c>
      <c r="W307" s="23">
        <f>$R$12 *H307</f>
        <v>7.3229275051862928</v>
      </c>
      <c r="X307" s="23">
        <f xml:space="preserve"> $R$13 * I307</f>
        <v>1.1934003366412169</v>
      </c>
      <c r="Y307" s="23">
        <f xml:space="preserve"> $R$14 * J307</f>
        <v>2.312366495071398</v>
      </c>
      <c r="Z307" s="31">
        <f>SUM(Q307:Y307)</f>
        <v>3428.745777244264</v>
      </c>
      <c r="AB307" s="39">
        <f xml:space="preserve"> $S$6 * B307</f>
        <v>4892824.1721284688</v>
      </c>
      <c r="AC307" s="39">
        <f>$S$7 * C307</f>
        <v>4244154.1738197627</v>
      </c>
      <c r="AD307" s="39">
        <f xml:space="preserve"> $S$8 * D307</f>
        <v>677842.30919052917</v>
      </c>
      <c r="AE307" s="39">
        <f xml:space="preserve"> $S$9 * E307</f>
        <v>475728.41182594368</v>
      </c>
      <c r="AF307" s="39">
        <f xml:space="preserve"> $S$10 * F307</f>
        <v>375027.63546568627</v>
      </c>
      <c r="AG307" s="39">
        <f>$S$11 * G307</f>
        <v>499760.8088597508</v>
      </c>
      <c r="AH307" s="39">
        <f>$S$12 *H307</f>
        <v>624694.53570909204</v>
      </c>
      <c r="AI307" s="39">
        <f xml:space="preserve"> $S$13 * I307</f>
        <v>130227.51673532541</v>
      </c>
      <c r="AJ307" s="39">
        <f xml:space="preserve"> $S$14 * J307</f>
        <v>207089.37698794086</v>
      </c>
      <c r="AK307" s="39">
        <f>SUM(AB307:AJ307)+AL307+AM307+AN307</f>
        <v>16746375.87820035</v>
      </c>
      <c r="AL307" s="39">
        <f>IF(AL306&gt;0,(AL306*$T$7)-(AL306*$S$7),0)</f>
        <v>0</v>
      </c>
      <c r="AM307" s="39">
        <f>IF(AM306 &gt; 0, (AM306 * $T$14) - (AM306 * $S$14), 0)</f>
        <v>27993.598165973617</v>
      </c>
      <c r="AN307" s="39">
        <f t="array" ref="AN307">IF(AN306&gt;0,AN306*$T$15,0)</f>
        <v>4591033.3393118773</v>
      </c>
    </row>
    <row r="308" spans="1:40" x14ac:dyDescent="0.25">
      <c r="V308" s="23"/>
      <c r="W308" s="23"/>
      <c r="X308" s="23"/>
      <c r="Y308" s="23"/>
    </row>
    <row r="309" spans="1:40" x14ac:dyDescent="0.25">
      <c r="A309" s="4" t="str">
        <f>'75-79 transition matrix'!A1</f>
        <v>75-79</v>
      </c>
      <c r="B309" s="4" t="str">
        <f>'75-79 transition matrix'!B1</f>
        <v>no NAFLD</v>
      </c>
      <c r="C309" s="4" t="str">
        <f>'75-79 transition matrix'!C1</f>
        <v>NAFLD</v>
      </c>
      <c r="D309" s="4" t="str">
        <f>'75-79 transition matrix'!D1</f>
        <v>F1</v>
      </c>
      <c r="E309" s="4" t="str">
        <f>'75-79 transition matrix'!E1</f>
        <v>F2</v>
      </c>
      <c r="F309" s="4" t="str">
        <f>'75-79 transition matrix'!F1</f>
        <v>F3</v>
      </c>
      <c r="G309" s="4" t="str">
        <f>'75-79 transition matrix'!G1</f>
        <v>F4</v>
      </c>
      <c r="H309" s="4" t="str">
        <f>'75-79 transition matrix'!H1</f>
        <v>DCC</v>
      </c>
      <c r="I309" s="4" t="str">
        <f>'75-79 transition matrix'!I1</f>
        <v>HCC</v>
      </c>
      <c r="J309" s="4" t="str">
        <f>'75-79 transition matrix'!J1</f>
        <v>LT</v>
      </c>
      <c r="K309" s="4" t="str">
        <f>'75-79 transition matrix'!K1</f>
        <v>death</v>
      </c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</row>
    <row r="310" spans="1:40" x14ac:dyDescent="0.25">
      <c r="A310" s="4" t="str">
        <f>'75-79 transition matrix'!A2</f>
        <v>no NAFLD</v>
      </c>
      <c r="B310" s="23">
        <f>'75-79 transition matrix'!B2</f>
        <v>0.87229999999999996</v>
      </c>
      <c r="C310" s="23">
        <f>'75-79 transition matrix'!C2</f>
        <v>9.0700000000000003E-2</v>
      </c>
      <c r="D310" s="23">
        <f>'75-79 transition matrix'!D2</f>
        <v>0</v>
      </c>
      <c r="E310" s="23">
        <f>'75-79 transition matrix'!E2</f>
        <v>0</v>
      </c>
      <c r="F310" s="23">
        <f>'75-79 transition matrix'!F2</f>
        <v>0</v>
      </c>
      <c r="G310" s="23">
        <f>'75-79 transition matrix'!G2</f>
        <v>0</v>
      </c>
      <c r="H310" s="23">
        <f>'75-79 transition matrix'!H2</f>
        <v>0</v>
      </c>
      <c r="I310" s="23">
        <f>'75-79 transition matrix'!I2</f>
        <v>0</v>
      </c>
      <c r="J310" s="23">
        <f>'75-79 transition matrix'!J2</f>
        <v>0</v>
      </c>
      <c r="K310" s="23">
        <f>'75-79 transition matrix'!K2</f>
        <v>3.6999999999999998E-2</v>
      </c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</row>
    <row r="311" spans="1:40" x14ac:dyDescent="0.25">
      <c r="A311" s="4" t="str">
        <f>'75-79 transition matrix'!A3</f>
        <v>NAFLD</v>
      </c>
      <c r="B311" s="23">
        <f>'75-79 transition matrix'!B3</f>
        <v>0.14359</v>
      </c>
      <c r="C311" s="23">
        <f>'75-79 transition matrix'!C3</f>
        <v>0.79142399999999991</v>
      </c>
      <c r="D311" s="23">
        <f>'75-79 transition matrix'!D3</f>
        <v>2.6136E-2</v>
      </c>
      <c r="E311" s="23">
        <f>'75-79 transition matrix'!E3</f>
        <v>0</v>
      </c>
      <c r="F311" s="23">
        <f>'75-79 transition matrix'!F3</f>
        <v>0</v>
      </c>
      <c r="G311" s="23">
        <f>'75-79 transition matrix'!G3</f>
        <v>0</v>
      </c>
      <c r="H311" s="23">
        <f>'75-79 transition matrix'!H3</f>
        <v>0</v>
      </c>
      <c r="I311" s="23">
        <f>'75-79 transition matrix'!I3</f>
        <v>0</v>
      </c>
      <c r="J311" s="23">
        <f>'75-79 transition matrix'!J3</f>
        <v>0</v>
      </c>
      <c r="K311" s="23">
        <f>'75-79 transition matrix'!K3</f>
        <v>3.8850000000000003E-2</v>
      </c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</row>
    <row r="312" spans="1:40" x14ac:dyDescent="0.25">
      <c r="A312" s="4" t="str">
        <f>'75-79 transition matrix'!A4</f>
        <v>F1</v>
      </c>
      <c r="B312" s="23">
        <f>'75-79 transition matrix'!B4</f>
        <v>0</v>
      </c>
      <c r="C312" s="23">
        <f>'75-79 transition matrix'!C4</f>
        <v>4.9799999999999997E-2</v>
      </c>
      <c r="D312" s="23">
        <f>'75-79 transition matrix'!D4</f>
        <v>0.77550074700000005</v>
      </c>
      <c r="E312" s="23">
        <f>'75-79 transition matrix'!E4</f>
        <v>0.1331</v>
      </c>
      <c r="F312" s="23">
        <f>'75-79 transition matrix'!F4</f>
        <v>0</v>
      </c>
      <c r="G312" s="23">
        <f>'75-79 transition matrix'!G4</f>
        <v>0</v>
      </c>
      <c r="H312" s="23">
        <f>'75-79 transition matrix'!H4</f>
        <v>0</v>
      </c>
      <c r="I312" s="23">
        <f>'75-79 transition matrix'!I4</f>
        <v>1.1253000000000001E-5</v>
      </c>
      <c r="J312" s="23">
        <f>'75-79 transition matrix'!J4</f>
        <v>0</v>
      </c>
      <c r="K312" s="23">
        <f>'75-79 transition matrix'!K4</f>
        <v>4.1588E-2</v>
      </c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</row>
    <row r="313" spans="1:40" x14ac:dyDescent="0.25">
      <c r="A313" s="4" t="str">
        <f>'75-79 transition matrix'!A5</f>
        <v>F2</v>
      </c>
      <c r="B313" s="23">
        <f>'75-79 transition matrix'!B5</f>
        <v>0</v>
      </c>
      <c r="C313" s="23">
        <f>'75-79 transition matrix'!C5</f>
        <v>0</v>
      </c>
      <c r="D313" s="23">
        <f>'75-79 transition matrix'!D5</f>
        <v>4.9799999999999997E-2</v>
      </c>
      <c r="E313" s="23">
        <f>'75-79 transition matrix'!E5</f>
        <v>0.75019610000000003</v>
      </c>
      <c r="F313" s="23">
        <f>'75-79 transition matrix'!F5</f>
        <v>0.1331</v>
      </c>
      <c r="G313" s="23">
        <f>'75-79 transition matrix'!G5</f>
        <v>0</v>
      </c>
      <c r="H313" s="23">
        <f>'75-79 transition matrix'!H5</f>
        <v>0</v>
      </c>
      <c r="I313" s="23">
        <f>'75-79 transition matrix'!I5</f>
        <v>2.299E-4</v>
      </c>
      <c r="J313" s="23">
        <f>'75-79 transition matrix'!J5</f>
        <v>0</v>
      </c>
      <c r="K313" s="23">
        <f>'75-79 transition matrix'!K5</f>
        <v>6.6673999999999997E-2</v>
      </c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</row>
    <row r="314" spans="1:40" x14ac:dyDescent="0.25">
      <c r="A314" s="4" t="str">
        <f>'75-79 transition matrix'!A6</f>
        <v>F3</v>
      </c>
      <c r="B314" s="23">
        <f>'75-79 transition matrix'!B6</f>
        <v>0</v>
      </c>
      <c r="C314" s="23">
        <f>'75-79 transition matrix'!C6</f>
        <v>0</v>
      </c>
      <c r="D314" s="23">
        <f>'75-79 transition matrix'!D6</f>
        <v>0</v>
      </c>
      <c r="E314" s="23">
        <f>'75-79 transition matrix'!E6</f>
        <v>4.9799999999999997E-2</v>
      </c>
      <c r="F314" s="23">
        <f>'75-79 transition matrix'!F6</f>
        <v>0.77585520000000008</v>
      </c>
      <c r="G314" s="23">
        <f>'75-79 transition matrix'!G6</f>
        <v>8.7119999999999989E-2</v>
      </c>
      <c r="H314" s="23">
        <f>'75-79 transition matrix'!H6</f>
        <v>0</v>
      </c>
      <c r="I314" s="23">
        <f>'75-79 transition matrix'!I6</f>
        <v>4.5980000000000001E-4</v>
      </c>
      <c r="J314" s="23">
        <f>'75-79 transition matrix'!J6</f>
        <v>0</v>
      </c>
      <c r="K314" s="23">
        <f>'75-79 transition matrix'!K6</f>
        <v>8.6765000000000009E-2</v>
      </c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</row>
    <row r="315" spans="1:40" x14ac:dyDescent="0.25">
      <c r="A315" s="4" t="str">
        <f>'75-79 transition matrix'!A7</f>
        <v>F4</v>
      </c>
      <c r="B315" s="23">
        <f>'75-79 transition matrix'!B7</f>
        <v>0</v>
      </c>
      <c r="C315" s="23">
        <f>'75-79 transition matrix'!C7</f>
        <v>0</v>
      </c>
      <c r="D315" s="23">
        <f>'75-79 transition matrix'!D7</f>
        <v>0</v>
      </c>
      <c r="E315" s="23">
        <f>'75-79 transition matrix'!E7</f>
        <v>0</v>
      </c>
      <c r="F315" s="23">
        <f>'75-79 transition matrix'!F7</f>
        <v>4.9799999999999997E-2</v>
      </c>
      <c r="G315" s="23">
        <f>'75-79 transition matrix'!G7</f>
        <v>0.67578700000000003</v>
      </c>
      <c r="H315" s="23">
        <f>'75-79 transition matrix'!H7</f>
        <v>0.1331</v>
      </c>
      <c r="I315" s="23">
        <f>'75-79 transition matrix'!I7</f>
        <v>3.1459999999999995E-2</v>
      </c>
      <c r="J315" s="23">
        <f>'75-79 transition matrix'!J7</f>
        <v>0</v>
      </c>
      <c r="K315" s="23">
        <f>'75-79 transition matrix'!K7</f>
        <v>0.10985299999999999</v>
      </c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</row>
    <row r="316" spans="1:40" x14ac:dyDescent="0.25">
      <c r="A316" s="4" t="str">
        <f>'75-79 transition matrix'!A8</f>
        <v>DCC</v>
      </c>
      <c r="B316" s="23">
        <f>'75-79 transition matrix'!B8</f>
        <v>0</v>
      </c>
      <c r="C316" s="23">
        <f>'75-79 transition matrix'!C8</f>
        <v>0</v>
      </c>
      <c r="D316" s="23">
        <f>'75-79 transition matrix'!D8</f>
        <v>0</v>
      </c>
      <c r="E316" s="23">
        <f>'75-79 transition matrix'!E8</f>
        <v>0</v>
      </c>
      <c r="F316" s="23">
        <f>'75-79 transition matrix'!F8</f>
        <v>0</v>
      </c>
      <c r="G316" s="23">
        <f>'75-79 transition matrix'!G8</f>
        <v>0</v>
      </c>
      <c r="H316" s="23">
        <f>'75-79 transition matrix'!H8</f>
        <v>0.7746599999999999</v>
      </c>
      <c r="I316" s="23">
        <f>'75-79 transition matrix'!I8</f>
        <v>3.1459999999999995E-2</v>
      </c>
      <c r="J316" s="23">
        <f>'75-79 transition matrix'!J8</f>
        <v>3.388E-2</v>
      </c>
      <c r="K316" s="23">
        <f>'75-79 transition matrix'!K8</f>
        <v>0.16</v>
      </c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</row>
    <row r="317" spans="1:40" x14ac:dyDescent="0.25">
      <c r="A317" s="4" t="str">
        <f>'75-79 transition matrix'!A9</f>
        <v>HCC</v>
      </c>
      <c r="B317" s="23">
        <f>'75-79 transition matrix'!B9</f>
        <v>0</v>
      </c>
      <c r="C317" s="23">
        <f>'75-79 transition matrix'!C9</f>
        <v>0</v>
      </c>
      <c r="D317" s="23">
        <f>'75-79 transition matrix'!D9</f>
        <v>0</v>
      </c>
      <c r="E317" s="23">
        <f>'75-79 transition matrix'!E9</f>
        <v>0</v>
      </c>
      <c r="F317" s="23">
        <f>'75-79 transition matrix'!F9</f>
        <v>0</v>
      </c>
      <c r="G317" s="23">
        <f>'75-79 transition matrix'!G9</f>
        <v>0</v>
      </c>
      <c r="H317" s="23">
        <f>'75-79 transition matrix'!H9</f>
        <v>0</v>
      </c>
      <c r="I317" s="23">
        <f>'75-79 transition matrix'!I9</f>
        <v>0.37056200000000006</v>
      </c>
      <c r="J317" s="23">
        <f>'75-79 transition matrix'!J9</f>
        <v>7.038E-3</v>
      </c>
      <c r="K317" s="23">
        <f>'75-79 transition matrix'!K9</f>
        <v>0.62239999999999995</v>
      </c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</row>
    <row r="318" spans="1:40" x14ac:dyDescent="0.25">
      <c r="A318" s="4" t="str">
        <f>'75-79 transition matrix'!A10</f>
        <v xml:space="preserve">LT </v>
      </c>
      <c r="B318" s="23">
        <f>'75-79 transition matrix'!B10</f>
        <v>0</v>
      </c>
      <c r="C318" s="23">
        <f>'75-79 transition matrix'!C10</f>
        <v>0</v>
      </c>
      <c r="D318" s="23">
        <f>'75-79 transition matrix'!D10</f>
        <v>0</v>
      </c>
      <c r="E318" s="23">
        <f>'75-79 transition matrix'!E10</f>
        <v>0</v>
      </c>
      <c r="F318" s="23">
        <f>'75-79 transition matrix'!F10</f>
        <v>0</v>
      </c>
      <c r="G318" s="23">
        <f>'75-79 transition matrix'!G10</f>
        <v>0</v>
      </c>
      <c r="H318" s="23">
        <f>'75-79 transition matrix'!H10</f>
        <v>0</v>
      </c>
      <c r="I318" s="23">
        <f>'75-79 transition matrix'!I10</f>
        <v>0</v>
      </c>
      <c r="J318" s="23">
        <f>'75-79 transition matrix'!J10</f>
        <v>0.92999999999999994</v>
      </c>
      <c r="K318" s="23">
        <f>'75-79 transition matrix'!K10</f>
        <v>7.0000000000000007E-2</v>
      </c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</row>
    <row r="319" spans="1:40" x14ac:dyDescent="0.25">
      <c r="A319" s="4" t="str">
        <f>'75-79 transition matrix'!A11</f>
        <v>death</v>
      </c>
      <c r="B319" s="23">
        <f>'75-79 transition matrix'!B11</f>
        <v>0</v>
      </c>
      <c r="C319" s="23">
        <f>'75-79 transition matrix'!C11</f>
        <v>0</v>
      </c>
      <c r="D319" s="23">
        <f>'75-79 transition matrix'!D11</f>
        <v>0</v>
      </c>
      <c r="E319" s="23">
        <f>'75-79 transition matrix'!E11</f>
        <v>0</v>
      </c>
      <c r="F319" s="23">
        <f>'75-79 transition matrix'!F11</f>
        <v>0</v>
      </c>
      <c r="G319" s="23">
        <f>'75-79 transition matrix'!G11</f>
        <v>0</v>
      </c>
      <c r="H319" s="23">
        <f>'75-79 transition matrix'!H11</f>
        <v>0</v>
      </c>
      <c r="I319" s="23">
        <f>'75-79 transition matrix'!I11</f>
        <v>0</v>
      </c>
      <c r="J319" s="23">
        <f>'75-79 transition matrix'!J11</f>
        <v>0</v>
      </c>
      <c r="K319" s="23">
        <f>'75-79 transition matrix'!K11</f>
        <v>1</v>
      </c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</row>
    <row r="320" spans="1:40" x14ac:dyDescent="0.2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</row>
    <row r="321" spans="1:40" ht="15.75" thickBot="1" x14ac:dyDescent="0.3">
      <c r="A321" s="4" t="s">
        <v>142</v>
      </c>
      <c r="B321" s="15" t="s">
        <v>66</v>
      </c>
      <c r="C321" s="15" t="s">
        <v>87</v>
      </c>
      <c r="D321" s="15" t="s">
        <v>77</v>
      </c>
      <c r="E321" s="15" t="s">
        <v>2</v>
      </c>
      <c r="F321" s="15" t="s">
        <v>3</v>
      </c>
      <c r="G321" s="15" t="s">
        <v>4</v>
      </c>
      <c r="H321" s="15" t="s">
        <v>64</v>
      </c>
      <c r="I321" s="15" t="s">
        <v>78</v>
      </c>
      <c r="J321" s="15" t="s">
        <v>79</v>
      </c>
      <c r="K321" s="15" t="s">
        <v>65</v>
      </c>
      <c r="L321" s="4" t="s">
        <v>110</v>
      </c>
      <c r="M321" s="15" t="s">
        <v>112</v>
      </c>
      <c r="N321" s="4" t="s">
        <v>151</v>
      </c>
      <c r="O321" s="22" t="s">
        <v>153</v>
      </c>
      <c r="P321" s="23"/>
      <c r="W321" s="23"/>
      <c r="X321" s="23"/>
      <c r="Y321" s="23"/>
    </row>
    <row r="322" spans="1:40" x14ac:dyDescent="0.25">
      <c r="A322" s="4">
        <v>75</v>
      </c>
      <c r="B322" s="23">
        <f t="array" ref="B322:K322">MMULT(B306:K306,B310:K319)</f>
        <v>347.69896572230908</v>
      </c>
      <c r="C322" s="23">
        <v>199.24605985121732</v>
      </c>
      <c r="D322" s="23">
        <v>32.919842045612924</v>
      </c>
      <c r="E322" s="23">
        <v>23.321910845344203</v>
      </c>
      <c r="F322" s="23">
        <v>16.690585877305647</v>
      </c>
      <c r="G322" s="23">
        <v>4.8643200514942988</v>
      </c>
      <c r="H322" s="23">
        <v>2.6974782566623881</v>
      </c>
      <c r="I322" s="23">
        <v>0.39753600936693878</v>
      </c>
      <c r="J322" s="23">
        <v>0.7438196402714442</v>
      </c>
      <c r="K322" s="23">
        <v>328.44745449119199</v>
      </c>
      <c r="L322" s="23">
        <f xml:space="preserve"> (C322 + D322 + E322 + F322 + G322 + H322) / $Q$2</f>
        <v>0.29230096181190024</v>
      </c>
      <c r="M322">
        <f xml:space="preserve"> (D322 + E322 + F322 + G322 + H322) / (C322 + D322 + E322 + F322+ G322 + H322)</f>
        <v>0.28774605137366688</v>
      </c>
      <c r="N322" s="23">
        <f>I322 / (D322 + E322 + F322 + G322 + H322)</f>
        <v>4.9386952119199225E-3</v>
      </c>
      <c r="O322" s="23">
        <f>SUM(B322:J322)</f>
        <v>628.58051829958424</v>
      </c>
      <c r="P322" s="23"/>
      <c r="Q322" s="24" t="s">
        <v>235</v>
      </c>
      <c r="R322" s="25"/>
      <c r="S322" s="25"/>
      <c r="T322" s="26"/>
      <c r="U322" s="23"/>
      <c r="V322" s="23"/>
      <c r="W322" s="23"/>
      <c r="X322" s="23"/>
      <c r="Y322" s="23"/>
    </row>
    <row r="323" spans="1:40" ht="15.75" thickBot="1" x14ac:dyDescent="0.3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7" t="s">
        <v>149</v>
      </c>
      <c r="R323" s="28"/>
      <c r="S323" s="28"/>
      <c r="T323" s="29"/>
      <c r="U323" s="23"/>
      <c r="V323" s="23"/>
      <c r="W323" s="23"/>
      <c r="X323" s="23"/>
      <c r="Y323" s="23"/>
    </row>
    <row r="324" spans="1:40" x14ac:dyDescent="0.25">
      <c r="A324" s="4" t="s">
        <v>143</v>
      </c>
      <c r="B324" s="15" t="s">
        <v>66</v>
      </c>
      <c r="C324" s="15" t="s">
        <v>87</v>
      </c>
      <c r="D324" s="15" t="s">
        <v>77</v>
      </c>
      <c r="E324" s="15" t="s">
        <v>2</v>
      </c>
      <c r="F324" s="15" t="s">
        <v>3</v>
      </c>
      <c r="G324" s="15" t="s">
        <v>4</v>
      </c>
      <c r="H324" s="15" t="s">
        <v>64</v>
      </c>
      <c r="I324" s="15" t="s">
        <v>78</v>
      </c>
      <c r="J324" s="15" t="s">
        <v>79</v>
      </c>
      <c r="K324" s="15" t="s">
        <v>65</v>
      </c>
      <c r="L324" s="4" t="s">
        <v>110</v>
      </c>
      <c r="M324" s="15" t="s">
        <v>112</v>
      </c>
      <c r="N324" s="4" t="s">
        <v>151</v>
      </c>
      <c r="O324" s="22" t="s">
        <v>153</v>
      </c>
      <c r="P324" s="23"/>
      <c r="Q324" s="23"/>
      <c r="R324" s="23"/>
      <c r="S324" s="23"/>
      <c r="T324" s="23"/>
      <c r="U324" s="23"/>
      <c r="V324" s="23"/>
      <c r="W324" s="23"/>
      <c r="X324" s="23"/>
      <c r="Y324" s="23"/>
    </row>
    <row r="325" spans="1:40" ht="15.75" thickBot="1" x14ac:dyDescent="0.3">
      <c r="A325" s="4">
        <v>76</v>
      </c>
      <c r="B325" s="23">
        <f t="array" ref="B325:K325">MMULT(B322:K322,B310:K319)</f>
        <v>331.90754953360647</v>
      </c>
      <c r="C325" s="23">
        <v>190.86381799657474</v>
      </c>
      <c r="D325" s="23">
        <v>31.898288277864388</v>
      </c>
      <c r="E325" s="23">
        <v>22.708828713685826</v>
      </c>
      <c r="F325" s="23">
        <v>16.295867316033878</v>
      </c>
      <c r="G325" s="23">
        <v>4.7413280962700455</v>
      </c>
      <c r="H325" s="23">
        <v>2.7370695051599765</v>
      </c>
      <c r="I325" s="23">
        <v>0.39861239914990998</v>
      </c>
      <c r="J325" s="23">
        <v>0.78594068722208932</v>
      </c>
      <c r="K325" s="23">
        <v>354.69067026520884</v>
      </c>
      <c r="L325" s="23">
        <f xml:space="preserve"> (C325 + D325 + E325 + F325 + G325 + H325) / $Q$2</f>
        <v>0.28133472328969311</v>
      </c>
      <c r="M325">
        <f xml:space="preserve"> (D325 + E325 + F325 + G325 + H325) / (C325 + D325 + E325 + F325+ G325 + H325)</f>
        <v>0.29111524341566219</v>
      </c>
      <c r="N325" s="23">
        <f>I325 / (D325 + E325 + F325 + G325 + H325)</f>
        <v>5.0855495200712733E-3</v>
      </c>
      <c r="O325" s="23">
        <f>SUM(B325:J325)</f>
        <v>602.33730252556745</v>
      </c>
      <c r="Q325" s="23"/>
      <c r="R325" s="23"/>
      <c r="S325" s="23"/>
      <c r="T325" s="23"/>
      <c r="U325" s="23"/>
      <c r="V325" s="23"/>
      <c r="W325" s="23"/>
      <c r="X325" s="23"/>
      <c r="Y325" s="23"/>
    </row>
    <row r="326" spans="1:40" x14ac:dyDescent="0.2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Q326" s="24" t="s">
        <v>236</v>
      </c>
      <c r="R326" s="25"/>
      <c r="S326" s="25"/>
      <c r="T326" s="26"/>
      <c r="U326" s="23"/>
      <c r="V326" s="23"/>
      <c r="W326" s="23"/>
      <c r="X326" s="23"/>
      <c r="Y326" s="23"/>
    </row>
    <row r="327" spans="1:40" ht="15.75" thickBot="1" x14ac:dyDescent="0.3">
      <c r="A327" s="4" t="s">
        <v>144</v>
      </c>
      <c r="B327" s="15" t="s">
        <v>66</v>
      </c>
      <c r="C327" s="15" t="s">
        <v>87</v>
      </c>
      <c r="D327" s="15" t="s">
        <v>77</v>
      </c>
      <c r="E327" s="15" t="s">
        <v>2</v>
      </c>
      <c r="F327" s="15" t="s">
        <v>3</v>
      </c>
      <c r="G327" s="15" t="s">
        <v>4</v>
      </c>
      <c r="H327" s="15" t="s">
        <v>64</v>
      </c>
      <c r="I327" s="15" t="s">
        <v>78</v>
      </c>
      <c r="J327" s="15" t="s">
        <v>79</v>
      </c>
      <c r="K327" s="15" t="s">
        <v>65</v>
      </c>
      <c r="L327" s="4" t="s">
        <v>110</v>
      </c>
      <c r="M327" s="15" t="s">
        <v>112</v>
      </c>
      <c r="N327" s="4" t="s">
        <v>151</v>
      </c>
      <c r="O327" s="22" t="s">
        <v>153</v>
      </c>
      <c r="Q327" s="27" t="s">
        <v>150</v>
      </c>
      <c r="R327" s="28"/>
      <c r="S327" s="28"/>
      <c r="T327" s="29"/>
      <c r="U327" s="23"/>
      <c r="V327" s="23"/>
      <c r="W327" s="23"/>
      <c r="X327" s="23"/>
      <c r="Y327" s="23"/>
    </row>
    <row r="328" spans="1:40" x14ac:dyDescent="0.25">
      <c r="A328" s="4">
        <v>77</v>
      </c>
      <c r="B328" s="23">
        <f t="array" ref="B328:K328">MMULT(B325:K325,B310:K319)</f>
        <v>316.92909108429308</v>
      </c>
      <c r="C328" s="23">
        <v>182.74675579305688</v>
      </c>
      <c r="D328" s="23">
        <v>30.856462804605208</v>
      </c>
      <c r="E328" s="23">
        <v>22.093271098697361</v>
      </c>
      <c r="F328" s="23">
        <v>15.901896636640759</v>
      </c>
      <c r="G328" s="23">
        <v>4.6238238507669163</v>
      </c>
      <c r="H328" s="23">
        <v>2.75136903248077</v>
      </c>
      <c r="I328" s="23">
        <v>0.39605354734595699</v>
      </c>
      <c r="J328" s="23">
        <v>0.82646218801658011</v>
      </c>
      <c r="K328" s="23">
        <v>379.90278675487258</v>
      </c>
      <c r="L328" s="23">
        <f xml:space="preserve"> (C328 + D328 + E328 + F328 + G328 + H328) / $Q$2</f>
        <v>0.27060189104092613</v>
      </c>
      <c r="M328">
        <f xml:space="preserve"> (D328 + E328 + F328 + G328 + H328) / (C328 + D328 + E328 + F328+ G328 + H328)</f>
        <v>0.29434208560534336</v>
      </c>
      <c r="N328" s="23">
        <f>I328 / (D328 + E328 + F328 + G328 + H328)</f>
        <v>5.1957241501088564E-3</v>
      </c>
      <c r="O328" s="23">
        <f>SUM(B328:J328)</f>
        <v>577.12518603590354</v>
      </c>
      <c r="U328" s="23"/>
      <c r="V328" s="23"/>
      <c r="W328" s="23"/>
      <c r="X328" s="23"/>
      <c r="Y328" s="23"/>
    </row>
    <row r="329" spans="1:40" ht="15.75" thickBot="1" x14ac:dyDescent="0.3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U329" s="23"/>
      <c r="V329" s="23"/>
      <c r="W329" s="23"/>
      <c r="X329" s="23"/>
      <c r="Y329" s="23"/>
    </row>
    <row r="330" spans="1:40" x14ac:dyDescent="0.25">
      <c r="A330" s="4" t="s">
        <v>146</v>
      </c>
      <c r="B330" s="15" t="s">
        <v>66</v>
      </c>
      <c r="C330" s="15" t="s">
        <v>87</v>
      </c>
      <c r="D330" s="15" t="s">
        <v>77</v>
      </c>
      <c r="E330" s="15" t="s">
        <v>2</v>
      </c>
      <c r="F330" s="15" t="s">
        <v>3</v>
      </c>
      <c r="G330" s="15" t="s">
        <v>4</v>
      </c>
      <c r="H330" s="15" t="s">
        <v>64</v>
      </c>
      <c r="I330" s="15" t="s">
        <v>78</v>
      </c>
      <c r="J330" s="15" t="s">
        <v>79</v>
      </c>
      <c r="K330" s="15" t="s">
        <v>65</v>
      </c>
      <c r="L330" s="4" t="s">
        <v>110</v>
      </c>
      <c r="M330" s="15" t="s">
        <v>112</v>
      </c>
      <c r="N330" s="4" t="s">
        <v>151</v>
      </c>
      <c r="O330" s="22" t="s">
        <v>153</v>
      </c>
      <c r="Q330" s="24" t="s">
        <v>237</v>
      </c>
      <c r="R330" s="25"/>
      <c r="S330" s="25"/>
      <c r="T330" s="25"/>
      <c r="U330" s="25"/>
      <c r="V330" s="26"/>
      <c r="W330" s="23"/>
      <c r="X330" s="23"/>
      <c r="Y330" s="23"/>
    </row>
    <row r="331" spans="1:40" ht="15.75" thickBot="1" x14ac:dyDescent="0.3">
      <c r="A331" s="4">
        <v>78</v>
      </c>
      <c r="B331" s="23">
        <f t="array" ref="B331:K331">MMULT(B328:K328,B310:K319)</f>
        <v>302.69785281715383</v>
      </c>
      <c r="C331" s="23">
        <v>174.91228886577895</v>
      </c>
      <c r="D331" s="23">
        <v>29.805724064871519</v>
      </c>
      <c r="E331" s="23">
        <v>21.473195466283137</v>
      </c>
      <c r="F331" s="23">
        <v>15.508450006405056</v>
      </c>
      <c r="G331" s="23">
        <v>4.5100932836223651</v>
      </c>
      <c r="H331" s="23">
        <v>2.7468064892386295</v>
      </c>
      <c r="I331" s="23">
        <v>0.39152412559364291</v>
      </c>
      <c r="J331" s="23">
        <v>0.86461364254208872</v>
      </c>
      <c r="K331" s="23">
        <v>404.11742402928678</v>
      </c>
      <c r="L331" s="23">
        <f xml:space="preserve"> (C331 + D331 + E331 + F331 + G331 + H331) / $Q$2</f>
        <v>0.26013509035709892</v>
      </c>
      <c r="M331">
        <f xml:space="preserve"> (D331 + E331 + F331 + G331 + H331) / (C331 + D331 + E331 + F331+ G331 + H331)</f>
        <v>0.2974184325685274</v>
      </c>
      <c r="N331" s="23">
        <f>I331 / (D331 + E331 + F331 + G331 + H331)</f>
        <v>5.287703278591762E-3</v>
      </c>
      <c r="O331" s="23">
        <f>SUM(B331:J331)</f>
        <v>552.91054876148917</v>
      </c>
      <c r="Q331" s="27" t="s">
        <v>152</v>
      </c>
      <c r="R331" s="28"/>
      <c r="S331" s="28"/>
      <c r="T331" s="28"/>
      <c r="U331" s="28"/>
      <c r="V331" s="29"/>
      <c r="W331" s="23"/>
      <c r="X331" s="23"/>
      <c r="Y331" s="23"/>
    </row>
    <row r="332" spans="1:40" x14ac:dyDescent="0.2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W332" s="23"/>
      <c r="X332" s="23"/>
      <c r="Y332" s="23"/>
    </row>
    <row r="333" spans="1:40" x14ac:dyDescent="0.25">
      <c r="A333" s="4" t="s">
        <v>145</v>
      </c>
      <c r="B333" s="15" t="s">
        <v>66</v>
      </c>
      <c r="C333" s="15" t="s">
        <v>87</v>
      </c>
      <c r="D333" s="15" t="s">
        <v>77</v>
      </c>
      <c r="E333" s="15" t="s">
        <v>2</v>
      </c>
      <c r="F333" s="15" t="s">
        <v>3</v>
      </c>
      <c r="G333" s="15" t="s">
        <v>4</v>
      </c>
      <c r="H333" s="15" t="s">
        <v>64</v>
      </c>
      <c r="I333" s="15" t="s">
        <v>78</v>
      </c>
      <c r="J333" s="15" t="s">
        <v>79</v>
      </c>
      <c r="K333" s="15" t="s">
        <v>65</v>
      </c>
      <c r="L333" s="4" t="s">
        <v>110</v>
      </c>
      <c r="M333" s="15" t="s">
        <v>112</v>
      </c>
      <c r="N333" s="4" t="s">
        <v>151</v>
      </c>
      <c r="O333" s="22" t="s">
        <v>153</v>
      </c>
      <c r="W333" s="23"/>
      <c r="X333" s="23"/>
      <c r="Y333" s="23"/>
      <c r="AL333" s="22" t="s">
        <v>218</v>
      </c>
      <c r="AM333" s="22" t="s">
        <v>219</v>
      </c>
      <c r="AN333" s="22" t="s">
        <v>220</v>
      </c>
    </row>
    <row r="334" spans="1:40" x14ac:dyDescent="0.25">
      <c r="A334" s="4">
        <v>79</v>
      </c>
      <c r="B334" s="23">
        <f t="array" ref="B334:K334">MMULT(B331:K331,B310:K319)</f>
        <v>289.15899257064052</v>
      </c>
      <c r="C334" s="23">
        <v>167.36880361225667</v>
      </c>
      <c r="D334" s="23">
        <v>28.755233993200637</v>
      </c>
      <c r="E334" s="23">
        <v>20.848570176696665</v>
      </c>
      <c r="F334" s="23">
        <v>15.114996543496076</v>
      </c>
      <c r="G334" s="23">
        <v>4.3989585744173159</v>
      </c>
      <c r="H334" s="23">
        <v>2.7281345310037333</v>
      </c>
      <c r="I334" s="23">
        <v>0.38578890664598398</v>
      </c>
      <c r="J334" s="23">
        <v>0.89990803821547527</v>
      </c>
      <c r="K334" s="23">
        <v>427.36858584420293</v>
      </c>
      <c r="L334" s="23">
        <f xml:space="preserve"> (C334 + D334 + E334 + F334 + G334 + H334) / $Q$2</f>
        <v>0.24995580508843487</v>
      </c>
      <c r="M334">
        <f xml:space="preserve"> (D334 + E334 + F334 + G334 + H334) / (C334 + D334 + E334 + F334+ G334 + H334)</f>
        <v>0.30034063370841407</v>
      </c>
      <c r="N334" s="23">
        <f>I334 / (D334 + E334 + F334 + G334 + H334)</f>
        <v>5.3696723102769255E-3</v>
      </c>
      <c r="O334" s="30">
        <f>SUM(B334:J334)</f>
        <v>529.65938694657314</v>
      </c>
      <c r="Q334" s="22" t="s">
        <v>163</v>
      </c>
      <c r="R334" s="22" t="s">
        <v>154</v>
      </c>
      <c r="S334" s="22" t="s">
        <v>155</v>
      </c>
      <c r="T334" s="22" t="s">
        <v>156</v>
      </c>
      <c r="U334" s="22" t="s">
        <v>157</v>
      </c>
      <c r="V334" s="22" t="s">
        <v>158</v>
      </c>
      <c r="W334" s="22" t="s">
        <v>159</v>
      </c>
      <c r="X334" s="22" t="s">
        <v>160</v>
      </c>
      <c r="Y334" s="22" t="s">
        <v>161</v>
      </c>
      <c r="Z334" s="22" t="s">
        <v>162</v>
      </c>
      <c r="AB334" s="22" t="s">
        <v>181</v>
      </c>
      <c r="AC334" s="22" t="s">
        <v>182</v>
      </c>
      <c r="AD334" s="22" t="s">
        <v>174</v>
      </c>
      <c r="AE334" s="22" t="s">
        <v>175</v>
      </c>
      <c r="AF334" s="22" t="s">
        <v>176</v>
      </c>
      <c r="AG334" s="22" t="s">
        <v>177</v>
      </c>
      <c r="AH334" s="22" t="s">
        <v>178</v>
      </c>
      <c r="AI334" s="22" t="s">
        <v>179</v>
      </c>
      <c r="AJ334" s="22" t="s">
        <v>180</v>
      </c>
      <c r="AK334" s="22" t="s">
        <v>183</v>
      </c>
      <c r="AL334">
        <f>C334 - C322</f>
        <v>-31.877256238960655</v>
      </c>
      <c r="AM334">
        <f>J334 - J322</f>
        <v>0.15608839794403107</v>
      </c>
      <c r="AN334">
        <f>K334-K322</f>
        <v>98.921131353010935</v>
      </c>
    </row>
    <row r="335" spans="1:40" x14ac:dyDescent="0.25">
      <c r="A335" s="22" t="s">
        <v>153</v>
      </c>
      <c r="B335" s="23">
        <f t="shared" ref="B335:J335" si="11">SUM(B322:B334)</f>
        <v>1588.3924517280032</v>
      </c>
      <c r="C335" s="23">
        <f t="shared" si="11"/>
        <v>915.13772611888453</v>
      </c>
      <c r="D335" s="23">
        <f t="shared" si="11"/>
        <v>154.23555118615468</v>
      </c>
      <c r="E335" s="23">
        <f t="shared" si="11"/>
        <v>110.44577630070718</v>
      </c>
      <c r="F335" s="23">
        <f t="shared" si="11"/>
        <v>79.511796379881417</v>
      </c>
      <c r="G335" s="23">
        <f t="shared" si="11"/>
        <v>23.138523856570941</v>
      </c>
      <c r="H335" s="23">
        <f t="shared" si="11"/>
        <v>13.660857814545498</v>
      </c>
      <c r="I335" s="23">
        <f t="shared" si="11"/>
        <v>1.9695149881024325</v>
      </c>
      <c r="J335" s="23">
        <f t="shared" si="11"/>
        <v>4.1207441962676779</v>
      </c>
      <c r="K335" s="22" t="s">
        <v>147</v>
      </c>
      <c r="L335" s="4">
        <f>AVERAGE(L266:L334)</f>
        <v>0.30459449574973724</v>
      </c>
      <c r="M335" s="4">
        <f>AVERAGE(M2:M334)</f>
        <v>0.19042343494379646</v>
      </c>
      <c r="N335" s="4">
        <f>AVERAGE(N2:N334)</f>
        <v>2.5043628640710235E-3</v>
      </c>
      <c r="O335" s="4">
        <f>SUM(B335:J335)</f>
        <v>2890.6129425691174</v>
      </c>
      <c r="Q335" s="23">
        <f xml:space="preserve"> $R$6 * B335</f>
        <v>1588.3924517280032</v>
      </c>
      <c r="R335" s="23">
        <f>$R$7 * C335</f>
        <v>915.13772611888453</v>
      </c>
      <c r="S335" s="23">
        <f xml:space="preserve"> $R$8 * D335</f>
        <v>146.52377362684695</v>
      </c>
      <c r="T335" s="23">
        <f xml:space="preserve"> $R$9 * E335</f>
        <v>104.92348748567181</v>
      </c>
      <c r="U335" s="23">
        <f xml:space="preserve"> $R$10 * F335</f>
        <v>73.150852669490902</v>
      </c>
      <c r="V335" s="23">
        <f>$R$11 * G335</f>
        <v>18.048048608125335</v>
      </c>
      <c r="W335" s="23">
        <f>$R$12 *H335</f>
        <v>8.1965146887272979</v>
      </c>
      <c r="X335" s="23">
        <f xml:space="preserve"> $R$13 * I335</f>
        <v>1.2801847422665811</v>
      </c>
      <c r="Y335" s="23">
        <f xml:space="preserve"> $R$14 * J335</f>
        <v>3.0905581472007584</v>
      </c>
      <c r="Z335" s="31">
        <f>SUM(Q335:Y335)</f>
        <v>2858.7435978152175</v>
      </c>
      <c r="AB335" s="39">
        <f xml:space="preserve"> $S$6 * B335</f>
        <v>3985276.6613855599</v>
      </c>
      <c r="AC335" s="39">
        <f>$S$7 * C335</f>
        <v>3546158.6887106774</v>
      </c>
      <c r="AD335" s="39">
        <f xml:space="preserve"> $S$8 * D335</f>
        <v>605374.53840565716</v>
      </c>
      <c r="AE335" s="39">
        <f xml:space="preserve"> $S$9 * E335</f>
        <v>441783.10520282871</v>
      </c>
      <c r="AF335" s="39">
        <f xml:space="preserve"> $S$10 * F335</f>
        <v>357803.08370946639</v>
      </c>
      <c r="AG335" s="39">
        <f>$S$11 * G335</f>
        <v>479245.10611729731</v>
      </c>
      <c r="AH335" s="39">
        <f>$S$12 *H335</f>
        <v>699217.34637969674</v>
      </c>
      <c r="AI335" s="39">
        <f xml:space="preserve"> $S$13 * I335</f>
        <v>139697.69810610553</v>
      </c>
      <c r="AJ335" s="39">
        <f xml:space="preserve"> $S$14 * J335</f>
        <v>276782.14617490739</v>
      </c>
      <c r="AK335" s="39">
        <f>SUM(AB335:AJ335)+AL335+AM335+AN335</f>
        <v>16721806.161163319</v>
      </c>
      <c r="AL335" s="39">
        <f>IF(AL334&gt;0,(AL334*$T$7)-(AL334*$S$7),0)</f>
        <v>0</v>
      </c>
      <c r="AM335" s="39">
        <f>IF(AM334 &gt; 0, (AM334 * $T$14) - (AM334 * $S$14), 0)</f>
        <v>25999.644445537251</v>
      </c>
      <c r="AN335" s="39">
        <f t="array" ref="AN335">IF(AN334&gt;0,AN334*$T$15,0)</f>
        <v>6164468.1425255826</v>
      </c>
    </row>
    <row r="336" spans="1:40" x14ac:dyDescent="0.2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</row>
    <row r="337" spans="1:25" x14ac:dyDescent="0.25">
      <c r="A337" s="32" t="s">
        <v>164</v>
      </c>
      <c r="B337" s="23"/>
      <c r="C337" s="23"/>
      <c r="D337" s="4">
        <f xml:space="preserve"> O27 + O55 + O83 + O111 + O139 + O167 + O195 + O223 + O251 + O279 + O307 + O335</f>
        <v>51441.321247312713</v>
      </c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</row>
    <row r="338" spans="1:25" x14ac:dyDescent="0.25">
      <c r="A338" s="32" t="s">
        <v>165</v>
      </c>
      <c r="B338" s="23"/>
      <c r="C338" s="23"/>
      <c r="D338" s="4">
        <f xml:space="preserve"> Z27 + Z55 + Z83 + Z111 + Z139 + Z167 + Z195 + Z223 + Z251 + Z279 + Z307 + Z335</f>
        <v>51231.60167884102</v>
      </c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</row>
    <row r="339" spans="1:25" x14ac:dyDescent="0.25">
      <c r="A339" s="40" t="s">
        <v>185</v>
      </c>
      <c r="B339" s="23"/>
      <c r="C339" s="23"/>
      <c r="D339" s="43">
        <f xml:space="preserve"> AK27 + AK55 + AK83 + AK111 + AK139 + AK167 + AK195 + AK223 + AK251 + AK279 + AK307 + AK335 +$U$23</f>
        <v>177918820.87899458</v>
      </c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</row>
    <row r="340" spans="1:25" x14ac:dyDescent="0.2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</row>
    <row r="341" spans="1:25" x14ac:dyDescent="0.2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</row>
    <row r="342" spans="1:25" x14ac:dyDescent="0.2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</row>
    <row r="343" spans="1:25" x14ac:dyDescent="0.2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</row>
    <row r="344" spans="1:25" x14ac:dyDescent="0.2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</row>
    <row r="345" spans="1:25" x14ac:dyDescent="0.2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</row>
    <row r="346" spans="1:25" x14ac:dyDescent="0.2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</row>
    <row r="347" spans="1:25" x14ac:dyDescent="0.2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</row>
    <row r="348" spans="1:25" x14ac:dyDescent="0.2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</row>
    <row r="349" spans="1:25" x14ac:dyDescent="0.2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</row>
    <row r="350" spans="1:25" x14ac:dyDescent="0.2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</row>
    <row r="351" spans="1:25" x14ac:dyDescent="0.2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</row>
    <row r="352" spans="1:25" x14ac:dyDescent="0.2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</row>
    <row r="353" spans="1:25" x14ac:dyDescent="0.2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</row>
    <row r="354" spans="1:25" x14ac:dyDescent="0.2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</row>
    <row r="355" spans="1:25" x14ac:dyDescent="0.2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</row>
    <row r="356" spans="1:25" x14ac:dyDescent="0.2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</row>
    <row r="357" spans="1:25" x14ac:dyDescent="0.2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</row>
    <row r="358" spans="1:25" x14ac:dyDescent="0.2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</row>
    <row r="359" spans="1:25" x14ac:dyDescent="0.2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</row>
    <row r="360" spans="1:25" x14ac:dyDescent="0.2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</row>
    <row r="361" spans="1:25" x14ac:dyDescent="0.2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</row>
    <row r="362" spans="1:25" x14ac:dyDescent="0.2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</row>
    <row r="363" spans="1:25" x14ac:dyDescent="0.2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</row>
    <row r="364" spans="1:25" x14ac:dyDescent="0.2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</row>
    <row r="365" spans="1:25" x14ac:dyDescent="0.2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</row>
    <row r="366" spans="1:25" x14ac:dyDescent="0.2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</row>
    <row r="367" spans="1:25" x14ac:dyDescent="0.2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</row>
    <row r="368" spans="1:25" x14ac:dyDescent="0.2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</row>
    <row r="369" spans="1:25" x14ac:dyDescent="0.2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</row>
    <row r="370" spans="1:25" x14ac:dyDescent="0.2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</row>
    <row r="371" spans="1:25" x14ac:dyDescent="0.2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</row>
    <row r="372" spans="1:25" x14ac:dyDescent="0.2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</row>
    <row r="373" spans="1:25" x14ac:dyDescent="0.2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</row>
    <row r="374" spans="1:25" x14ac:dyDescent="0.2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</row>
    <row r="375" spans="1:25" x14ac:dyDescent="0.2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</row>
    <row r="376" spans="1:25" x14ac:dyDescent="0.2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</row>
    <row r="377" spans="1:25" x14ac:dyDescent="0.2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</row>
    <row r="378" spans="1:25" x14ac:dyDescent="0.2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</row>
    <row r="379" spans="1:25" x14ac:dyDescent="0.2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</row>
    <row r="380" spans="1:25" x14ac:dyDescent="0.2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</row>
    <row r="381" spans="1:25" x14ac:dyDescent="0.2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</row>
    <row r="382" spans="1:25" x14ac:dyDescent="0.2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</row>
    <row r="383" spans="1:25" x14ac:dyDescent="0.2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</row>
    <row r="384" spans="1:25" x14ac:dyDescent="0.2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</row>
    <row r="385" spans="1:25" x14ac:dyDescent="0.2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</row>
    <row r="386" spans="1:25" x14ac:dyDescent="0.2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</row>
    <row r="387" spans="1:25" x14ac:dyDescent="0.2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</row>
    <row r="388" spans="1:25" x14ac:dyDescent="0.2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</row>
    <row r="389" spans="1:25" x14ac:dyDescent="0.2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</row>
    <row r="390" spans="1:25" x14ac:dyDescent="0.2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</row>
    <row r="391" spans="1:25" x14ac:dyDescent="0.2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</row>
    <row r="392" spans="1:25" x14ac:dyDescent="0.2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</row>
    <row r="393" spans="1:25" x14ac:dyDescent="0.2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</row>
    <row r="394" spans="1:25" x14ac:dyDescent="0.2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</row>
    <row r="395" spans="1:25" x14ac:dyDescent="0.2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</row>
    <row r="396" spans="1:25" x14ac:dyDescent="0.2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</row>
    <row r="397" spans="1:25" x14ac:dyDescent="0.2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</row>
    <row r="398" spans="1:25" x14ac:dyDescent="0.2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</row>
    <row r="399" spans="1:25" x14ac:dyDescent="0.2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</row>
    <row r="400" spans="1:25" x14ac:dyDescent="0.2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</row>
    <row r="401" spans="1:25" x14ac:dyDescent="0.2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</row>
    <row r="402" spans="1:25" x14ac:dyDescent="0.2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</row>
    <row r="403" spans="1:25" x14ac:dyDescent="0.2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</row>
    <row r="404" spans="1:25" x14ac:dyDescent="0.2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</row>
    <row r="405" spans="1:25" x14ac:dyDescent="0.2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</row>
    <row r="406" spans="1:25" x14ac:dyDescent="0.2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</row>
    <row r="407" spans="1:25" x14ac:dyDescent="0.2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</row>
    <row r="408" spans="1:25" x14ac:dyDescent="0.2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</row>
    <row r="409" spans="1:25" x14ac:dyDescent="0.2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</row>
    <row r="410" spans="1:25" x14ac:dyDescent="0.2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</row>
    <row r="411" spans="1:25" x14ac:dyDescent="0.2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</row>
    <row r="412" spans="1:25" x14ac:dyDescent="0.2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</row>
    <row r="413" spans="1:25" x14ac:dyDescent="0.2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</row>
    <row r="414" spans="1:25" x14ac:dyDescent="0.2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</row>
    <row r="415" spans="1:25" x14ac:dyDescent="0.2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</row>
    <row r="416" spans="1:25" x14ac:dyDescent="0.2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</row>
    <row r="417" spans="1:25" x14ac:dyDescent="0.2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</row>
    <row r="418" spans="1:25" x14ac:dyDescent="0.2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</row>
    <row r="419" spans="1:25" x14ac:dyDescent="0.2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</row>
    <row r="420" spans="1:25" x14ac:dyDescent="0.2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</row>
    <row r="421" spans="1:25" x14ac:dyDescent="0.2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</row>
    <row r="422" spans="1:25" x14ac:dyDescent="0.2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</row>
    <row r="423" spans="1:25" x14ac:dyDescent="0.2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</row>
    <row r="424" spans="1:25" x14ac:dyDescent="0.2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</row>
    <row r="425" spans="1:25" x14ac:dyDescent="0.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</row>
    <row r="426" spans="1:25" x14ac:dyDescent="0.2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</row>
    <row r="427" spans="1:25" x14ac:dyDescent="0.2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</row>
    <row r="428" spans="1:25" x14ac:dyDescent="0.2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</row>
    <row r="429" spans="1:25" x14ac:dyDescent="0.2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</row>
    <row r="430" spans="1:25" x14ac:dyDescent="0.2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</row>
    <row r="431" spans="1:25" x14ac:dyDescent="0.2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</row>
    <row r="432" spans="1:25" x14ac:dyDescent="0.2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</row>
    <row r="433" spans="1:25" x14ac:dyDescent="0.2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</row>
    <row r="434" spans="1:25" x14ac:dyDescent="0.2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</row>
    <row r="435" spans="1:25" x14ac:dyDescent="0.2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</row>
    <row r="436" spans="1:25" x14ac:dyDescent="0.2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</row>
    <row r="437" spans="1:25" x14ac:dyDescent="0.2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</row>
    <row r="438" spans="1:25" x14ac:dyDescent="0.2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</row>
    <row r="439" spans="1:25" x14ac:dyDescent="0.2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</row>
    <row r="440" spans="1:25" x14ac:dyDescent="0.2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</row>
    <row r="441" spans="1:25" x14ac:dyDescent="0.2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</row>
    <row r="442" spans="1:25" x14ac:dyDescent="0.2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</row>
    <row r="443" spans="1:25" x14ac:dyDescent="0.2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</row>
    <row r="444" spans="1:25" x14ac:dyDescent="0.2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</row>
    <row r="445" spans="1:25" x14ac:dyDescent="0.2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</row>
    <row r="446" spans="1:25" x14ac:dyDescent="0.2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</row>
    <row r="447" spans="1:25" x14ac:dyDescent="0.2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</row>
    <row r="448" spans="1:25" x14ac:dyDescent="0.2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</row>
    <row r="449" spans="1:25" x14ac:dyDescent="0.2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</row>
    <row r="450" spans="1:25" x14ac:dyDescent="0.2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</row>
    <row r="451" spans="1:25" x14ac:dyDescent="0.2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</row>
    <row r="452" spans="1:25" x14ac:dyDescent="0.2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</row>
    <row r="453" spans="1:25" x14ac:dyDescent="0.2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</row>
    <row r="454" spans="1:25" x14ac:dyDescent="0.2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</row>
    <row r="455" spans="1:25" x14ac:dyDescent="0.2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</row>
    <row r="456" spans="1:25" x14ac:dyDescent="0.2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</row>
    <row r="457" spans="1:25" x14ac:dyDescent="0.2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</row>
    <row r="458" spans="1:25" x14ac:dyDescent="0.2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</row>
    <row r="459" spans="1:25" x14ac:dyDescent="0.2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</row>
    <row r="460" spans="1:25" x14ac:dyDescent="0.25">
      <c r="A460" s="23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</row>
    <row r="461" spans="1:25" x14ac:dyDescent="0.25">
      <c r="A461" s="23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</row>
    <row r="462" spans="1:25" x14ac:dyDescent="0.25">
      <c r="A462" s="23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</row>
    <row r="463" spans="1:25" x14ac:dyDescent="0.25">
      <c r="A463" s="23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</row>
    <row r="464" spans="1:25" x14ac:dyDescent="0.25">
      <c r="A464" s="23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</row>
    <row r="465" spans="1:25" x14ac:dyDescent="0.25">
      <c r="A465" s="23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</row>
    <row r="466" spans="1:25" x14ac:dyDescent="0.25">
      <c r="A466" s="23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</row>
    <row r="467" spans="1:25" x14ac:dyDescent="0.25">
      <c r="A467" s="23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</row>
    <row r="468" spans="1:25" x14ac:dyDescent="0.25">
      <c r="A468" s="23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</row>
    <row r="469" spans="1:25" x14ac:dyDescent="0.25">
      <c r="A469" s="23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</row>
    <row r="470" spans="1:25" x14ac:dyDescent="0.25">
      <c r="A470" s="23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</row>
    <row r="471" spans="1:25" x14ac:dyDescent="0.25">
      <c r="A471" s="23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</row>
    <row r="472" spans="1:25" x14ac:dyDescent="0.25">
      <c r="A472" s="23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</row>
    <row r="473" spans="1:25" x14ac:dyDescent="0.25">
      <c r="A473" s="23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</row>
    <row r="474" spans="1:25" x14ac:dyDescent="0.25">
      <c r="A474" s="23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</row>
    <row r="475" spans="1:25" x14ac:dyDescent="0.25">
      <c r="A475" s="23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</row>
    <row r="476" spans="1:25" x14ac:dyDescent="0.25">
      <c r="A476" s="23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</row>
    <row r="477" spans="1:25" x14ac:dyDescent="0.25">
      <c r="A477" s="23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</row>
    <row r="478" spans="1:25" x14ac:dyDescent="0.25">
      <c r="A478" s="23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</row>
    <row r="479" spans="1:25" x14ac:dyDescent="0.25">
      <c r="A479" s="23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</row>
    <row r="480" spans="1:25" x14ac:dyDescent="0.25">
      <c r="A480" s="23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</row>
    <row r="481" spans="1:25" x14ac:dyDescent="0.25">
      <c r="A481" s="23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</row>
    <row r="482" spans="1:25" x14ac:dyDescent="0.25">
      <c r="A482" s="23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</row>
    <row r="483" spans="1:25" x14ac:dyDescent="0.25">
      <c r="A483" s="23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</row>
    <row r="484" spans="1:25" x14ac:dyDescent="0.25">
      <c r="A484" s="23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</row>
    <row r="485" spans="1:25" x14ac:dyDescent="0.25">
      <c r="A485" s="23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</row>
    <row r="486" spans="1:25" x14ac:dyDescent="0.25">
      <c r="A486" s="23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</row>
    <row r="487" spans="1:25" x14ac:dyDescent="0.25">
      <c r="A487" s="23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</row>
    <row r="488" spans="1:25" x14ac:dyDescent="0.25">
      <c r="A488" s="23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</row>
    <row r="489" spans="1:25" x14ac:dyDescent="0.25">
      <c r="A489" s="23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</row>
    <row r="490" spans="1:25" x14ac:dyDescent="0.25">
      <c r="A490" s="23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</row>
    <row r="491" spans="1:25" x14ac:dyDescent="0.25">
      <c r="A491" s="23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</row>
    <row r="492" spans="1:25" x14ac:dyDescent="0.25">
      <c r="A492" s="23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</row>
    <row r="493" spans="1:25" x14ac:dyDescent="0.25">
      <c r="A493" s="23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</row>
    <row r="494" spans="1:25" x14ac:dyDescent="0.25">
      <c r="A494" s="23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</row>
    <row r="495" spans="1:25" x14ac:dyDescent="0.25">
      <c r="A495" s="23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</row>
    <row r="496" spans="1:25" x14ac:dyDescent="0.25">
      <c r="A496" s="23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</row>
    <row r="497" spans="1:25" x14ac:dyDescent="0.25">
      <c r="A497" s="23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</row>
    <row r="498" spans="1:25" x14ac:dyDescent="0.25">
      <c r="A498" s="23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</row>
    <row r="499" spans="1:25" x14ac:dyDescent="0.25">
      <c r="A499" s="23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</row>
    <row r="500" spans="1:25" x14ac:dyDescent="0.25">
      <c r="A500" s="23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</row>
    <row r="501" spans="1:25" x14ac:dyDescent="0.25">
      <c r="A501" s="23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</row>
    <row r="502" spans="1:25" x14ac:dyDescent="0.25">
      <c r="A502" s="23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</row>
    <row r="503" spans="1:25" x14ac:dyDescent="0.25">
      <c r="A503" s="23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</row>
    <row r="504" spans="1:25" x14ac:dyDescent="0.25">
      <c r="A504" s="23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</row>
    <row r="505" spans="1:25" x14ac:dyDescent="0.25">
      <c r="A505" s="23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</row>
    <row r="506" spans="1:25" x14ac:dyDescent="0.25">
      <c r="A506" s="23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</row>
    <row r="507" spans="1:25" x14ac:dyDescent="0.25">
      <c r="A507" s="23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</row>
    <row r="508" spans="1:25" x14ac:dyDescent="0.25">
      <c r="A508" s="23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</row>
    <row r="509" spans="1:25" x14ac:dyDescent="0.25">
      <c r="A509" s="23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</row>
    <row r="510" spans="1:25" x14ac:dyDescent="0.25">
      <c r="A510" s="23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</row>
    <row r="511" spans="1:25" x14ac:dyDescent="0.25">
      <c r="A511" s="23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</row>
    <row r="512" spans="1:25" x14ac:dyDescent="0.25">
      <c r="A512" s="23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</row>
    <row r="513" spans="1:25" x14ac:dyDescent="0.25">
      <c r="A513" s="23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</row>
    <row r="514" spans="1:25" x14ac:dyDescent="0.25">
      <c r="A514" s="23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</row>
    <row r="515" spans="1:25" x14ac:dyDescent="0.25">
      <c r="A515" s="23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</row>
    <row r="516" spans="1:25" x14ac:dyDescent="0.25">
      <c r="A516" s="23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</row>
    <row r="517" spans="1:25" x14ac:dyDescent="0.25">
      <c r="A517" s="23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</row>
    <row r="518" spans="1:25" x14ac:dyDescent="0.25">
      <c r="A518" s="23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</row>
    <row r="519" spans="1:25" x14ac:dyDescent="0.25">
      <c r="A519" s="23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</row>
    <row r="520" spans="1:25" x14ac:dyDescent="0.25">
      <c r="A520" s="23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</row>
    <row r="521" spans="1:25" x14ac:dyDescent="0.25">
      <c r="A521" s="23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</row>
    <row r="522" spans="1:25" x14ac:dyDescent="0.25">
      <c r="A522" s="23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</row>
    <row r="523" spans="1:25" x14ac:dyDescent="0.25">
      <c r="A523" s="23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</row>
    <row r="524" spans="1:25" x14ac:dyDescent="0.25">
      <c r="A524" s="23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</row>
    <row r="525" spans="1:25" x14ac:dyDescent="0.25">
      <c r="A525" s="23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</row>
    <row r="526" spans="1:25" x14ac:dyDescent="0.25">
      <c r="A526" s="23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</row>
    <row r="527" spans="1:25" x14ac:dyDescent="0.25">
      <c r="A527" s="23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</row>
    <row r="528" spans="1:25" x14ac:dyDescent="0.25">
      <c r="A528" s="23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</row>
    <row r="529" spans="1:25" x14ac:dyDescent="0.25">
      <c r="A529" s="23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</row>
    <row r="530" spans="1:25" x14ac:dyDescent="0.25">
      <c r="A530" s="23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</row>
    <row r="531" spans="1:25" x14ac:dyDescent="0.25">
      <c r="A531" s="23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</row>
    <row r="532" spans="1:25" x14ac:dyDescent="0.25">
      <c r="A532" s="23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</row>
    <row r="533" spans="1:25" x14ac:dyDescent="0.25">
      <c r="A533" s="23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</row>
    <row r="534" spans="1:25" x14ac:dyDescent="0.25">
      <c r="A534" s="23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</row>
    <row r="535" spans="1:25" x14ac:dyDescent="0.25">
      <c r="A535" s="23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</row>
    <row r="536" spans="1:25" x14ac:dyDescent="0.25">
      <c r="A536" s="23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</row>
    <row r="537" spans="1:25" x14ac:dyDescent="0.25">
      <c r="A537" s="23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</row>
    <row r="538" spans="1:25" x14ac:dyDescent="0.25">
      <c r="A538" s="23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</row>
    <row r="539" spans="1:25" x14ac:dyDescent="0.25">
      <c r="A539" s="23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</row>
    <row r="540" spans="1:25" x14ac:dyDescent="0.25">
      <c r="A540" s="23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</row>
    <row r="541" spans="1:25" x14ac:dyDescent="0.25">
      <c r="A541" s="23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</row>
    <row r="542" spans="1:25" x14ac:dyDescent="0.25">
      <c r="A542" s="23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</row>
    <row r="543" spans="1:25" x14ac:dyDescent="0.25">
      <c r="A543" s="23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</row>
    <row r="544" spans="1:25" x14ac:dyDescent="0.25">
      <c r="A544" s="23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</row>
    <row r="545" spans="1:25" x14ac:dyDescent="0.25">
      <c r="A545" s="23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</row>
    <row r="546" spans="1:25" x14ac:dyDescent="0.25">
      <c r="A546" s="23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</row>
    <row r="547" spans="1:25" x14ac:dyDescent="0.25">
      <c r="A547" s="23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</row>
    <row r="548" spans="1:25" x14ac:dyDescent="0.25">
      <c r="A548" s="23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</row>
    <row r="549" spans="1:25" x14ac:dyDescent="0.25">
      <c r="A549" s="23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</row>
    <row r="550" spans="1:25" x14ac:dyDescent="0.25">
      <c r="A550" s="23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</row>
    <row r="551" spans="1:25" x14ac:dyDescent="0.25">
      <c r="A551" s="23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</row>
    <row r="552" spans="1:25" x14ac:dyDescent="0.25">
      <c r="A552" s="23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</row>
    <row r="553" spans="1:25" x14ac:dyDescent="0.25">
      <c r="A553" s="23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</row>
    <row r="554" spans="1:25" x14ac:dyDescent="0.25">
      <c r="A554" s="23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</row>
    <row r="555" spans="1:25" x14ac:dyDescent="0.25">
      <c r="A555" s="23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</row>
    <row r="556" spans="1:25" x14ac:dyDescent="0.25">
      <c r="A556" s="23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</row>
    <row r="557" spans="1:25" x14ac:dyDescent="0.25">
      <c r="A557" s="23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</row>
    <row r="558" spans="1:25" x14ac:dyDescent="0.25">
      <c r="A558" s="23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</row>
    <row r="559" spans="1:25" x14ac:dyDescent="0.25">
      <c r="A559" s="23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</row>
    <row r="560" spans="1:25" x14ac:dyDescent="0.25">
      <c r="A560" s="23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</row>
    <row r="561" spans="1:25" x14ac:dyDescent="0.25">
      <c r="A561" s="23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</row>
    <row r="562" spans="1:25" x14ac:dyDescent="0.25">
      <c r="A562" s="23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</row>
    <row r="563" spans="1:25" x14ac:dyDescent="0.25">
      <c r="A563" s="23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</row>
    <row r="564" spans="1:25" x14ac:dyDescent="0.25">
      <c r="A564" s="23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</row>
    <row r="565" spans="1:25" x14ac:dyDescent="0.25">
      <c r="A565" s="23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</row>
    <row r="566" spans="1:25" x14ac:dyDescent="0.25">
      <c r="A566" s="23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</row>
    <row r="567" spans="1:25" x14ac:dyDescent="0.25">
      <c r="A567" s="23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</row>
    <row r="568" spans="1:25" x14ac:dyDescent="0.25">
      <c r="A568" s="23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</row>
    <row r="569" spans="1:25" x14ac:dyDescent="0.25">
      <c r="A569" s="23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</row>
    <row r="570" spans="1:25" x14ac:dyDescent="0.25">
      <c r="A570" s="23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</row>
    <row r="571" spans="1:25" x14ac:dyDescent="0.25">
      <c r="A571" s="23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</row>
    <row r="572" spans="1:25" x14ac:dyDescent="0.25">
      <c r="A572" s="23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</row>
    <row r="573" spans="1:25" x14ac:dyDescent="0.25">
      <c r="A573" s="23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</row>
    <row r="574" spans="1:25" x14ac:dyDescent="0.25">
      <c r="A574" s="23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</row>
    <row r="575" spans="1:25" x14ac:dyDescent="0.25">
      <c r="A575" s="23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</row>
    <row r="576" spans="1:25" x14ac:dyDescent="0.25">
      <c r="A576" s="23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</row>
    <row r="577" spans="1:25" x14ac:dyDescent="0.25">
      <c r="A577" s="23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</row>
    <row r="578" spans="1:25" x14ac:dyDescent="0.25">
      <c r="A578" s="23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</row>
    <row r="579" spans="1:25" x14ac:dyDescent="0.25">
      <c r="A579" s="23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</row>
    <row r="580" spans="1:25" x14ac:dyDescent="0.25">
      <c r="A580" s="23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</row>
    <row r="581" spans="1:25" x14ac:dyDescent="0.25">
      <c r="A581" s="23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</row>
    <row r="582" spans="1:25" x14ac:dyDescent="0.25">
      <c r="A582" s="23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</row>
    <row r="583" spans="1:25" x14ac:dyDescent="0.25">
      <c r="A583" s="23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</row>
    <row r="584" spans="1:25" x14ac:dyDescent="0.25">
      <c r="A584" s="23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</row>
    <row r="585" spans="1:25" x14ac:dyDescent="0.25">
      <c r="A585" s="23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</row>
    <row r="586" spans="1:25" x14ac:dyDescent="0.25">
      <c r="A586" s="23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</row>
    <row r="587" spans="1:25" x14ac:dyDescent="0.25">
      <c r="A587" s="23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</row>
    <row r="588" spans="1:25" x14ac:dyDescent="0.25">
      <c r="A588" s="23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</row>
    <row r="589" spans="1:25" x14ac:dyDescent="0.25">
      <c r="A589" s="23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</row>
    <row r="590" spans="1:25" x14ac:dyDescent="0.25">
      <c r="A590" s="23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</row>
    <row r="591" spans="1:25" x14ac:dyDescent="0.25">
      <c r="A591" s="23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</row>
    <row r="592" spans="1:25" x14ac:dyDescent="0.25">
      <c r="A592" s="23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</row>
    <row r="593" spans="1:25" x14ac:dyDescent="0.25">
      <c r="A593" s="23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</row>
    <row r="594" spans="1:25" x14ac:dyDescent="0.25">
      <c r="A594" s="23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</row>
    <row r="595" spans="1:25" x14ac:dyDescent="0.25">
      <c r="A595" s="23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</row>
    <row r="596" spans="1:25" x14ac:dyDescent="0.25">
      <c r="A596" s="23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</row>
    <row r="597" spans="1:25" x14ac:dyDescent="0.25">
      <c r="A597" s="23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</row>
    <row r="598" spans="1:25" x14ac:dyDescent="0.25">
      <c r="A598" s="23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</row>
    <row r="599" spans="1:25" x14ac:dyDescent="0.25">
      <c r="A599" s="23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</row>
    <row r="600" spans="1:25" x14ac:dyDescent="0.25">
      <c r="A600" s="23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</row>
    <row r="601" spans="1:25" x14ac:dyDescent="0.25">
      <c r="A601" s="23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</row>
    <row r="602" spans="1:25" x14ac:dyDescent="0.25">
      <c r="A602" s="23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</row>
    <row r="603" spans="1:25" x14ac:dyDescent="0.25">
      <c r="A603" s="23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</row>
    <row r="604" spans="1:25" x14ac:dyDescent="0.25">
      <c r="A604" s="23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</row>
    <row r="605" spans="1:25" x14ac:dyDescent="0.25">
      <c r="A605" s="23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</row>
    <row r="606" spans="1:25" x14ac:dyDescent="0.25">
      <c r="A606" s="23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</row>
    <row r="607" spans="1:25" x14ac:dyDescent="0.25">
      <c r="A607" s="23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</row>
    <row r="608" spans="1:25" x14ac:dyDescent="0.25">
      <c r="A608" s="23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</row>
    <row r="609" spans="1:25" x14ac:dyDescent="0.25">
      <c r="A609" s="23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</row>
    <row r="610" spans="1:25" x14ac:dyDescent="0.25">
      <c r="A610" s="23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</row>
    <row r="611" spans="1:25" x14ac:dyDescent="0.25">
      <c r="A611" s="23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</row>
    <row r="612" spans="1:25" x14ac:dyDescent="0.25">
      <c r="A612" s="23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</row>
    <row r="613" spans="1:25" x14ac:dyDescent="0.25">
      <c r="A613" s="23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</row>
    <row r="614" spans="1:25" x14ac:dyDescent="0.25">
      <c r="A614" s="23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</row>
    <row r="615" spans="1:25" x14ac:dyDescent="0.25">
      <c r="A615" s="23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</row>
    <row r="616" spans="1:25" x14ac:dyDescent="0.25">
      <c r="A616" s="23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</row>
    <row r="617" spans="1:25" x14ac:dyDescent="0.25">
      <c r="A617" s="23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</row>
    <row r="618" spans="1:25" x14ac:dyDescent="0.25">
      <c r="A618" s="23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</row>
    <row r="619" spans="1:25" x14ac:dyDescent="0.25">
      <c r="A619" s="23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</row>
    <row r="620" spans="1:25" x14ac:dyDescent="0.25">
      <c r="A620" s="23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</row>
    <row r="621" spans="1:25" x14ac:dyDescent="0.25">
      <c r="A621" s="23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</row>
    <row r="622" spans="1:25" x14ac:dyDescent="0.25">
      <c r="A622" s="23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</row>
    <row r="623" spans="1:25" x14ac:dyDescent="0.25">
      <c r="A623" s="23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</row>
    <row r="624" spans="1:25" x14ac:dyDescent="0.25">
      <c r="A624" s="23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</row>
    <row r="625" spans="1:25" x14ac:dyDescent="0.25">
      <c r="A625" s="23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</row>
    <row r="626" spans="1:25" x14ac:dyDescent="0.25">
      <c r="A626" s="23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</row>
    <row r="627" spans="1:25" x14ac:dyDescent="0.25">
      <c r="A627" s="23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</row>
    <row r="628" spans="1:25" x14ac:dyDescent="0.25">
      <c r="A628" s="23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</row>
    <row r="629" spans="1:25" x14ac:dyDescent="0.25">
      <c r="A629" s="23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</row>
    <row r="630" spans="1:25" x14ac:dyDescent="0.25">
      <c r="A630" s="23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</row>
    <row r="631" spans="1:25" x14ac:dyDescent="0.25">
      <c r="A631" s="23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</row>
    <row r="632" spans="1:25" x14ac:dyDescent="0.25">
      <c r="A632" s="23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</row>
    <row r="633" spans="1:25" x14ac:dyDescent="0.25">
      <c r="A633" s="23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</row>
    <row r="634" spans="1:25" x14ac:dyDescent="0.25">
      <c r="A634" s="23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</row>
    <row r="635" spans="1:25" x14ac:dyDescent="0.25">
      <c r="A635" s="23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</row>
    <row r="636" spans="1:25" x14ac:dyDescent="0.25">
      <c r="A636" s="23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</row>
    <row r="637" spans="1:25" x14ac:dyDescent="0.25">
      <c r="A637" s="23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</row>
    <row r="638" spans="1:25" x14ac:dyDescent="0.25">
      <c r="A638" s="23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</row>
    <row r="639" spans="1:25" x14ac:dyDescent="0.25">
      <c r="A639" s="23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</row>
    <row r="640" spans="1:25" x14ac:dyDescent="0.25">
      <c r="A640" s="23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</row>
    <row r="641" spans="1:25" x14ac:dyDescent="0.25">
      <c r="A641" s="23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</row>
    <row r="642" spans="1:25" x14ac:dyDescent="0.25">
      <c r="A642" s="23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</row>
    <row r="643" spans="1:25" x14ac:dyDescent="0.25">
      <c r="A643" s="23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</row>
    <row r="644" spans="1:25" x14ac:dyDescent="0.25">
      <c r="A644" s="23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</row>
    <row r="645" spans="1:25" x14ac:dyDescent="0.25">
      <c r="A645" s="23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</row>
    <row r="646" spans="1:25" x14ac:dyDescent="0.25">
      <c r="A646" s="23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</row>
    <row r="647" spans="1:25" x14ac:dyDescent="0.25">
      <c r="A647" s="23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</row>
    <row r="648" spans="1:25" x14ac:dyDescent="0.25">
      <c r="A648" s="23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</row>
    <row r="649" spans="1:25" x14ac:dyDescent="0.25">
      <c r="A649" s="23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</row>
    <row r="650" spans="1:25" x14ac:dyDescent="0.25">
      <c r="A650" s="23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</row>
    <row r="651" spans="1:25" x14ac:dyDescent="0.25">
      <c r="A651" s="23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</row>
    <row r="652" spans="1:25" x14ac:dyDescent="0.25">
      <c r="A652" s="23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</row>
    <row r="653" spans="1:25" x14ac:dyDescent="0.25">
      <c r="A653" s="23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</row>
    <row r="654" spans="1:25" x14ac:dyDescent="0.25">
      <c r="A654" s="23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</row>
    <row r="655" spans="1:25" x14ac:dyDescent="0.25">
      <c r="A655" s="23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</row>
    <row r="656" spans="1:25" x14ac:dyDescent="0.25">
      <c r="A656" s="23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</row>
    <row r="657" spans="1:25" x14ac:dyDescent="0.25">
      <c r="A657" s="23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</row>
    <row r="658" spans="1:25" x14ac:dyDescent="0.25">
      <c r="A658" s="23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</row>
    <row r="659" spans="1:25" x14ac:dyDescent="0.25">
      <c r="A659" s="23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</row>
    <row r="660" spans="1:25" x14ac:dyDescent="0.25">
      <c r="A660" s="23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</row>
    <row r="661" spans="1:25" x14ac:dyDescent="0.25">
      <c r="A661" s="23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</row>
    <row r="662" spans="1:25" x14ac:dyDescent="0.25">
      <c r="A662" s="23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</row>
    <row r="663" spans="1:25" x14ac:dyDescent="0.25">
      <c r="A663" s="23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</row>
    <row r="664" spans="1:25" x14ac:dyDescent="0.25">
      <c r="A664" s="23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</row>
    <row r="665" spans="1:25" x14ac:dyDescent="0.25">
      <c r="A665" s="23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</row>
    <row r="666" spans="1:25" x14ac:dyDescent="0.25">
      <c r="A666" s="23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</row>
    <row r="667" spans="1:25" x14ac:dyDescent="0.25">
      <c r="A667" s="23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</row>
    <row r="668" spans="1:25" x14ac:dyDescent="0.25">
      <c r="A668" s="23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</row>
    <row r="669" spans="1:25" x14ac:dyDescent="0.25">
      <c r="A669" s="23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</row>
    <row r="670" spans="1:25" x14ac:dyDescent="0.25">
      <c r="A670" s="23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</row>
    <row r="671" spans="1:25" x14ac:dyDescent="0.25">
      <c r="A671" s="23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</row>
    <row r="672" spans="1:25" x14ac:dyDescent="0.25">
      <c r="A672" s="23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</row>
    <row r="673" spans="1:25" x14ac:dyDescent="0.25">
      <c r="A673" s="23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</row>
    <row r="674" spans="1:25" x14ac:dyDescent="0.25">
      <c r="A674" s="23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</row>
    <row r="675" spans="1:25" x14ac:dyDescent="0.25">
      <c r="A675" s="23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</row>
    <row r="676" spans="1:25" x14ac:dyDescent="0.25">
      <c r="A676" s="23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</row>
    <row r="677" spans="1:25" x14ac:dyDescent="0.25">
      <c r="A677" s="23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</row>
    <row r="678" spans="1:25" x14ac:dyDescent="0.25">
      <c r="A678" s="23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</row>
    <row r="679" spans="1:25" x14ac:dyDescent="0.25">
      <c r="A679" s="23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</row>
    <row r="680" spans="1:25" x14ac:dyDescent="0.25">
      <c r="A680" s="23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</row>
    <row r="681" spans="1:25" x14ac:dyDescent="0.25">
      <c r="A681" s="23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</row>
    <row r="682" spans="1:25" x14ac:dyDescent="0.25">
      <c r="A682" s="23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</row>
    <row r="683" spans="1:25" x14ac:dyDescent="0.25">
      <c r="A683" s="23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</row>
    <row r="684" spans="1:25" x14ac:dyDescent="0.25">
      <c r="A684" s="23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</row>
    <row r="685" spans="1:25" x14ac:dyDescent="0.25">
      <c r="A685" s="23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</row>
    <row r="686" spans="1:25" x14ac:dyDescent="0.25">
      <c r="A686" s="23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</row>
    <row r="687" spans="1:25" x14ac:dyDescent="0.25">
      <c r="A687" s="23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</row>
    <row r="688" spans="1:25" x14ac:dyDescent="0.25">
      <c r="A688" s="23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</row>
    <row r="689" spans="1:25" x14ac:dyDescent="0.25">
      <c r="A689" s="23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</row>
    <row r="690" spans="1:25" x14ac:dyDescent="0.25">
      <c r="A690" s="23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</row>
    <row r="691" spans="1:25" x14ac:dyDescent="0.25">
      <c r="A691" s="23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</row>
    <row r="692" spans="1:25" x14ac:dyDescent="0.25">
      <c r="A692" s="23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</row>
    <row r="693" spans="1:25" x14ac:dyDescent="0.25">
      <c r="A693" s="23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</row>
    <row r="694" spans="1:25" x14ac:dyDescent="0.25">
      <c r="A694" s="23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</row>
    <row r="695" spans="1:25" x14ac:dyDescent="0.25">
      <c r="A695" s="23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</row>
    <row r="696" spans="1:25" x14ac:dyDescent="0.25">
      <c r="A696" s="23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</row>
    <row r="697" spans="1:25" x14ac:dyDescent="0.25">
      <c r="A697" s="23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</row>
    <row r="698" spans="1:25" x14ac:dyDescent="0.25">
      <c r="A698" s="23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</row>
    <row r="699" spans="1:25" x14ac:dyDescent="0.25">
      <c r="A699" s="23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</row>
    <row r="700" spans="1:25" x14ac:dyDescent="0.25">
      <c r="A700" s="23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</row>
    <row r="701" spans="1:25" x14ac:dyDescent="0.25">
      <c r="A701" s="23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</row>
    <row r="702" spans="1:25" x14ac:dyDescent="0.25">
      <c r="A702" s="23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</row>
    <row r="703" spans="1:25" x14ac:dyDescent="0.25">
      <c r="A703" s="23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</row>
    <row r="704" spans="1:25" x14ac:dyDescent="0.25">
      <c r="A704" s="23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</row>
    <row r="705" spans="1:25" x14ac:dyDescent="0.25">
      <c r="A705" s="23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</row>
    <row r="706" spans="1:25" x14ac:dyDescent="0.25">
      <c r="A706" s="23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</row>
    <row r="707" spans="1:25" x14ac:dyDescent="0.25">
      <c r="A707" s="23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</row>
    <row r="708" spans="1:25" x14ac:dyDescent="0.25">
      <c r="A708" s="23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</row>
    <row r="709" spans="1:25" x14ac:dyDescent="0.25">
      <c r="A709" s="23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</row>
    <row r="710" spans="1:25" x14ac:dyDescent="0.25">
      <c r="A710" s="23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</row>
    <row r="711" spans="1:25" x14ac:dyDescent="0.25">
      <c r="A711" s="23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</row>
    <row r="712" spans="1:25" x14ac:dyDescent="0.25">
      <c r="A712" s="23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</row>
    <row r="713" spans="1:25" x14ac:dyDescent="0.25">
      <c r="A713" s="23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</row>
    <row r="714" spans="1:25" x14ac:dyDescent="0.25">
      <c r="A714" s="23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</row>
    <row r="715" spans="1:25" x14ac:dyDescent="0.25">
      <c r="A715" s="23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</row>
    <row r="716" spans="1:25" x14ac:dyDescent="0.25">
      <c r="A716" s="23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</row>
    <row r="717" spans="1:25" x14ac:dyDescent="0.25">
      <c r="A717" s="23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</row>
    <row r="718" spans="1:25" x14ac:dyDescent="0.25">
      <c r="A718" s="23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</row>
    <row r="719" spans="1:25" x14ac:dyDescent="0.25">
      <c r="A719" s="23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</row>
    <row r="720" spans="1:25" x14ac:dyDescent="0.25">
      <c r="A720" s="23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</row>
    <row r="721" spans="1:25" x14ac:dyDescent="0.25">
      <c r="A721" s="23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</row>
    <row r="722" spans="1:25" x14ac:dyDescent="0.25">
      <c r="A722" s="23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</row>
    <row r="723" spans="1:25" x14ac:dyDescent="0.25">
      <c r="A723" s="23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</row>
    <row r="724" spans="1:25" x14ac:dyDescent="0.25">
      <c r="A724" s="23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</row>
    <row r="725" spans="1:25" x14ac:dyDescent="0.25">
      <c r="A725" s="23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</row>
    <row r="726" spans="1:25" x14ac:dyDescent="0.25">
      <c r="A726" s="23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</row>
    <row r="727" spans="1:25" x14ac:dyDescent="0.25">
      <c r="A727" s="23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</row>
    <row r="728" spans="1:25" x14ac:dyDescent="0.25">
      <c r="A728" s="23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</row>
    <row r="729" spans="1:25" x14ac:dyDescent="0.25">
      <c r="A729" s="23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</row>
    <row r="730" spans="1:25" x14ac:dyDescent="0.25">
      <c r="A730" s="23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</row>
    <row r="731" spans="1:25" x14ac:dyDescent="0.25">
      <c r="A731" s="23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</row>
    <row r="732" spans="1:25" x14ac:dyDescent="0.25">
      <c r="A732" s="23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</row>
    <row r="733" spans="1:25" x14ac:dyDescent="0.25">
      <c r="A733" s="23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</row>
    <row r="734" spans="1:25" x14ac:dyDescent="0.25">
      <c r="A734" s="23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</row>
    <row r="735" spans="1:25" x14ac:dyDescent="0.25">
      <c r="A735" s="23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</row>
    <row r="736" spans="1:25" x14ac:dyDescent="0.25">
      <c r="A736" s="23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</row>
    <row r="737" spans="1:25" x14ac:dyDescent="0.25">
      <c r="A737" s="23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</row>
    <row r="738" spans="1:25" x14ac:dyDescent="0.25">
      <c r="A738" s="23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</row>
    <row r="739" spans="1:25" x14ac:dyDescent="0.25">
      <c r="A739" s="23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</row>
    <row r="740" spans="1:25" x14ac:dyDescent="0.25">
      <c r="A740" s="23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</row>
    <row r="741" spans="1:25" x14ac:dyDescent="0.25">
      <c r="A741" s="23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</row>
    <row r="742" spans="1:25" x14ac:dyDescent="0.25">
      <c r="A742" s="23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</row>
    <row r="743" spans="1:25" x14ac:dyDescent="0.25">
      <c r="A743" s="23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</row>
    <row r="744" spans="1:25" x14ac:dyDescent="0.25">
      <c r="A744" s="23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</row>
    <row r="745" spans="1:25" x14ac:dyDescent="0.25">
      <c r="A745" s="23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</row>
    <row r="746" spans="1:25" x14ac:dyDescent="0.25">
      <c r="A746" s="23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</row>
    <row r="747" spans="1:25" x14ac:dyDescent="0.25">
      <c r="A747" s="23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</row>
    <row r="748" spans="1:25" x14ac:dyDescent="0.25">
      <c r="A748" s="23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</row>
    <row r="749" spans="1:25" x14ac:dyDescent="0.25">
      <c r="A749" s="23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</row>
    <row r="750" spans="1:25" x14ac:dyDescent="0.25">
      <c r="A750" s="23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</row>
    <row r="751" spans="1:25" x14ac:dyDescent="0.25">
      <c r="A751" s="23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</row>
    <row r="752" spans="1:25" x14ac:dyDescent="0.25">
      <c r="A752" s="23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</row>
    <row r="753" spans="1:25" x14ac:dyDescent="0.25">
      <c r="A753" s="23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</row>
    <row r="754" spans="1:25" x14ac:dyDescent="0.25">
      <c r="A754" s="23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</row>
    <row r="755" spans="1:25" x14ac:dyDescent="0.25">
      <c r="A755" s="23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</row>
    <row r="756" spans="1:25" x14ac:dyDescent="0.25">
      <c r="A756" s="23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</row>
    <row r="757" spans="1:25" x14ac:dyDescent="0.25">
      <c r="A757" s="23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</row>
    <row r="758" spans="1:25" x14ac:dyDescent="0.25">
      <c r="A758" s="23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</row>
    <row r="759" spans="1:25" x14ac:dyDescent="0.25">
      <c r="A759" s="23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</row>
    <row r="760" spans="1:25" x14ac:dyDescent="0.25">
      <c r="A760" s="23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</row>
    <row r="761" spans="1:25" x14ac:dyDescent="0.25">
      <c r="A761" s="23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</row>
    <row r="762" spans="1:25" x14ac:dyDescent="0.25">
      <c r="A762" s="23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</row>
    <row r="763" spans="1:25" x14ac:dyDescent="0.25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</row>
    <row r="764" spans="1:25" x14ac:dyDescent="0.25">
      <c r="A764" s="23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</row>
    <row r="765" spans="1:25" x14ac:dyDescent="0.25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</row>
    <row r="766" spans="1:25" x14ac:dyDescent="0.25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</row>
    <row r="767" spans="1:25" x14ac:dyDescent="0.25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</row>
    <row r="768" spans="1:25" x14ac:dyDescent="0.25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</row>
    <row r="769" spans="1:25" x14ac:dyDescent="0.25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</row>
    <row r="770" spans="1:25" x14ac:dyDescent="0.25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</row>
    <row r="771" spans="1:25" x14ac:dyDescent="0.25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</row>
    <row r="772" spans="1:25" x14ac:dyDescent="0.25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</row>
    <row r="773" spans="1:25" x14ac:dyDescent="0.25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</row>
    <row r="774" spans="1:25" x14ac:dyDescent="0.25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</row>
    <row r="775" spans="1:25" x14ac:dyDescent="0.25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</row>
    <row r="776" spans="1:25" x14ac:dyDescent="0.25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</row>
    <row r="777" spans="1:25" x14ac:dyDescent="0.25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</row>
    <row r="778" spans="1:25" x14ac:dyDescent="0.25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</row>
    <row r="779" spans="1:25" x14ac:dyDescent="0.25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</row>
    <row r="780" spans="1:25" x14ac:dyDescent="0.25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</row>
    <row r="781" spans="1:25" x14ac:dyDescent="0.25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</row>
    <row r="782" spans="1:25" x14ac:dyDescent="0.25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</row>
    <row r="783" spans="1:25" x14ac:dyDescent="0.25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</row>
    <row r="784" spans="1:25" x14ac:dyDescent="0.25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</row>
    <row r="785" spans="1:25" x14ac:dyDescent="0.25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</row>
    <row r="786" spans="1:25" x14ac:dyDescent="0.25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</row>
    <row r="787" spans="1:25" x14ac:dyDescent="0.25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</row>
    <row r="788" spans="1:25" x14ac:dyDescent="0.25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</row>
    <row r="789" spans="1:25" x14ac:dyDescent="0.25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</row>
    <row r="790" spans="1:25" x14ac:dyDescent="0.25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</row>
    <row r="791" spans="1:25" x14ac:dyDescent="0.25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</row>
    <row r="792" spans="1:25" x14ac:dyDescent="0.25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</row>
    <row r="793" spans="1:25" x14ac:dyDescent="0.25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</row>
    <row r="794" spans="1:25" x14ac:dyDescent="0.25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</row>
    <row r="795" spans="1:25" x14ac:dyDescent="0.25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</row>
    <row r="796" spans="1:25" x14ac:dyDescent="0.25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</row>
    <row r="797" spans="1:25" x14ac:dyDescent="0.25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</row>
    <row r="798" spans="1:25" x14ac:dyDescent="0.25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</row>
    <row r="799" spans="1:25" x14ac:dyDescent="0.25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</row>
    <row r="800" spans="1:25" x14ac:dyDescent="0.25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</row>
    <row r="801" spans="1:25" x14ac:dyDescent="0.25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</row>
    <row r="802" spans="1:25" x14ac:dyDescent="0.25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</row>
    <row r="803" spans="1:25" x14ac:dyDescent="0.25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</row>
    <row r="804" spans="1:25" x14ac:dyDescent="0.25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</row>
    <row r="805" spans="1:25" x14ac:dyDescent="0.25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</row>
    <row r="806" spans="1:25" x14ac:dyDescent="0.25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</row>
    <row r="807" spans="1:25" x14ac:dyDescent="0.25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</row>
    <row r="808" spans="1:25" x14ac:dyDescent="0.25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</row>
    <row r="809" spans="1:25" x14ac:dyDescent="0.25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</row>
    <row r="810" spans="1:25" x14ac:dyDescent="0.25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</row>
    <row r="811" spans="1:25" x14ac:dyDescent="0.25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</row>
    <row r="812" spans="1:25" x14ac:dyDescent="0.25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</row>
    <row r="813" spans="1:25" x14ac:dyDescent="0.25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</row>
    <row r="814" spans="1:25" x14ac:dyDescent="0.25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</row>
    <row r="815" spans="1:25" x14ac:dyDescent="0.25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</row>
    <row r="816" spans="1:25" x14ac:dyDescent="0.25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</row>
    <row r="817" spans="1:25" x14ac:dyDescent="0.25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</row>
    <row r="818" spans="1:25" x14ac:dyDescent="0.25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</row>
    <row r="819" spans="1:25" x14ac:dyDescent="0.25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</row>
    <row r="820" spans="1:25" x14ac:dyDescent="0.25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</row>
    <row r="821" spans="1:25" x14ac:dyDescent="0.25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</row>
    <row r="822" spans="1:25" x14ac:dyDescent="0.25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</row>
    <row r="823" spans="1:25" x14ac:dyDescent="0.25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</row>
    <row r="824" spans="1:25" x14ac:dyDescent="0.25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</row>
    <row r="825" spans="1:25" x14ac:dyDescent="0.25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</row>
    <row r="826" spans="1:25" x14ac:dyDescent="0.25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</row>
    <row r="827" spans="1:25" x14ac:dyDescent="0.25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</row>
    <row r="828" spans="1:25" x14ac:dyDescent="0.25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</row>
    <row r="829" spans="1:25" x14ac:dyDescent="0.25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</row>
    <row r="830" spans="1:25" x14ac:dyDescent="0.25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</row>
    <row r="831" spans="1:25" x14ac:dyDescent="0.25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</row>
    <row r="832" spans="1:25" x14ac:dyDescent="0.25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</row>
    <row r="833" spans="1:25" x14ac:dyDescent="0.25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</row>
    <row r="834" spans="1:25" x14ac:dyDescent="0.25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</row>
    <row r="835" spans="1:25" x14ac:dyDescent="0.25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</row>
    <row r="836" spans="1:25" x14ac:dyDescent="0.25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</row>
    <row r="837" spans="1:25" x14ac:dyDescent="0.25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</row>
    <row r="838" spans="1:25" x14ac:dyDescent="0.25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</row>
    <row r="839" spans="1:25" x14ac:dyDescent="0.25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</row>
    <row r="840" spans="1:25" x14ac:dyDescent="0.25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</row>
    <row r="841" spans="1:25" x14ac:dyDescent="0.25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</row>
    <row r="842" spans="1:25" x14ac:dyDescent="0.25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</row>
    <row r="843" spans="1:25" x14ac:dyDescent="0.25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</row>
    <row r="844" spans="1:25" x14ac:dyDescent="0.25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</row>
    <row r="845" spans="1:25" x14ac:dyDescent="0.25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</row>
    <row r="846" spans="1:25" x14ac:dyDescent="0.25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</row>
    <row r="847" spans="1:25" x14ac:dyDescent="0.25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</row>
    <row r="848" spans="1:25" x14ac:dyDescent="0.25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</row>
    <row r="849" spans="1:25" x14ac:dyDescent="0.25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</row>
    <row r="850" spans="1:25" x14ac:dyDescent="0.25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</row>
    <row r="851" spans="1:25" x14ac:dyDescent="0.25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</row>
    <row r="852" spans="1:25" x14ac:dyDescent="0.25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</row>
    <row r="853" spans="1:25" x14ac:dyDescent="0.25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</row>
    <row r="854" spans="1:25" x14ac:dyDescent="0.25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</row>
    <row r="855" spans="1:25" x14ac:dyDescent="0.25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</row>
    <row r="856" spans="1:25" x14ac:dyDescent="0.25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</row>
    <row r="857" spans="1:25" x14ac:dyDescent="0.25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</row>
    <row r="858" spans="1:25" x14ac:dyDescent="0.25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</row>
    <row r="859" spans="1:25" x14ac:dyDescent="0.25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</row>
    <row r="860" spans="1:25" x14ac:dyDescent="0.25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</row>
    <row r="861" spans="1:25" x14ac:dyDescent="0.25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</row>
    <row r="862" spans="1:25" x14ac:dyDescent="0.25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</row>
    <row r="863" spans="1:25" x14ac:dyDescent="0.25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</row>
    <row r="864" spans="1:25" x14ac:dyDescent="0.25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</row>
    <row r="865" spans="1:25" x14ac:dyDescent="0.25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</row>
    <row r="866" spans="1:25" x14ac:dyDescent="0.25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</row>
    <row r="867" spans="1:25" x14ac:dyDescent="0.25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</row>
    <row r="868" spans="1:25" x14ac:dyDescent="0.25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</row>
    <row r="869" spans="1:25" x14ac:dyDescent="0.25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</row>
    <row r="870" spans="1:25" x14ac:dyDescent="0.25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</row>
    <row r="871" spans="1:25" x14ac:dyDescent="0.25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</row>
    <row r="872" spans="1:25" x14ac:dyDescent="0.25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</row>
    <row r="873" spans="1:25" x14ac:dyDescent="0.25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</row>
    <row r="874" spans="1:25" x14ac:dyDescent="0.25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</row>
    <row r="875" spans="1:25" x14ac:dyDescent="0.25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</row>
    <row r="876" spans="1:25" x14ac:dyDescent="0.25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</row>
    <row r="877" spans="1:25" x14ac:dyDescent="0.25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</row>
    <row r="878" spans="1:25" x14ac:dyDescent="0.25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</row>
    <row r="879" spans="1:25" x14ac:dyDescent="0.25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</row>
    <row r="880" spans="1:25" x14ac:dyDescent="0.25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</row>
    <row r="881" spans="1:25" x14ac:dyDescent="0.25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</row>
    <row r="882" spans="1:25" x14ac:dyDescent="0.25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</row>
    <row r="883" spans="1:25" x14ac:dyDescent="0.25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</row>
    <row r="884" spans="1:25" x14ac:dyDescent="0.25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</row>
    <row r="885" spans="1:25" x14ac:dyDescent="0.25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</row>
    <row r="886" spans="1:25" x14ac:dyDescent="0.25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</row>
    <row r="887" spans="1:25" x14ac:dyDescent="0.25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</row>
    <row r="888" spans="1:25" x14ac:dyDescent="0.25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</row>
    <row r="889" spans="1:25" x14ac:dyDescent="0.25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</row>
    <row r="890" spans="1:25" x14ac:dyDescent="0.25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</row>
    <row r="891" spans="1:25" x14ac:dyDescent="0.25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</row>
    <row r="892" spans="1:25" x14ac:dyDescent="0.25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</row>
    <row r="893" spans="1:25" x14ac:dyDescent="0.25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</row>
    <row r="894" spans="1:25" x14ac:dyDescent="0.25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</row>
    <row r="895" spans="1:25" x14ac:dyDescent="0.25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</row>
    <row r="896" spans="1:25" x14ac:dyDescent="0.25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</row>
    <row r="897" spans="1:25" x14ac:dyDescent="0.25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</row>
    <row r="898" spans="1:25" x14ac:dyDescent="0.25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</row>
    <row r="899" spans="1:25" x14ac:dyDescent="0.25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</row>
    <row r="900" spans="1:25" x14ac:dyDescent="0.25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</row>
    <row r="901" spans="1:25" x14ac:dyDescent="0.25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</row>
    <row r="902" spans="1:25" x14ac:dyDescent="0.25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</row>
    <row r="903" spans="1:25" x14ac:dyDescent="0.25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</row>
    <row r="904" spans="1:25" x14ac:dyDescent="0.25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</row>
    <row r="905" spans="1:25" x14ac:dyDescent="0.25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</row>
    <row r="906" spans="1:25" x14ac:dyDescent="0.25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</row>
    <row r="907" spans="1:25" x14ac:dyDescent="0.25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</row>
    <row r="908" spans="1:25" x14ac:dyDescent="0.25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</row>
    <row r="909" spans="1:25" x14ac:dyDescent="0.25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</row>
    <row r="910" spans="1:25" x14ac:dyDescent="0.25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</row>
    <row r="911" spans="1:25" x14ac:dyDescent="0.25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</row>
    <row r="912" spans="1:25" x14ac:dyDescent="0.25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</row>
    <row r="913" spans="1:25" x14ac:dyDescent="0.25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</row>
    <row r="914" spans="1:25" x14ac:dyDescent="0.25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</row>
    <row r="915" spans="1:25" x14ac:dyDescent="0.25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</row>
    <row r="916" spans="1:25" x14ac:dyDescent="0.25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</row>
    <row r="917" spans="1:25" x14ac:dyDescent="0.25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</row>
    <row r="918" spans="1:25" x14ac:dyDescent="0.25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</row>
    <row r="919" spans="1:25" x14ac:dyDescent="0.25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</row>
    <row r="920" spans="1:25" x14ac:dyDescent="0.25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</row>
    <row r="921" spans="1:25" x14ac:dyDescent="0.25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</row>
    <row r="922" spans="1:25" x14ac:dyDescent="0.25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</row>
    <row r="923" spans="1:25" x14ac:dyDescent="0.25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</row>
    <row r="924" spans="1:25" x14ac:dyDescent="0.25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</row>
    <row r="925" spans="1:25" x14ac:dyDescent="0.25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</row>
    <row r="926" spans="1:25" x14ac:dyDescent="0.25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</row>
    <row r="927" spans="1:25" x14ac:dyDescent="0.25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</row>
    <row r="928" spans="1:25" x14ac:dyDescent="0.25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</row>
    <row r="929" spans="1:25" x14ac:dyDescent="0.25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</row>
    <row r="930" spans="1:25" x14ac:dyDescent="0.25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</row>
    <row r="931" spans="1:25" x14ac:dyDescent="0.25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</row>
    <row r="932" spans="1:25" x14ac:dyDescent="0.25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</row>
    <row r="933" spans="1:25" x14ac:dyDescent="0.25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</row>
    <row r="934" spans="1:25" x14ac:dyDescent="0.25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</row>
    <row r="935" spans="1:25" x14ac:dyDescent="0.25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</row>
    <row r="936" spans="1:25" x14ac:dyDescent="0.25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</row>
    <row r="937" spans="1:25" x14ac:dyDescent="0.25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</row>
    <row r="938" spans="1:25" x14ac:dyDescent="0.25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</row>
    <row r="939" spans="1:25" x14ac:dyDescent="0.25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</row>
    <row r="940" spans="1:25" x14ac:dyDescent="0.25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</row>
    <row r="941" spans="1:25" x14ac:dyDescent="0.25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</row>
    <row r="942" spans="1:25" x14ac:dyDescent="0.25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</row>
    <row r="943" spans="1:25" x14ac:dyDescent="0.25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</row>
    <row r="944" spans="1:25" x14ac:dyDescent="0.25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</row>
    <row r="945" spans="1:25" x14ac:dyDescent="0.25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</row>
    <row r="946" spans="1:25" x14ac:dyDescent="0.25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</row>
    <row r="947" spans="1:25" x14ac:dyDescent="0.25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</row>
    <row r="948" spans="1:25" x14ac:dyDescent="0.25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</row>
    <row r="949" spans="1:25" x14ac:dyDescent="0.25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</row>
    <row r="950" spans="1:25" x14ac:dyDescent="0.25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</row>
    <row r="951" spans="1:25" x14ac:dyDescent="0.25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</row>
    <row r="952" spans="1:25" x14ac:dyDescent="0.25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</row>
    <row r="953" spans="1:25" x14ac:dyDescent="0.25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</row>
    <row r="954" spans="1:25" x14ac:dyDescent="0.25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</row>
    <row r="955" spans="1:25" x14ac:dyDescent="0.25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</row>
    <row r="956" spans="1:25" x14ac:dyDescent="0.25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</row>
    <row r="957" spans="1:25" x14ac:dyDescent="0.25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</row>
    <row r="958" spans="1:25" x14ac:dyDescent="0.25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</row>
    <row r="959" spans="1:25" x14ac:dyDescent="0.25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</row>
    <row r="960" spans="1:25" x14ac:dyDescent="0.25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</row>
    <row r="961" spans="1:25" x14ac:dyDescent="0.25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</row>
    <row r="962" spans="1:25" x14ac:dyDescent="0.25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</row>
    <row r="963" spans="1:25" x14ac:dyDescent="0.25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</row>
    <row r="964" spans="1:25" x14ac:dyDescent="0.25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</row>
    <row r="965" spans="1:25" x14ac:dyDescent="0.25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</row>
    <row r="966" spans="1:25" x14ac:dyDescent="0.25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</row>
    <row r="967" spans="1:25" x14ac:dyDescent="0.25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</row>
    <row r="968" spans="1:25" x14ac:dyDescent="0.25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</row>
    <row r="969" spans="1:25" x14ac:dyDescent="0.25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</row>
    <row r="970" spans="1:25" x14ac:dyDescent="0.25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</row>
    <row r="971" spans="1:25" x14ac:dyDescent="0.25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</row>
    <row r="972" spans="1:25" x14ac:dyDescent="0.25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</row>
    <row r="973" spans="1:25" x14ac:dyDescent="0.25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</row>
    <row r="974" spans="1:25" x14ac:dyDescent="0.25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</row>
    <row r="975" spans="1:25" x14ac:dyDescent="0.25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</row>
    <row r="976" spans="1:25" x14ac:dyDescent="0.25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</row>
    <row r="977" spans="1:25" x14ac:dyDescent="0.25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</row>
    <row r="978" spans="1:25" x14ac:dyDescent="0.25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</row>
    <row r="979" spans="1:25" x14ac:dyDescent="0.25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</row>
    <row r="980" spans="1:25" x14ac:dyDescent="0.25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</row>
    <row r="981" spans="1:25" x14ac:dyDescent="0.25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</row>
    <row r="982" spans="1:25" x14ac:dyDescent="0.25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</row>
    <row r="983" spans="1:25" x14ac:dyDescent="0.25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</row>
    <row r="984" spans="1:25" x14ac:dyDescent="0.25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</row>
    <row r="985" spans="1:25" x14ac:dyDescent="0.25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</row>
    <row r="986" spans="1:25" x14ac:dyDescent="0.25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</row>
    <row r="987" spans="1:25" x14ac:dyDescent="0.25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</row>
    <row r="988" spans="1:25" x14ac:dyDescent="0.25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</row>
    <row r="989" spans="1:25" x14ac:dyDescent="0.25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</row>
    <row r="990" spans="1:25" x14ac:dyDescent="0.25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</row>
    <row r="991" spans="1:25" x14ac:dyDescent="0.25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</row>
    <row r="992" spans="1:25" x14ac:dyDescent="0.25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</row>
    <row r="993" spans="1:25" x14ac:dyDescent="0.25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</row>
    <row r="994" spans="1:25" x14ac:dyDescent="0.25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</row>
    <row r="995" spans="1:25" x14ac:dyDescent="0.25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</row>
    <row r="996" spans="1:25" x14ac:dyDescent="0.25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</row>
    <row r="997" spans="1:25" x14ac:dyDescent="0.25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</row>
    <row r="998" spans="1:25" x14ac:dyDescent="0.25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</row>
    <row r="999" spans="1:25" x14ac:dyDescent="0.25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</row>
    <row r="1000" spans="1:25" x14ac:dyDescent="0.25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</row>
    <row r="1001" spans="1:25" x14ac:dyDescent="0.25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</row>
    <row r="1002" spans="1:25" x14ac:dyDescent="0.25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</row>
    <row r="1003" spans="1:25" x14ac:dyDescent="0.25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</row>
    <row r="1004" spans="1:25" x14ac:dyDescent="0.25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</row>
    <row r="1005" spans="1:25" x14ac:dyDescent="0.25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</row>
    <row r="1006" spans="1:25" x14ac:dyDescent="0.25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</row>
    <row r="1007" spans="1:25" x14ac:dyDescent="0.25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</row>
    <row r="1008" spans="1:25" x14ac:dyDescent="0.25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</row>
    <row r="1009" spans="1:25" x14ac:dyDescent="0.25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</row>
    <row r="1010" spans="1:25" x14ac:dyDescent="0.25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</row>
    <row r="1011" spans="1:25" x14ac:dyDescent="0.25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</row>
    <row r="1012" spans="1:25" x14ac:dyDescent="0.25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</row>
    <row r="1013" spans="1:25" x14ac:dyDescent="0.25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</row>
    <row r="1014" spans="1:25" x14ac:dyDescent="0.25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</row>
    <row r="1015" spans="1:25" x14ac:dyDescent="0.25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</row>
    <row r="1016" spans="1:25" x14ac:dyDescent="0.25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</row>
    <row r="1017" spans="1:25" x14ac:dyDescent="0.25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</row>
    <row r="1018" spans="1:25" x14ac:dyDescent="0.25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</row>
    <row r="1019" spans="1:25" x14ac:dyDescent="0.25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</row>
    <row r="1020" spans="1:25" x14ac:dyDescent="0.25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</row>
    <row r="1021" spans="1:25" x14ac:dyDescent="0.25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</row>
    <row r="1022" spans="1:25" x14ac:dyDescent="0.25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</row>
    <row r="1023" spans="1:25" x14ac:dyDescent="0.25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</row>
    <row r="1024" spans="1:25" x14ac:dyDescent="0.25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</row>
    <row r="1025" spans="1:25" x14ac:dyDescent="0.25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</row>
    <row r="1026" spans="1:25" x14ac:dyDescent="0.25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</row>
    <row r="1027" spans="1:25" x14ac:dyDescent="0.25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</row>
    <row r="1028" spans="1:25" x14ac:dyDescent="0.25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</row>
    <row r="1029" spans="1:25" x14ac:dyDescent="0.25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</row>
    <row r="1030" spans="1:25" x14ac:dyDescent="0.25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</row>
    <row r="1031" spans="1:25" x14ac:dyDescent="0.25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</row>
    <row r="1032" spans="1:25" x14ac:dyDescent="0.25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</row>
    <row r="1033" spans="1:25" x14ac:dyDescent="0.25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</row>
    <row r="1034" spans="1:25" x14ac:dyDescent="0.25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</row>
    <row r="1035" spans="1:25" x14ac:dyDescent="0.25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</row>
    <row r="1036" spans="1:25" x14ac:dyDescent="0.25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</row>
    <row r="1037" spans="1:25" x14ac:dyDescent="0.25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</row>
    <row r="1038" spans="1:25" x14ac:dyDescent="0.25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</row>
    <row r="1039" spans="1:25" x14ac:dyDescent="0.25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</row>
    <row r="1040" spans="1:25" x14ac:dyDescent="0.25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</row>
    <row r="1041" spans="1:25" x14ac:dyDescent="0.25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</row>
    <row r="1042" spans="1:25" x14ac:dyDescent="0.25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</row>
    <row r="1043" spans="1:25" x14ac:dyDescent="0.25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</row>
    <row r="1044" spans="1:25" x14ac:dyDescent="0.25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</row>
    <row r="1045" spans="1:25" x14ac:dyDescent="0.25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</row>
    <row r="1046" spans="1:25" x14ac:dyDescent="0.25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</row>
    <row r="1047" spans="1:25" x14ac:dyDescent="0.25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</row>
    <row r="1048" spans="1:25" x14ac:dyDescent="0.25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</row>
    <row r="1049" spans="1:25" x14ac:dyDescent="0.25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</row>
    <row r="1050" spans="1:25" x14ac:dyDescent="0.25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</row>
    <row r="1051" spans="1:25" x14ac:dyDescent="0.25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</row>
    <row r="1052" spans="1:25" x14ac:dyDescent="0.25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</row>
    <row r="1053" spans="1:25" x14ac:dyDescent="0.25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</row>
    <row r="1054" spans="1:25" x14ac:dyDescent="0.25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</row>
    <row r="1055" spans="1:25" x14ac:dyDescent="0.25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</row>
    <row r="1056" spans="1:25" x14ac:dyDescent="0.25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</row>
    <row r="1057" spans="1:25" x14ac:dyDescent="0.25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</row>
    <row r="1058" spans="1:25" x14ac:dyDescent="0.25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</row>
    <row r="1059" spans="1:25" x14ac:dyDescent="0.25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</row>
    <row r="1060" spans="1:25" x14ac:dyDescent="0.25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</row>
    <row r="1061" spans="1:25" x14ac:dyDescent="0.25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</row>
    <row r="1062" spans="1:25" x14ac:dyDescent="0.25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</row>
    <row r="1063" spans="1:25" x14ac:dyDescent="0.25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</row>
    <row r="1064" spans="1:25" x14ac:dyDescent="0.25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</row>
    <row r="1065" spans="1:25" x14ac:dyDescent="0.25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</row>
    <row r="1066" spans="1:25" x14ac:dyDescent="0.25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</row>
    <row r="1067" spans="1:25" x14ac:dyDescent="0.25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</row>
    <row r="1068" spans="1:25" x14ac:dyDescent="0.25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</row>
    <row r="1069" spans="1:25" x14ac:dyDescent="0.25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</row>
    <row r="1070" spans="1:25" x14ac:dyDescent="0.25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</row>
    <row r="1071" spans="1:25" x14ac:dyDescent="0.25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</row>
    <row r="1072" spans="1:25" x14ac:dyDescent="0.25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</row>
    <row r="1073" spans="1:25" x14ac:dyDescent="0.25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</row>
    <row r="1074" spans="1:25" x14ac:dyDescent="0.25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</row>
    <row r="1075" spans="1:25" x14ac:dyDescent="0.25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</row>
    <row r="1076" spans="1:25" x14ac:dyDescent="0.25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</row>
    <row r="1077" spans="1:25" x14ac:dyDescent="0.25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</row>
    <row r="1078" spans="1:25" x14ac:dyDescent="0.25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</row>
    <row r="1079" spans="1:25" x14ac:dyDescent="0.25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</row>
    <row r="1080" spans="1:25" x14ac:dyDescent="0.25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</row>
    <row r="1081" spans="1:25" x14ac:dyDescent="0.25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</row>
    <row r="1082" spans="1:25" x14ac:dyDescent="0.25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</row>
    <row r="1083" spans="1:25" x14ac:dyDescent="0.25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</row>
    <row r="1084" spans="1:25" x14ac:dyDescent="0.25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</row>
    <row r="1085" spans="1:25" x14ac:dyDescent="0.25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</row>
    <row r="1086" spans="1:25" x14ac:dyDescent="0.25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</row>
    <row r="1087" spans="1:25" x14ac:dyDescent="0.25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</row>
    <row r="1088" spans="1:25" x14ac:dyDescent="0.25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</row>
    <row r="1089" spans="1:25" x14ac:dyDescent="0.25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</row>
    <row r="1090" spans="1:25" x14ac:dyDescent="0.25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</row>
    <row r="1091" spans="1:25" x14ac:dyDescent="0.25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</row>
    <row r="1092" spans="1:25" x14ac:dyDescent="0.25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</row>
    <row r="1093" spans="1:25" x14ac:dyDescent="0.25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</row>
    <row r="1094" spans="1:25" x14ac:dyDescent="0.25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</row>
    <row r="1095" spans="1:25" x14ac:dyDescent="0.25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</row>
    <row r="1096" spans="1:25" x14ac:dyDescent="0.25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</row>
    <row r="1097" spans="1:25" x14ac:dyDescent="0.25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</row>
    <row r="1098" spans="1:25" x14ac:dyDescent="0.25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</row>
    <row r="1099" spans="1:25" x14ac:dyDescent="0.25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</row>
    <row r="1100" spans="1:25" x14ac:dyDescent="0.25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</row>
    <row r="1101" spans="1:25" x14ac:dyDescent="0.25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</row>
    <row r="1102" spans="1:25" x14ac:dyDescent="0.25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</row>
    <row r="1103" spans="1:25" x14ac:dyDescent="0.25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</row>
    <row r="1104" spans="1:25" x14ac:dyDescent="0.25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</row>
    <row r="1105" spans="1:25" x14ac:dyDescent="0.25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</row>
    <row r="1106" spans="1:25" x14ac:dyDescent="0.25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</row>
    <row r="1107" spans="1:25" x14ac:dyDescent="0.25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</row>
    <row r="1108" spans="1:25" x14ac:dyDescent="0.25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</row>
    <row r="1109" spans="1:25" x14ac:dyDescent="0.25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</row>
    <row r="1110" spans="1:25" x14ac:dyDescent="0.25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</row>
    <row r="1111" spans="1:25" x14ac:dyDescent="0.25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</row>
    <row r="1112" spans="1:25" x14ac:dyDescent="0.25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</row>
    <row r="1113" spans="1:25" x14ac:dyDescent="0.25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</row>
    <row r="1114" spans="1:25" x14ac:dyDescent="0.25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</row>
    <row r="1115" spans="1:25" x14ac:dyDescent="0.25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</row>
    <row r="1116" spans="1:25" x14ac:dyDescent="0.25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</row>
    <row r="1117" spans="1:25" x14ac:dyDescent="0.25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</row>
    <row r="1118" spans="1:25" x14ac:dyDescent="0.25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</row>
    <row r="1119" spans="1:25" x14ac:dyDescent="0.25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</row>
    <row r="1120" spans="1:25" x14ac:dyDescent="0.25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</row>
    <row r="1121" spans="1:25" x14ac:dyDescent="0.25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</row>
    <row r="1122" spans="1:25" x14ac:dyDescent="0.25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</row>
    <row r="1123" spans="1:25" x14ac:dyDescent="0.25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</row>
    <row r="1124" spans="1:25" x14ac:dyDescent="0.25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</row>
    <row r="1125" spans="1:25" x14ac:dyDescent="0.25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</row>
    <row r="1126" spans="1:25" x14ac:dyDescent="0.25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</row>
    <row r="1127" spans="1:25" x14ac:dyDescent="0.25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</row>
    <row r="1128" spans="1:25" x14ac:dyDescent="0.25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</row>
    <row r="1129" spans="1:25" x14ac:dyDescent="0.25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</row>
    <row r="1130" spans="1:25" x14ac:dyDescent="0.25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</row>
    <row r="1131" spans="1:25" x14ac:dyDescent="0.25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</row>
    <row r="1132" spans="1:25" x14ac:dyDescent="0.25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</row>
    <row r="1133" spans="1:25" x14ac:dyDescent="0.25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</row>
    <row r="1134" spans="1:25" x14ac:dyDescent="0.25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</row>
    <row r="1135" spans="1:25" x14ac:dyDescent="0.25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</row>
    <row r="1136" spans="1:25" x14ac:dyDescent="0.25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</row>
    <row r="1137" spans="1:25" x14ac:dyDescent="0.25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</row>
    <row r="1138" spans="1:25" x14ac:dyDescent="0.25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</row>
    <row r="1139" spans="1:25" x14ac:dyDescent="0.25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</row>
    <row r="1140" spans="1:25" x14ac:dyDescent="0.25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</row>
    <row r="1141" spans="1:25" x14ac:dyDescent="0.25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</row>
    <row r="1142" spans="1:25" x14ac:dyDescent="0.25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</row>
    <row r="1143" spans="1:25" x14ac:dyDescent="0.25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</row>
    <row r="1144" spans="1:25" x14ac:dyDescent="0.25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</row>
    <row r="1145" spans="1:25" x14ac:dyDescent="0.25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</row>
    <row r="1146" spans="1:25" x14ac:dyDescent="0.25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</row>
    <row r="1147" spans="1:25" x14ac:dyDescent="0.25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</row>
    <row r="1148" spans="1:25" x14ac:dyDescent="0.25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</row>
    <row r="1149" spans="1:25" x14ac:dyDescent="0.25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</row>
    <row r="1150" spans="1:25" x14ac:dyDescent="0.25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</row>
    <row r="1151" spans="1:25" x14ac:dyDescent="0.25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</row>
    <row r="1152" spans="1:25" x14ac:dyDescent="0.25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</row>
    <row r="1153" spans="1:25" x14ac:dyDescent="0.25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</row>
    <row r="1154" spans="1:25" x14ac:dyDescent="0.25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</row>
    <row r="1155" spans="1:25" x14ac:dyDescent="0.25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</row>
    <row r="1156" spans="1:25" x14ac:dyDescent="0.25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</row>
    <row r="1157" spans="1:25" x14ac:dyDescent="0.25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</row>
    <row r="1158" spans="1:25" x14ac:dyDescent="0.25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</row>
    <row r="1159" spans="1:25" x14ac:dyDescent="0.25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</row>
    <row r="1160" spans="1:25" x14ac:dyDescent="0.25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</row>
    <row r="1161" spans="1:25" x14ac:dyDescent="0.25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</row>
    <row r="1162" spans="1:25" x14ac:dyDescent="0.25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</row>
    <row r="1163" spans="1:25" x14ac:dyDescent="0.25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</row>
    <row r="1164" spans="1:25" x14ac:dyDescent="0.25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</row>
    <row r="1165" spans="1:25" x14ac:dyDescent="0.25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</row>
    <row r="1166" spans="1:25" x14ac:dyDescent="0.25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</row>
    <row r="1167" spans="1:25" x14ac:dyDescent="0.25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</row>
    <row r="1168" spans="1:25" x14ac:dyDescent="0.25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</row>
    <row r="1169" spans="1:25" x14ac:dyDescent="0.25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</row>
    <row r="1170" spans="1:25" x14ac:dyDescent="0.25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</row>
    <row r="1171" spans="1:25" x14ac:dyDescent="0.25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</row>
    <row r="1172" spans="1:25" x14ac:dyDescent="0.25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</row>
    <row r="1173" spans="1:25" x14ac:dyDescent="0.25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</row>
    <row r="1174" spans="1:25" x14ac:dyDescent="0.25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</row>
    <row r="1175" spans="1:25" x14ac:dyDescent="0.25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</row>
    <row r="1176" spans="1:25" x14ac:dyDescent="0.25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</row>
    <row r="1177" spans="1:25" x14ac:dyDescent="0.25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</row>
    <row r="1178" spans="1:25" x14ac:dyDescent="0.25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</row>
    <row r="1179" spans="1:25" x14ac:dyDescent="0.25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</row>
    <row r="1180" spans="1:25" x14ac:dyDescent="0.25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</row>
    <row r="1181" spans="1:25" x14ac:dyDescent="0.25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</row>
    <row r="1182" spans="1:25" x14ac:dyDescent="0.25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</row>
    <row r="1183" spans="1:25" x14ac:dyDescent="0.25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</row>
    <row r="1184" spans="1:25" x14ac:dyDescent="0.25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</row>
    <row r="1185" spans="1:25" x14ac:dyDescent="0.25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</row>
    <row r="1186" spans="1:25" x14ac:dyDescent="0.25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</row>
    <row r="1187" spans="1:25" x14ac:dyDescent="0.25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</row>
    <row r="1188" spans="1:25" x14ac:dyDescent="0.25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</row>
    <row r="1189" spans="1:25" x14ac:dyDescent="0.25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</row>
    <row r="1190" spans="1:25" x14ac:dyDescent="0.25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</row>
    <row r="1191" spans="1:25" x14ac:dyDescent="0.25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</row>
    <row r="1192" spans="1:25" x14ac:dyDescent="0.25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</row>
    <row r="1193" spans="1:25" x14ac:dyDescent="0.25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</row>
    <row r="1194" spans="1:25" x14ac:dyDescent="0.25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</row>
    <row r="1195" spans="1:25" x14ac:dyDescent="0.25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</row>
    <row r="1196" spans="1:25" x14ac:dyDescent="0.25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</row>
    <row r="1197" spans="1:25" x14ac:dyDescent="0.25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</row>
    <row r="1198" spans="1:25" x14ac:dyDescent="0.25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</row>
    <row r="1199" spans="1:25" x14ac:dyDescent="0.25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</row>
    <row r="1200" spans="1:25" x14ac:dyDescent="0.25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</row>
    <row r="1201" spans="1:25" x14ac:dyDescent="0.25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</row>
    <row r="1202" spans="1:25" x14ac:dyDescent="0.25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</row>
    <row r="1203" spans="1:25" x14ac:dyDescent="0.25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</row>
    <row r="1204" spans="1:25" x14ac:dyDescent="0.25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</row>
    <row r="1205" spans="1:25" x14ac:dyDescent="0.25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</row>
    <row r="1206" spans="1:25" x14ac:dyDescent="0.25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</row>
    <row r="1207" spans="1:25" x14ac:dyDescent="0.25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</row>
    <row r="1208" spans="1:25" x14ac:dyDescent="0.25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</row>
    <row r="1209" spans="1:25" x14ac:dyDescent="0.25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</row>
    <row r="1210" spans="1:25" x14ac:dyDescent="0.25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</row>
    <row r="1211" spans="1:25" x14ac:dyDescent="0.25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</row>
    <row r="1212" spans="1:25" x14ac:dyDescent="0.25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</row>
    <row r="1213" spans="1:25" x14ac:dyDescent="0.25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</row>
    <row r="1214" spans="1:25" x14ac:dyDescent="0.25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</row>
    <row r="1215" spans="1:25" x14ac:dyDescent="0.25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</row>
    <row r="1216" spans="1:25" x14ac:dyDescent="0.25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</row>
    <row r="1217" spans="1:25" x14ac:dyDescent="0.25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</row>
    <row r="1218" spans="1:25" x14ac:dyDescent="0.25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</row>
    <row r="1219" spans="1:25" x14ac:dyDescent="0.25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</row>
    <row r="1220" spans="1:25" x14ac:dyDescent="0.25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</row>
    <row r="1221" spans="1:25" x14ac:dyDescent="0.25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</row>
    <row r="1222" spans="1:25" x14ac:dyDescent="0.25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</row>
    <row r="1223" spans="1:25" x14ac:dyDescent="0.25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</row>
    <row r="1224" spans="1:25" x14ac:dyDescent="0.25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</row>
    <row r="1225" spans="1:25" x14ac:dyDescent="0.25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</row>
    <row r="1226" spans="1:25" x14ac:dyDescent="0.25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</row>
    <row r="1227" spans="1:25" x14ac:dyDescent="0.25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</row>
    <row r="1228" spans="1:25" x14ac:dyDescent="0.25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</row>
    <row r="1229" spans="1:25" x14ac:dyDescent="0.25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</row>
    <row r="1230" spans="1:25" x14ac:dyDescent="0.25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</row>
    <row r="1231" spans="1:25" x14ac:dyDescent="0.25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</row>
    <row r="1232" spans="1:25" x14ac:dyDescent="0.25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</row>
    <row r="1233" spans="1:25" x14ac:dyDescent="0.25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</row>
    <row r="1234" spans="1:25" x14ac:dyDescent="0.25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</row>
    <row r="1235" spans="1:25" x14ac:dyDescent="0.25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</row>
    <row r="1236" spans="1:25" x14ac:dyDescent="0.25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</row>
    <row r="1237" spans="1:25" x14ac:dyDescent="0.25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</row>
    <row r="1238" spans="1:25" x14ac:dyDescent="0.25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</row>
    <row r="1239" spans="1:25" x14ac:dyDescent="0.25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</row>
    <row r="1240" spans="1:25" x14ac:dyDescent="0.25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</row>
    <row r="1241" spans="1:25" x14ac:dyDescent="0.25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</row>
    <row r="1242" spans="1:25" x14ac:dyDescent="0.25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</row>
    <row r="1243" spans="1:25" x14ac:dyDescent="0.25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</row>
    <row r="1244" spans="1:25" x14ac:dyDescent="0.25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</row>
    <row r="1245" spans="1:25" x14ac:dyDescent="0.25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</row>
    <row r="1246" spans="1:25" x14ac:dyDescent="0.25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</row>
    <row r="1247" spans="1:25" x14ac:dyDescent="0.25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</row>
    <row r="1248" spans="1:25" x14ac:dyDescent="0.25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</row>
    <row r="1249" spans="1:25" x14ac:dyDescent="0.25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</row>
    <row r="1250" spans="1:25" x14ac:dyDescent="0.25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</row>
    <row r="1251" spans="1:25" x14ac:dyDescent="0.25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</row>
    <row r="1252" spans="1:25" x14ac:dyDescent="0.25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</row>
    <row r="1253" spans="1:25" x14ac:dyDescent="0.25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</row>
    <row r="1254" spans="1:25" x14ac:dyDescent="0.25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</row>
    <row r="1255" spans="1:25" x14ac:dyDescent="0.25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</row>
    <row r="1256" spans="1:25" x14ac:dyDescent="0.25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</row>
    <row r="1257" spans="1:25" x14ac:dyDescent="0.25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</row>
    <row r="1258" spans="1:25" x14ac:dyDescent="0.25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</row>
    <row r="1259" spans="1:25" x14ac:dyDescent="0.25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</row>
    <row r="1260" spans="1:25" x14ac:dyDescent="0.25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</row>
    <row r="1261" spans="1:25" x14ac:dyDescent="0.25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</row>
    <row r="1262" spans="1:25" x14ac:dyDescent="0.25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</row>
    <row r="1263" spans="1:25" x14ac:dyDescent="0.25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</row>
    <row r="1264" spans="1:25" x14ac:dyDescent="0.25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</row>
    <row r="1265" spans="1:25" x14ac:dyDescent="0.25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</row>
    <row r="1266" spans="1:25" x14ac:dyDescent="0.25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</row>
    <row r="1267" spans="1:25" x14ac:dyDescent="0.25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</row>
    <row r="1268" spans="1:25" x14ac:dyDescent="0.25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</row>
    <row r="1269" spans="1:25" x14ac:dyDescent="0.25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</row>
    <row r="1270" spans="1:25" x14ac:dyDescent="0.25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</row>
    <row r="1271" spans="1:25" x14ac:dyDescent="0.25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</row>
    <row r="1272" spans="1:25" x14ac:dyDescent="0.25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</row>
    <row r="1273" spans="1:25" x14ac:dyDescent="0.25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</row>
    <row r="1274" spans="1:25" x14ac:dyDescent="0.25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</row>
    <row r="1275" spans="1:25" x14ac:dyDescent="0.25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</row>
    <row r="1276" spans="1:25" x14ac:dyDescent="0.25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</row>
    <row r="1277" spans="1:25" x14ac:dyDescent="0.25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</row>
    <row r="1278" spans="1:25" x14ac:dyDescent="0.25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</row>
    <row r="1279" spans="1:25" x14ac:dyDescent="0.25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</row>
    <row r="1280" spans="1:25" x14ac:dyDescent="0.25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</row>
    <row r="1281" spans="1:25" x14ac:dyDescent="0.25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</row>
    <row r="1282" spans="1:25" x14ac:dyDescent="0.25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</row>
    <row r="1283" spans="1:25" x14ac:dyDescent="0.25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</row>
    <row r="1284" spans="1:25" x14ac:dyDescent="0.25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</row>
    <row r="1285" spans="1:25" x14ac:dyDescent="0.25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</row>
    <row r="1286" spans="1:25" x14ac:dyDescent="0.25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350"/>
  <sheetViews>
    <sheetView topLeftCell="A292" zoomScale="80" zoomScaleNormal="80" workbookViewId="0">
      <selection activeCell="D315" sqref="D315"/>
    </sheetView>
  </sheetViews>
  <sheetFormatPr defaultRowHeight="15" x14ac:dyDescent="0.25"/>
  <cols>
    <col min="1" max="1" width="12" customWidth="1"/>
    <col min="2" max="3" width="11.140625" customWidth="1"/>
    <col min="4" max="4" width="18.42578125" customWidth="1"/>
    <col min="5" max="5" width="11.140625" customWidth="1"/>
    <col min="6" max="6" width="10.28515625" customWidth="1"/>
    <col min="7" max="7" width="10.42578125" customWidth="1"/>
    <col min="8" max="9" width="10.5703125" customWidth="1"/>
    <col min="10" max="10" width="14.42578125" customWidth="1"/>
    <col min="11" max="11" width="11.28515625" customWidth="1"/>
    <col min="12" max="12" width="10.5703125" customWidth="1"/>
    <col min="13" max="13" width="9.42578125" bestFit="1" customWidth="1"/>
    <col min="14" max="14" width="10.5703125" customWidth="1"/>
    <col min="15" max="15" width="11.140625" customWidth="1"/>
    <col min="17" max="17" width="9.42578125" bestFit="1" customWidth="1"/>
    <col min="18" max="18" width="12.42578125" customWidth="1"/>
    <col min="19" max="19" width="13.28515625" customWidth="1"/>
    <col min="20" max="20" width="15.85546875" customWidth="1"/>
    <col min="21" max="21" width="16.7109375" customWidth="1"/>
    <col min="23" max="27" width="9.42578125" bestFit="1" customWidth="1"/>
    <col min="28" max="28" width="17" customWidth="1"/>
    <col min="29" max="29" width="16" customWidth="1"/>
    <col min="30" max="30" width="14.7109375" customWidth="1"/>
    <col min="31" max="31" width="14" customWidth="1"/>
    <col min="32" max="32" width="13.85546875" customWidth="1"/>
    <col min="33" max="33" width="14.140625" customWidth="1"/>
    <col min="34" max="34" width="15.28515625" customWidth="1"/>
    <col min="35" max="35" width="14.5703125" customWidth="1"/>
    <col min="36" max="36" width="12.42578125" customWidth="1"/>
    <col min="37" max="37" width="15.42578125" customWidth="1"/>
    <col min="38" max="38" width="13" customWidth="1"/>
    <col min="39" max="39" width="12.5703125" customWidth="1"/>
    <col min="40" max="40" width="15.140625" customWidth="1"/>
    <col min="41" max="41" width="9.42578125" bestFit="1" customWidth="1"/>
    <col min="42" max="42" width="13.140625" bestFit="1" customWidth="1"/>
    <col min="43" max="44" width="9.42578125" bestFit="1" customWidth="1"/>
    <col min="47" max="53" width="9.42578125" bestFit="1" customWidth="1"/>
    <col min="54" max="54" width="13.140625" bestFit="1" customWidth="1"/>
    <col min="55" max="56" width="9.42578125" bestFit="1" customWidth="1"/>
    <col min="59" max="65" width="9.42578125" bestFit="1" customWidth="1"/>
    <col min="66" max="66" width="13.140625" bestFit="1" customWidth="1"/>
    <col min="67" max="68" width="9.42578125" bestFit="1" customWidth="1"/>
    <col min="71" max="77" width="9.42578125" bestFit="1" customWidth="1"/>
    <col min="78" max="78" width="13" bestFit="1" customWidth="1"/>
    <col min="79" max="80" width="9.42578125" bestFit="1" customWidth="1"/>
  </cols>
  <sheetData>
    <row r="1" spans="1:80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62"/>
      <c r="Q1" s="22" t="s">
        <v>170</v>
      </c>
      <c r="R1" s="62"/>
      <c r="S1" s="62"/>
      <c r="T1" s="62"/>
      <c r="U1" s="62"/>
      <c r="V1" s="68" t="s">
        <v>333</v>
      </c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</row>
    <row r="2" spans="1:80" x14ac:dyDescent="0.25">
      <c r="A2" s="4" t="s">
        <v>12</v>
      </c>
      <c r="B2" s="62">
        <f>'prevalence calculations'!W3</f>
        <v>831.84623449965352</v>
      </c>
      <c r="C2" s="62">
        <f>'prevalence calculations'!V3</f>
        <v>157.92375687256342</v>
      </c>
      <c r="D2" s="62">
        <f>'prevalence calculations'!G3</f>
        <v>9.8007512633876637</v>
      </c>
      <c r="E2" s="62">
        <f>'prevalence calculations'!I3</f>
        <v>5.2185818415440819</v>
      </c>
      <c r="F2" s="62">
        <f>'prevalence calculations'!K3</f>
        <v>3.0547796145623889</v>
      </c>
      <c r="G2" s="62">
        <f>'prevalence calculations'!M3</f>
        <v>1.909237259101493</v>
      </c>
      <c r="H2" s="62">
        <f>'prevalence calculations'!O3</f>
        <v>1.3639972898262216</v>
      </c>
      <c r="I2" s="62">
        <f>'prevalence calculations'!R3</f>
        <v>7.5055464184607304E-2</v>
      </c>
      <c r="J2" s="62">
        <f>'prevalence calculations'!T3</f>
        <v>3.3895332652181608E-2</v>
      </c>
      <c r="K2" s="62">
        <v>0</v>
      </c>
      <c r="L2" s="62">
        <f xml:space="preserve"> (C2 + D2 + E2 + F2 + G2 + H2) / $Q$2</f>
        <v>0.17728089747420445</v>
      </c>
      <c r="M2" s="62">
        <f xml:space="preserve"> (D2 + E2 + F2 + G2 + H2) / (C2 + D2 + E2 + F2+ G2 + H2)</f>
        <v>0.11907857304004511</v>
      </c>
      <c r="N2" s="62">
        <f>I2 / (D2 + E2 + F2 + G2 + H2)</f>
        <v>3.5159152676376517E-3</v>
      </c>
      <c r="O2" s="62"/>
      <c r="P2" s="62"/>
      <c r="Q2" s="62">
        <f>SUM(B2:K2)</f>
        <v>1011.2262894374754</v>
      </c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</row>
    <row r="3" spans="1:80" ht="15.75" thickBot="1" x14ac:dyDescent="0.3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4" t="s">
        <v>334</v>
      </c>
      <c r="W3" s="23"/>
      <c r="X3" s="23"/>
      <c r="Y3" s="23"/>
      <c r="AH3" s="31" t="s">
        <v>335</v>
      </c>
      <c r="AT3" s="31" t="s">
        <v>336</v>
      </c>
      <c r="BF3" s="31" t="s">
        <v>337</v>
      </c>
      <c r="BR3" s="31" t="s">
        <v>338</v>
      </c>
      <c r="BS3" s="62"/>
      <c r="BT3" s="62"/>
      <c r="BU3" s="62"/>
      <c r="BV3" s="62"/>
      <c r="BW3" s="62"/>
      <c r="BX3" s="62"/>
      <c r="BY3" s="62"/>
      <c r="BZ3" s="62"/>
      <c r="CA3" s="62"/>
      <c r="CB3" s="62"/>
    </row>
    <row r="4" spans="1:80" x14ac:dyDescent="0.25">
      <c r="A4" s="4" t="str">
        <f>'25-29 transition matrix'!A1</f>
        <v>25-29</v>
      </c>
      <c r="B4" s="4" t="str">
        <f>'25-29 transition matrix'!B1</f>
        <v>no NAFLD</v>
      </c>
      <c r="C4" s="4" t="str">
        <f>'25-29 transition matrix'!C1</f>
        <v>NAFLD F0</v>
      </c>
      <c r="D4" s="4" t="str">
        <f>'25-29 transition matrix'!D1</f>
        <v>F1</v>
      </c>
      <c r="E4" s="4" t="str">
        <f>'25-29 transition matrix'!E1</f>
        <v>F2</v>
      </c>
      <c r="F4" s="4" t="str">
        <f>'25-29 transition matrix'!F1</f>
        <v>F3</v>
      </c>
      <c r="G4" s="4" t="str">
        <f>'25-29 transition matrix'!G1</f>
        <v>F4</v>
      </c>
      <c r="H4" s="4" t="str">
        <f>'25-29 transition matrix'!H1</f>
        <v>DCC</v>
      </c>
      <c r="I4" s="4" t="str">
        <f>'25-29 transition matrix'!I1</f>
        <v>HCC</v>
      </c>
      <c r="J4" s="4" t="str">
        <f>'25-29 transition matrix'!J1</f>
        <v>LT</v>
      </c>
      <c r="K4" s="4" t="str">
        <f>'25-29 transition matrix'!K1</f>
        <v>death</v>
      </c>
      <c r="L4" s="62"/>
      <c r="M4" s="62"/>
      <c r="N4" s="62"/>
      <c r="O4" s="62"/>
      <c r="P4" s="62"/>
      <c r="Q4" s="62"/>
      <c r="R4" s="62"/>
      <c r="S4" s="62"/>
      <c r="T4" s="62"/>
      <c r="U4" s="62"/>
      <c r="V4" s="70" t="str">
        <f>'Y1 surgery transition matrices'!A13</f>
        <v>TX Y1 25-29</v>
      </c>
      <c r="W4" s="71" t="str">
        <f>'Y1 surgery transition matrices'!B13</f>
        <v>no NAFLD</v>
      </c>
      <c r="X4" s="71" t="str">
        <f>'Y1 surgery transition matrices'!C13</f>
        <v>NAFLD F0</v>
      </c>
      <c r="Y4" s="71" t="str">
        <f>'Y1 surgery transition matrices'!D13</f>
        <v>F1</v>
      </c>
      <c r="Z4" s="71" t="str">
        <f>'Y1 surgery transition matrices'!E13</f>
        <v>F2</v>
      </c>
      <c r="AA4" s="71" t="str">
        <f>'Y1 surgery transition matrices'!F13</f>
        <v>F3</v>
      </c>
      <c r="AB4" s="71" t="str">
        <f>'Y1 surgery transition matrices'!G13</f>
        <v>F4</v>
      </c>
      <c r="AC4" s="71" t="str">
        <f>'Y1 surgery transition matrices'!H13</f>
        <v>DCC</v>
      </c>
      <c r="AD4" s="71" t="str">
        <f>'Y1 surgery transition matrices'!I13</f>
        <v>HCC</v>
      </c>
      <c r="AE4" s="71" t="str">
        <f>'Y1 surgery transition matrices'!J13</f>
        <v>LT</v>
      </c>
      <c r="AF4" s="71" t="str">
        <f>'Y1 surgery transition matrices'!K13</f>
        <v>death</v>
      </c>
      <c r="AG4" s="72"/>
      <c r="AH4" s="71" t="str">
        <f>'Y2 surgery transition matrices'!A13</f>
        <v>TX Y2 25-29</v>
      </c>
      <c r="AI4" s="71" t="str">
        <f>'Y2 surgery transition matrices'!B13</f>
        <v>no NAFLD</v>
      </c>
      <c r="AJ4" s="71" t="str">
        <f>'Y2 surgery transition matrices'!C13</f>
        <v>NAFLD F0</v>
      </c>
      <c r="AK4" s="71" t="str">
        <f>'Y2 surgery transition matrices'!D13</f>
        <v>F1</v>
      </c>
      <c r="AL4" s="71" t="str">
        <f>'Y2 surgery transition matrices'!E13</f>
        <v>F2</v>
      </c>
      <c r="AM4" s="71" t="str">
        <f>'Y2 surgery transition matrices'!F13</f>
        <v>F3</v>
      </c>
      <c r="AN4" s="71" t="str">
        <f>'Y2 surgery transition matrices'!G13</f>
        <v>F4</v>
      </c>
      <c r="AO4" s="71" t="str">
        <f>'Y2 surgery transition matrices'!H13</f>
        <v>DCC</v>
      </c>
      <c r="AP4" s="71" t="str">
        <f>'Y2 surgery transition matrices'!I13</f>
        <v>HCC</v>
      </c>
      <c r="AQ4" s="71" t="str">
        <f>'Y2 surgery transition matrices'!J13</f>
        <v>LT</v>
      </c>
      <c r="AR4" s="71" t="str">
        <f>'Y2 surgery transition matrices'!K13</f>
        <v>death</v>
      </c>
      <c r="AS4" s="72"/>
      <c r="AT4" s="71" t="str">
        <f>'Y3 surgery transition matrices'!A13</f>
        <v>TX Y3 25-29</v>
      </c>
      <c r="AU4" s="71" t="str">
        <f>'Y3 surgery transition matrices'!B13</f>
        <v>no NAFLD</v>
      </c>
      <c r="AV4" s="71" t="str">
        <f>'Y3 surgery transition matrices'!C13</f>
        <v>NAFLD F0</v>
      </c>
      <c r="AW4" s="71" t="str">
        <f>'Y3 surgery transition matrices'!D13</f>
        <v>F1</v>
      </c>
      <c r="AX4" s="71" t="str">
        <f>'Y3 surgery transition matrices'!E13</f>
        <v>F2</v>
      </c>
      <c r="AY4" s="71" t="str">
        <f>'Y3 surgery transition matrices'!F13</f>
        <v>F3</v>
      </c>
      <c r="AZ4" s="71" t="str">
        <f>'Y3 surgery transition matrices'!G13</f>
        <v>F4</v>
      </c>
      <c r="BA4" s="71" t="str">
        <f>'Y3 surgery transition matrices'!H13</f>
        <v>DCC</v>
      </c>
      <c r="BB4" s="71" t="str">
        <f>'Y3 surgery transition matrices'!I13</f>
        <v>HCC</v>
      </c>
      <c r="BC4" s="71" t="str">
        <f>'Y3 surgery transition matrices'!J13</f>
        <v>LT</v>
      </c>
      <c r="BD4" s="71" t="str">
        <f>'Y3 surgery transition matrices'!K13</f>
        <v>death</v>
      </c>
      <c r="BE4" s="72"/>
      <c r="BF4" s="71" t="str">
        <f>'Y4 surgery transition matrices'!A13</f>
        <v>TX Y4 25-29</v>
      </c>
      <c r="BG4" s="71" t="str">
        <f>'Y4 surgery transition matrices'!B13</f>
        <v>no NAFLD</v>
      </c>
      <c r="BH4" s="71" t="str">
        <f>'Y4 surgery transition matrices'!C13</f>
        <v>NAFLD F0</v>
      </c>
      <c r="BI4" s="71" t="str">
        <f>'Y4 surgery transition matrices'!D13</f>
        <v>F1</v>
      </c>
      <c r="BJ4" s="71" t="str">
        <f>'Y4 surgery transition matrices'!E13</f>
        <v>F2</v>
      </c>
      <c r="BK4" s="71" t="str">
        <f>'Y4 surgery transition matrices'!F13</f>
        <v>F3</v>
      </c>
      <c r="BL4" s="71" t="str">
        <f>'Y4 surgery transition matrices'!G13</f>
        <v>F4</v>
      </c>
      <c r="BM4" s="71" t="str">
        <f>'Y4 surgery transition matrices'!H13</f>
        <v>DCC</v>
      </c>
      <c r="BN4" s="71" t="str">
        <f>'Y4 surgery transition matrices'!I13</f>
        <v>HCC</v>
      </c>
      <c r="BO4" s="71" t="str">
        <f>'Y4 surgery transition matrices'!J13</f>
        <v>LT</v>
      </c>
      <c r="BP4" s="71" t="str">
        <f>'Y4 surgery transition matrices'!K13</f>
        <v>death</v>
      </c>
      <c r="BQ4" s="72"/>
      <c r="BR4" s="71" t="str">
        <f>'Y5 surgery transition matrices'!A13</f>
        <v>TX Y5 25-29</v>
      </c>
      <c r="BS4" s="71" t="str">
        <f>'Y5 surgery transition matrices'!B13</f>
        <v>no NAFLD</v>
      </c>
      <c r="BT4" s="71" t="str">
        <f>'Y5 surgery transition matrices'!C13</f>
        <v>NAFLD F0</v>
      </c>
      <c r="BU4" s="71" t="str">
        <f>'Y5 surgery transition matrices'!D13</f>
        <v>F1</v>
      </c>
      <c r="BV4" s="71" t="str">
        <f>'Y5 surgery transition matrices'!E13</f>
        <v>F2</v>
      </c>
      <c r="BW4" s="71" t="str">
        <f>'Y5 surgery transition matrices'!F13</f>
        <v>F3</v>
      </c>
      <c r="BX4" s="71" t="str">
        <f>'Y5 surgery transition matrices'!G13</f>
        <v>F4</v>
      </c>
      <c r="BY4" s="71" t="str">
        <f>'Y5 surgery transition matrices'!H13</f>
        <v>DCC</v>
      </c>
      <c r="BZ4" s="71" t="str">
        <f>'Y5 surgery transition matrices'!I13</f>
        <v>HCC</v>
      </c>
      <c r="CA4" s="71" t="str">
        <f>'Y5 surgery transition matrices'!J13</f>
        <v>LT</v>
      </c>
      <c r="CB4" s="74" t="str">
        <f>'Y5 surgery transition matrices'!K13</f>
        <v>death</v>
      </c>
    </row>
    <row r="5" spans="1:80" x14ac:dyDescent="0.25">
      <c r="A5" s="4" t="str">
        <f>'25-29 transition matrix'!A2</f>
        <v>no NAFLD</v>
      </c>
      <c r="B5" s="62">
        <f>'25-29 transition matrix'!B2</f>
        <v>0.95152999999999999</v>
      </c>
      <c r="C5" s="62">
        <f>'25-29 transition matrix'!C2</f>
        <v>4.7500000000000001E-2</v>
      </c>
      <c r="D5" s="62">
        <f>'25-29 transition matrix'!D2</f>
        <v>0</v>
      </c>
      <c r="E5" s="62">
        <f>'25-29 transition matrix'!E2</f>
        <v>0</v>
      </c>
      <c r="F5" s="62">
        <f>'25-29 transition matrix'!F2</f>
        <v>0</v>
      </c>
      <c r="G5" s="62">
        <f>'25-29 transition matrix'!G2</f>
        <v>0</v>
      </c>
      <c r="H5" s="62">
        <f>'25-29 transition matrix'!H2</f>
        <v>0</v>
      </c>
      <c r="I5" s="62">
        <f>'25-29 transition matrix'!I2</f>
        <v>0</v>
      </c>
      <c r="J5" s="62">
        <f>'25-29 transition matrix'!J2</f>
        <v>0</v>
      </c>
      <c r="K5" s="62">
        <f>'25-29 transition matrix'!K2</f>
        <v>9.7000000000000005E-4</v>
      </c>
      <c r="L5" s="62"/>
      <c r="M5" s="62"/>
      <c r="N5" s="62"/>
      <c r="O5" s="62"/>
      <c r="P5" s="62"/>
      <c r="Q5" s="62"/>
      <c r="R5" s="4" t="s">
        <v>172</v>
      </c>
      <c r="S5" s="4" t="s">
        <v>173</v>
      </c>
      <c r="T5" s="4" t="s">
        <v>196</v>
      </c>
      <c r="U5" s="62"/>
      <c r="V5" s="75" t="str">
        <f>'Y1 surgery transition matrices'!A14</f>
        <v>no NAFLD</v>
      </c>
      <c r="W5" s="76">
        <f>'Y1 surgery transition matrices'!B14</f>
        <v>0.95152999999999999</v>
      </c>
      <c r="X5" s="76">
        <f>'Y1 surgery transition matrices'!C14</f>
        <v>4.7500000000000001E-2</v>
      </c>
      <c r="Y5" s="76">
        <f>'Y1 surgery transition matrices'!D14</f>
        <v>0</v>
      </c>
      <c r="Z5" s="76">
        <f>'Y1 surgery transition matrices'!E14</f>
        <v>0</v>
      </c>
      <c r="AA5" s="76">
        <f>'Y1 surgery transition matrices'!F14</f>
        <v>0</v>
      </c>
      <c r="AB5" s="76">
        <f>'Y1 surgery transition matrices'!G14</f>
        <v>0</v>
      </c>
      <c r="AC5" s="76">
        <f>'Y1 surgery transition matrices'!H14</f>
        <v>0</v>
      </c>
      <c r="AD5" s="76">
        <f>'Y1 surgery transition matrices'!I14</f>
        <v>0</v>
      </c>
      <c r="AE5" s="76">
        <f>'Y1 surgery transition matrices'!J14</f>
        <v>0</v>
      </c>
      <c r="AF5" s="76">
        <f>'Y1 surgery transition matrices'!K14</f>
        <v>9.7000000000000005E-4</v>
      </c>
      <c r="AG5" s="76"/>
      <c r="AH5" s="53" t="str">
        <f>'Y2 surgery transition matrices'!A14</f>
        <v>no NAFLD</v>
      </c>
      <c r="AI5" s="76">
        <f>'Y2 surgery transition matrices'!B14</f>
        <v>0.95152999999999999</v>
      </c>
      <c r="AJ5" s="76">
        <f>'Y2 surgery transition matrices'!C14</f>
        <v>4.7500000000000001E-2</v>
      </c>
      <c r="AK5" s="76">
        <f>'Y2 surgery transition matrices'!D14</f>
        <v>0</v>
      </c>
      <c r="AL5" s="76">
        <f>'Y2 surgery transition matrices'!E14</f>
        <v>0</v>
      </c>
      <c r="AM5" s="76">
        <f>'Y2 surgery transition matrices'!F14</f>
        <v>0</v>
      </c>
      <c r="AN5" s="76">
        <f>'Y2 surgery transition matrices'!G14</f>
        <v>0</v>
      </c>
      <c r="AO5" s="76">
        <f>'Y2 surgery transition matrices'!H14</f>
        <v>0</v>
      </c>
      <c r="AP5" s="76">
        <f>'Y2 surgery transition matrices'!I14</f>
        <v>0</v>
      </c>
      <c r="AQ5" s="76">
        <f>'Y2 surgery transition matrices'!J14</f>
        <v>0</v>
      </c>
      <c r="AR5" s="76">
        <f>'Y2 surgery transition matrices'!K14</f>
        <v>9.7000000000000005E-4</v>
      </c>
      <c r="AS5" s="76"/>
      <c r="AT5" s="53" t="str">
        <f>'Y3 surgery transition matrices'!A14</f>
        <v>no NAFLD</v>
      </c>
      <c r="AU5" s="76">
        <f>'Y3 surgery transition matrices'!B14</f>
        <v>0.95152999999999999</v>
      </c>
      <c r="AV5" s="76">
        <f>'Y3 surgery transition matrices'!C14</f>
        <v>4.7500000000000001E-2</v>
      </c>
      <c r="AW5" s="76">
        <f>'Y3 surgery transition matrices'!D14</f>
        <v>0</v>
      </c>
      <c r="AX5" s="76">
        <f>'Y3 surgery transition matrices'!E14</f>
        <v>0</v>
      </c>
      <c r="AY5" s="76">
        <f>'Y3 surgery transition matrices'!F14</f>
        <v>0</v>
      </c>
      <c r="AZ5" s="76">
        <f>'Y3 surgery transition matrices'!G14</f>
        <v>0</v>
      </c>
      <c r="BA5" s="76">
        <f>'Y3 surgery transition matrices'!H14</f>
        <v>0</v>
      </c>
      <c r="BB5" s="76">
        <f>'Y3 surgery transition matrices'!I14</f>
        <v>0</v>
      </c>
      <c r="BC5" s="76">
        <f>'Y3 surgery transition matrices'!J14</f>
        <v>0</v>
      </c>
      <c r="BD5" s="76">
        <f>'Y3 surgery transition matrices'!K14</f>
        <v>9.7000000000000005E-4</v>
      </c>
      <c r="BE5" s="76"/>
      <c r="BF5" s="53" t="str">
        <f>'Y4 surgery transition matrices'!A14</f>
        <v>no NAFLD</v>
      </c>
      <c r="BG5" s="76">
        <f>'Y4 surgery transition matrices'!B14</f>
        <v>0.95152999999999999</v>
      </c>
      <c r="BH5" s="76">
        <f>'Y4 surgery transition matrices'!C14</f>
        <v>4.7500000000000001E-2</v>
      </c>
      <c r="BI5" s="76">
        <f>'Y4 surgery transition matrices'!D14</f>
        <v>0</v>
      </c>
      <c r="BJ5" s="76">
        <f>'Y4 surgery transition matrices'!E14</f>
        <v>0</v>
      </c>
      <c r="BK5" s="76">
        <f>'Y4 surgery transition matrices'!F14</f>
        <v>0</v>
      </c>
      <c r="BL5" s="76">
        <f>'Y4 surgery transition matrices'!G14</f>
        <v>0</v>
      </c>
      <c r="BM5" s="76">
        <f>'Y4 surgery transition matrices'!H14</f>
        <v>0</v>
      </c>
      <c r="BN5" s="76">
        <f>'Y4 surgery transition matrices'!I14</f>
        <v>0</v>
      </c>
      <c r="BO5" s="76">
        <f>'Y4 surgery transition matrices'!J14</f>
        <v>0</v>
      </c>
      <c r="BP5" s="76">
        <f>'Y4 surgery transition matrices'!K14</f>
        <v>9.7000000000000005E-4</v>
      </c>
      <c r="BQ5" s="76"/>
      <c r="BR5" s="53" t="str">
        <f>'Y5 surgery transition matrices'!A14</f>
        <v>no NAFLD</v>
      </c>
      <c r="BS5" s="76">
        <f>'Y5 surgery transition matrices'!B14</f>
        <v>0.95152999999999999</v>
      </c>
      <c r="BT5" s="76">
        <f>'Y5 surgery transition matrices'!C14</f>
        <v>4.7500000000000001E-2</v>
      </c>
      <c r="BU5" s="76">
        <f>'Y5 surgery transition matrices'!D14</f>
        <v>0</v>
      </c>
      <c r="BV5" s="76">
        <f>'Y5 surgery transition matrices'!E14</f>
        <v>0</v>
      </c>
      <c r="BW5" s="76">
        <f>'Y5 surgery transition matrices'!F14</f>
        <v>0</v>
      </c>
      <c r="BX5" s="76">
        <f>'Y5 surgery transition matrices'!G14</f>
        <v>0</v>
      </c>
      <c r="BY5" s="76">
        <f>'Y5 surgery transition matrices'!H14</f>
        <v>0</v>
      </c>
      <c r="BZ5" s="76">
        <f>'Y5 surgery transition matrices'!I14</f>
        <v>0</v>
      </c>
      <c r="CA5" s="76">
        <f>'Y5 surgery transition matrices'!J14</f>
        <v>0</v>
      </c>
      <c r="CB5" s="78">
        <f>'Y5 surgery transition matrices'!K14</f>
        <v>9.7000000000000005E-4</v>
      </c>
    </row>
    <row r="6" spans="1:80" x14ac:dyDescent="0.25">
      <c r="A6" s="4" t="str">
        <f>'25-29 transition matrix'!A3</f>
        <v>NAFLD</v>
      </c>
      <c r="B6" s="62">
        <f>'25-29 transition matrix'!B3</f>
        <v>0.23701</v>
      </c>
      <c r="C6" s="62">
        <f>'25-29 transition matrix'!C3</f>
        <v>0.74592850500000007</v>
      </c>
      <c r="D6" s="62">
        <f>'25-29 transition matrix'!D3</f>
        <v>1.5768000000000001E-2</v>
      </c>
      <c r="E6" s="62">
        <f>'25-29 transition matrix'!E3</f>
        <v>0</v>
      </c>
      <c r="F6" s="62">
        <f>'25-29 transition matrix'!F3</f>
        <v>0</v>
      </c>
      <c r="G6" s="62">
        <f>'25-29 transition matrix'!G3</f>
        <v>0</v>
      </c>
      <c r="H6" s="62">
        <f>'25-29 transition matrix'!H3</f>
        <v>0</v>
      </c>
      <c r="I6" s="62">
        <f>'25-29 transition matrix'!I3</f>
        <v>0</v>
      </c>
      <c r="J6" s="62">
        <f>'25-29 transition matrix'!J3</f>
        <v>0</v>
      </c>
      <c r="K6" s="62">
        <f>'25-29 transition matrix'!K3</f>
        <v>1.2934950000000002E-3</v>
      </c>
      <c r="L6" s="62"/>
      <c r="M6" s="62"/>
      <c r="N6" s="62"/>
      <c r="O6" s="62"/>
      <c r="P6" s="62"/>
      <c r="Q6" s="4" t="s">
        <v>169</v>
      </c>
      <c r="R6" s="62">
        <v>1</v>
      </c>
      <c r="S6" s="69">
        <v>2509</v>
      </c>
      <c r="T6" s="62"/>
      <c r="U6" s="62"/>
      <c r="V6" s="75" t="str">
        <f>'Y1 surgery transition matrices'!A15</f>
        <v>NAFLD</v>
      </c>
      <c r="W6" s="76">
        <f>'Y1 surgery transition matrices'!B15</f>
        <v>0.23701</v>
      </c>
      <c r="X6" s="76">
        <f>'Y1 surgery transition matrices'!C15</f>
        <v>0.74592850500000007</v>
      </c>
      <c r="Y6" s="76">
        <f>'Y1 surgery transition matrices'!D15</f>
        <v>1.5768000000000001E-2</v>
      </c>
      <c r="Z6" s="76">
        <f>'Y1 surgery transition matrices'!E15</f>
        <v>0</v>
      </c>
      <c r="AA6" s="76">
        <f>'Y1 surgery transition matrices'!F15</f>
        <v>0</v>
      </c>
      <c r="AB6" s="76">
        <f>'Y1 surgery transition matrices'!G15</f>
        <v>0</v>
      </c>
      <c r="AC6" s="76">
        <f>'Y1 surgery transition matrices'!H15</f>
        <v>0</v>
      </c>
      <c r="AD6" s="76">
        <f>'Y1 surgery transition matrices'!I15</f>
        <v>0</v>
      </c>
      <c r="AE6" s="76">
        <f>'Y1 surgery transition matrices'!J15</f>
        <v>0</v>
      </c>
      <c r="AF6" s="76">
        <f>'Y1 surgery transition matrices'!K15</f>
        <v>1.2934950000000002E-3</v>
      </c>
      <c r="AG6" s="76"/>
      <c r="AH6" s="53" t="str">
        <f>'Y2 surgery transition matrices'!A15</f>
        <v>NAFLD</v>
      </c>
      <c r="AI6" s="76">
        <f>'Y2 surgery transition matrices'!B15</f>
        <v>0.23701</v>
      </c>
      <c r="AJ6" s="76">
        <f>'Y2 surgery transition matrices'!C15</f>
        <v>0.74592850500000007</v>
      </c>
      <c r="AK6" s="76">
        <f>'Y2 surgery transition matrices'!D15</f>
        <v>1.5768000000000001E-2</v>
      </c>
      <c r="AL6" s="76">
        <f>'Y2 surgery transition matrices'!E15</f>
        <v>0</v>
      </c>
      <c r="AM6" s="76">
        <f>'Y2 surgery transition matrices'!F15</f>
        <v>0</v>
      </c>
      <c r="AN6" s="76">
        <f>'Y2 surgery transition matrices'!G15</f>
        <v>0</v>
      </c>
      <c r="AO6" s="76">
        <f>'Y2 surgery transition matrices'!H15</f>
        <v>0</v>
      </c>
      <c r="AP6" s="76">
        <f>'Y2 surgery transition matrices'!I15</f>
        <v>0</v>
      </c>
      <c r="AQ6" s="76">
        <f>'Y2 surgery transition matrices'!J15</f>
        <v>0</v>
      </c>
      <c r="AR6" s="76">
        <f>'Y2 surgery transition matrices'!K15</f>
        <v>1.2934950000000002E-3</v>
      </c>
      <c r="AS6" s="76"/>
      <c r="AT6" s="53" t="str">
        <f>'Y3 surgery transition matrices'!A15</f>
        <v>NAFLD</v>
      </c>
      <c r="AU6" s="76">
        <f>'Y3 surgery transition matrices'!B15</f>
        <v>0.23701</v>
      </c>
      <c r="AV6" s="76">
        <f>'Y3 surgery transition matrices'!C15</f>
        <v>0.74592850500000007</v>
      </c>
      <c r="AW6" s="76">
        <f>'Y3 surgery transition matrices'!D15</f>
        <v>1.5768000000000001E-2</v>
      </c>
      <c r="AX6" s="76">
        <f>'Y3 surgery transition matrices'!E15</f>
        <v>0</v>
      </c>
      <c r="AY6" s="76">
        <f>'Y3 surgery transition matrices'!F15</f>
        <v>0</v>
      </c>
      <c r="AZ6" s="76">
        <f>'Y3 surgery transition matrices'!G15</f>
        <v>0</v>
      </c>
      <c r="BA6" s="76">
        <f>'Y3 surgery transition matrices'!H15</f>
        <v>0</v>
      </c>
      <c r="BB6" s="76">
        <f>'Y3 surgery transition matrices'!I15</f>
        <v>0</v>
      </c>
      <c r="BC6" s="76">
        <f>'Y3 surgery transition matrices'!J15</f>
        <v>0</v>
      </c>
      <c r="BD6" s="76">
        <f>'Y3 surgery transition matrices'!K15</f>
        <v>1.2934950000000002E-3</v>
      </c>
      <c r="BE6" s="76"/>
      <c r="BF6" s="53" t="str">
        <f>'Y4 surgery transition matrices'!A15</f>
        <v>NAFLD</v>
      </c>
      <c r="BG6" s="76">
        <f>'Y4 surgery transition matrices'!B15</f>
        <v>0.23701</v>
      </c>
      <c r="BH6" s="76">
        <f>'Y4 surgery transition matrices'!C15</f>
        <v>0.74592850500000007</v>
      </c>
      <c r="BI6" s="76">
        <f>'Y4 surgery transition matrices'!D15</f>
        <v>1.5768000000000001E-2</v>
      </c>
      <c r="BJ6" s="76">
        <f>'Y4 surgery transition matrices'!E15</f>
        <v>0</v>
      </c>
      <c r="BK6" s="76">
        <f>'Y4 surgery transition matrices'!F15</f>
        <v>0</v>
      </c>
      <c r="BL6" s="76">
        <f>'Y4 surgery transition matrices'!G15</f>
        <v>0</v>
      </c>
      <c r="BM6" s="76">
        <f>'Y4 surgery transition matrices'!H15</f>
        <v>0</v>
      </c>
      <c r="BN6" s="76">
        <f>'Y4 surgery transition matrices'!I15</f>
        <v>0</v>
      </c>
      <c r="BO6" s="76">
        <f>'Y4 surgery transition matrices'!J15</f>
        <v>0</v>
      </c>
      <c r="BP6" s="76">
        <f>'Y4 surgery transition matrices'!K15</f>
        <v>1.2934950000000002E-3</v>
      </c>
      <c r="BQ6" s="76"/>
      <c r="BR6" s="53" t="str">
        <f>'Y5 surgery transition matrices'!A15</f>
        <v>NAFLD</v>
      </c>
      <c r="BS6" s="76">
        <f>'Y5 surgery transition matrices'!B15</f>
        <v>0.23701</v>
      </c>
      <c r="BT6" s="76">
        <f>'Y5 surgery transition matrices'!C15</f>
        <v>0.74592850500000007</v>
      </c>
      <c r="BU6" s="76">
        <f>'Y5 surgery transition matrices'!D15</f>
        <v>1.5768000000000001E-2</v>
      </c>
      <c r="BV6" s="76">
        <f>'Y5 surgery transition matrices'!E15</f>
        <v>0</v>
      </c>
      <c r="BW6" s="76">
        <f>'Y5 surgery transition matrices'!F15</f>
        <v>0</v>
      </c>
      <c r="BX6" s="76">
        <f>'Y5 surgery transition matrices'!G15</f>
        <v>0</v>
      </c>
      <c r="BY6" s="76">
        <f>'Y5 surgery transition matrices'!H15</f>
        <v>0</v>
      </c>
      <c r="BZ6" s="76">
        <f>'Y5 surgery transition matrices'!I15</f>
        <v>0</v>
      </c>
      <c r="CA6" s="76">
        <f>'Y5 surgery transition matrices'!J15</f>
        <v>0</v>
      </c>
      <c r="CB6" s="78">
        <f>'Y5 surgery transition matrices'!K15</f>
        <v>1.2934950000000002E-3</v>
      </c>
    </row>
    <row r="7" spans="1:80" x14ac:dyDescent="0.25">
      <c r="A7" s="4" t="str">
        <f>'25-29 transition matrix'!A4</f>
        <v>F1</v>
      </c>
      <c r="B7" s="62">
        <f>'25-29 transition matrix'!B4</f>
        <v>0</v>
      </c>
      <c r="C7" s="62">
        <f>'25-29 transition matrix'!C4</f>
        <v>8.2200000000000009E-2</v>
      </c>
      <c r="D7" s="62">
        <f>'25-29 transition matrix'!D4</f>
        <v>0.83610855539999995</v>
      </c>
      <c r="E7" s="62">
        <f>'25-29 transition matrix'!E4</f>
        <v>8.0299999999999996E-2</v>
      </c>
      <c r="F7" s="62">
        <f>'25-29 transition matrix'!F4</f>
        <v>0</v>
      </c>
      <c r="G7" s="62">
        <f>'25-29 transition matrix'!G4</f>
        <v>0</v>
      </c>
      <c r="H7" s="62">
        <f>'25-29 transition matrix'!H4</f>
        <v>0</v>
      </c>
      <c r="I7" s="62">
        <f>'25-29 transition matrix'!I4</f>
        <v>6.7890000000000006E-6</v>
      </c>
      <c r="J7" s="62">
        <f>'25-29 transition matrix'!J4</f>
        <v>0</v>
      </c>
      <c r="K7" s="62">
        <f>'25-29 transition matrix'!K4</f>
        <v>1.3846556000000002E-3</v>
      </c>
      <c r="L7" s="62"/>
      <c r="M7" s="62"/>
      <c r="N7" s="62"/>
      <c r="O7" s="62"/>
      <c r="P7" s="62"/>
      <c r="Q7" s="4" t="s">
        <v>87</v>
      </c>
      <c r="R7" s="62">
        <v>1</v>
      </c>
      <c r="S7" s="69">
        <v>3875</v>
      </c>
      <c r="T7" s="69">
        <v>8519</v>
      </c>
      <c r="U7" s="62"/>
      <c r="V7" s="75" t="str">
        <f>'Y1 surgery transition matrices'!A16</f>
        <v>F1</v>
      </c>
      <c r="W7" s="76">
        <f>'Y1 surgery transition matrices'!B16</f>
        <v>0</v>
      </c>
      <c r="X7" s="76">
        <f>'Y1 surgery transition matrices'!C16</f>
        <v>8.2200000000000009E-2</v>
      </c>
      <c r="Y7" s="76">
        <f>'Y1 surgery transition matrices'!D16</f>
        <v>0.83610855539999995</v>
      </c>
      <c r="Z7" s="76">
        <f>'Y1 surgery transition matrices'!E16</f>
        <v>8.0299999999999996E-2</v>
      </c>
      <c r="AA7" s="76">
        <f>'Y1 surgery transition matrices'!F16</f>
        <v>0</v>
      </c>
      <c r="AB7" s="76">
        <f>'Y1 surgery transition matrices'!G16</f>
        <v>0</v>
      </c>
      <c r="AC7" s="76">
        <f>'Y1 surgery transition matrices'!H16</f>
        <v>0</v>
      </c>
      <c r="AD7" s="76">
        <f>'Y1 surgery transition matrices'!I16</f>
        <v>6.7890000000000006E-6</v>
      </c>
      <c r="AE7" s="76">
        <f>'Y1 surgery transition matrices'!J16</f>
        <v>0</v>
      </c>
      <c r="AF7" s="76">
        <f>'Y1 surgery transition matrices'!K16</f>
        <v>1.3846556000000002E-3</v>
      </c>
      <c r="AG7" s="76"/>
      <c r="AH7" s="53" t="str">
        <f>'Y2 surgery transition matrices'!A16</f>
        <v>F1</v>
      </c>
      <c r="AI7" s="76">
        <f>'Y2 surgery transition matrices'!B16</f>
        <v>0</v>
      </c>
      <c r="AJ7" s="76">
        <f>'Y2 surgery transition matrices'!C16</f>
        <v>8.2200000000000009E-2</v>
      </c>
      <c r="AK7" s="76">
        <f>'Y2 surgery transition matrices'!D16</f>
        <v>0.83610855539999995</v>
      </c>
      <c r="AL7" s="76">
        <f>'Y2 surgery transition matrices'!E16</f>
        <v>8.0299999999999996E-2</v>
      </c>
      <c r="AM7" s="76">
        <f>'Y2 surgery transition matrices'!F16</f>
        <v>0</v>
      </c>
      <c r="AN7" s="76">
        <f>'Y2 surgery transition matrices'!G16</f>
        <v>0</v>
      </c>
      <c r="AO7" s="76">
        <f>'Y2 surgery transition matrices'!H16</f>
        <v>0</v>
      </c>
      <c r="AP7" s="76">
        <f>'Y2 surgery transition matrices'!I16</f>
        <v>6.7890000000000006E-6</v>
      </c>
      <c r="AQ7" s="76">
        <f>'Y2 surgery transition matrices'!J16</f>
        <v>0</v>
      </c>
      <c r="AR7" s="76">
        <f>'Y2 surgery transition matrices'!K16</f>
        <v>1.3846556000000002E-3</v>
      </c>
      <c r="AS7" s="76"/>
      <c r="AT7" s="53" t="str">
        <f>'Y3 surgery transition matrices'!A16</f>
        <v>F1</v>
      </c>
      <c r="AU7" s="76">
        <f>'Y3 surgery transition matrices'!B16</f>
        <v>0</v>
      </c>
      <c r="AV7" s="76">
        <f>'Y3 surgery transition matrices'!C16</f>
        <v>8.2200000000000009E-2</v>
      </c>
      <c r="AW7" s="76">
        <f>'Y3 surgery transition matrices'!D16</f>
        <v>0.83610855539999995</v>
      </c>
      <c r="AX7" s="76">
        <f>'Y3 surgery transition matrices'!E16</f>
        <v>8.0299999999999996E-2</v>
      </c>
      <c r="AY7" s="76">
        <f>'Y3 surgery transition matrices'!F16</f>
        <v>0</v>
      </c>
      <c r="AZ7" s="76">
        <f>'Y3 surgery transition matrices'!G16</f>
        <v>0</v>
      </c>
      <c r="BA7" s="76">
        <f>'Y3 surgery transition matrices'!H16</f>
        <v>0</v>
      </c>
      <c r="BB7" s="76">
        <f>'Y3 surgery transition matrices'!I16</f>
        <v>6.7890000000000006E-6</v>
      </c>
      <c r="BC7" s="76">
        <f>'Y3 surgery transition matrices'!J16</f>
        <v>0</v>
      </c>
      <c r="BD7" s="76">
        <f>'Y3 surgery transition matrices'!K16</f>
        <v>1.3846556000000002E-3</v>
      </c>
      <c r="BE7" s="76"/>
      <c r="BF7" s="53" t="str">
        <f>'Y4 surgery transition matrices'!A16</f>
        <v>F1</v>
      </c>
      <c r="BG7" s="76">
        <f>'Y4 surgery transition matrices'!B16</f>
        <v>0</v>
      </c>
      <c r="BH7" s="76">
        <f>'Y4 surgery transition matrices'!C16</f>
        <v>8.2200000000000009E-2</v>
      </c>
      <c r="BI7" s="76">
        <f>'Y4 surgery transition matrices'!D16</f>
        <v>0.83610855539999995</v>
      </c>
      <c r="BJ7" s="76">
        <f>'Y4 surgery transition matrices'!E16</f>
        <v>8.0299999999999996E-2</v>
      </c>
      <c r="BK7" s="76">
        <f>'Y4 surgery transition matrices'!F16</f>
        <v>0</v>
      </c>
      <c r="BL7" s="76">
        <f>'Y4 surgery transition matrices'!G16</f>
        <v>0</v>
      </c>
      <c r="BM7" s="76">
        <f>'Y4 surgery transition matrices'!H16</f>
        <v>0</v>
      </c>
      <c r="BN7" s="76">
        <f>'Y4 surgery transition matrices'!I16</f>
        <v>6.7890000000000006E-6</v>
      </c>
      <c r="BO7" s="76">
        <f>'Y4 surgery transition matrices'!J16</f>
        <v>0</v>
      </c>
      <c r="BP7" s="76">
        <f>'Y4 surgery transition matrices'!K16</f>
        <v>1.3846556000000002E-3</v>
      </c>
      <c r="BQ7" s="76"/>
      <c r="BR7" s="53" t="str">
        <f>'Y5 surgery transition matrices'!A16</f>
        <v>F1</v>
      </c>
      <c r="BS7" s="76">
        <f>'Y5 surgery transition matrices'!B16</f>
        <v>0</v>
      </c>
      <c r="BT7" s="76">
        <f>'Y5 surgery transition matrices'!C16</f>
        <v>8.2200000000000009E-2</v>
      </c>
      <c r="BU7" s="76">
        <f>'Y5 surgery transition matrices'!D16</f>
        <v>0.83610855539999995</v>
      </c>
      <c r="BV7" s="76">
        <f>'Y5 surgery transition matrices'!E16</f>
        <v>8.0299999999999996E-2</v>
      </c>
      <c r="BW7" s="76">
        <f>'Y5 surgery transition matrices'!F16</f>
        <v>0</v>
      </c>
      <c r="BX7" s="76">
        <f>'Y5 surgery transition matrices'!G16</f>
        <v>0</v>
      </c>
      <c r="BY7" s="76">
        <f>'Y5 surgery transition matrices'!H16</f>
        <v>0</v>
      </c>
      <c r="BZ7" s="76">
        <f>'Y5 surgery transition matrices'!I16</f>
        <v>6.7890000000000006E-6</v>
      </c>
      <c r="CA7" s="76">
        <f>'Y5 surgery transition matrices'!J16</f>
        <v>0</v>
      </c>
      <c r="CB7" s="78">
        <f>'Y5 surgery transition matrices'!K16</f>
        <v>1.3846556000000002E-3</v>
      </c>
    </row>
    <row r="8" spans="1:80" x14ac:dyDescent="0.25">
      <c r="A8" s="4" t="str">
        <f>'25-29 transition matrix'!A5</f>
        <v>F2</v>
      </c>
      <c r="B8" s="62">
        <f>'25-29 transition matrix'!B5</f>
        <v>0</v>
      </c>
      <c r="C8" s="62">
        <f>'25-29 transition matrix'!C5</f>
        <v>0</v>
      </c>
      <c r="D8" s="62">
        <f>'25-29 transition matrix'!D5</f>
        <v>8.2200000000000009E-2</v>
      </c>
      <c r="E8" s="62">
        <f>'25-29 transition matrix'!E5</f>
        <v>0.83514141619999982</v>
      </c>
      <c r="F8" s="62">
        <f>'25-29 transition matrix'!F5</f>
        <v>8.0299999999999996E-2</v>
      </c>
      <c r="G8" s="62">
        <f>'25-29 transition matrix'!G5</f>
        <v>0</v>
      </c>
      <c r="H8" s="62">
        <f>'25-29 transition matrix'!H5</f>
        <v>0</v>
      </c>
      <c r="I8" s="62">
        <f>'25-29 transition matrix'!I5</f>
        <v>1.3870000000000001E-4</v>
      </c>
      <c r="J8" s="62">
        <f>'25-29 transition matrix'!J5</f>
        <v>0</v>
      </c>
      <c r="K8" s="62">
        <f>'25-29 transition matrix'!K5</f>
        <v>2.2198838000000005E-3</v>
      </c>
      <c r="L8" s="62"/>
      <c r="M8" s="62"/>
      <c r="N8" s="62"/>
      <c r="O8" s="62"/>
      <c r="P8" s="62"/>
      <c r="Q8" s="4" t="s">
        <v>1</v>
      </c>
      <c r="R8" s="62">
        <v>0.95</v>
      </c>
      <c r="S8" s="69">
        <v>3925</v>
      </c>
      <c r="T8" s="62"/>
      <c r="U8" s="62"/>
      <c r="V8" s="75" t="str">
        <f>'Y1 surgery transition matrices'!A17</f>
        <v>F2</v>
      </c>
      <c r="W8" s="76">
        <f>'Y1 surgery transition matrices'!B17</f>
        <v>0</v>
      </c>
      <c r="X8" s="76">
        <f>'Y1 surgery transition matrices'!C17</f>
        <v>0</v>
      </c>
      <c r="Y8" s="76">
        <f>'Y1 surgery transition matrices'!D17</f>
        <v>0.16440000000000002</v>
      </c>
      <c r="Z8" s="76">
        <f>'Y1 surgery transition matrices'!E17</f>
        <v>0.75294141619999988</v>
      </c>
      <c r="AA8" s="76">
        <f>'Y1 surgery transition matrices'!F17</f>
        <v>8.0299999999999996E-2</v>
      </c>
      <c r="AB8" s="76">
        <f>'Y1 surgery transition matrices'!G17</f>
        <v>0</v>
      </c>
      <c r="AC8" s="76">
        <f>'Y1 surgery transition matrices'!H17</f>
        <v>0</v>
      </c>
      <c r="AD8" s="76">
        <f>'Y1 surgery transition matrices'!I17</f>
        <v>1.3870000000000001E-4</v>
      </c>
      <c r="AE8" s="76">
        <f>'Y1 surgery transition matrices'!J17</f>
        <v>0</v>
      </c>
      <c r="AF8" s="76">
        <f>'Y1 surgery transition matrices'!K17</f>
        <v>2.2198838000000005E-3</v>
      </c>
      <c r="AG8" s="76"/>
      <c r="AH8" s="53" t="str">
        <f>'Y2 surgery transition matrices'!A17</f>
        <v>F2</v>
      </c>
      <c r="AI8" s="76">
        <f>'Y2 surgery transition matrices'!B17</f>
        <v>0</v>
      </c>
      <c r="AJ8" s="76">
        <f>'Y2 surgery transition matrices'!C17</f>
        <v>0</v>
      </c>
      <c r="AK8" s="76">
        <f>'Y2 surgery transition matrices'!D17</f>
        <v>0.24660000000000001</v>
      </c>
      <c r="AL8" s="76">
        <f>'Y2 surgery transition matrices'!E17</f>
        <v>0.67074141619999983</v>
      </c>
      <c r="AM8" s="76">
        <f>'Y2 surgery transition matrices'!F17</f>
        <v>8.0299999999999996E-2</v>
      </c>
      <c r="AN8" s="76">
        <f>'Y2 surgery transition matrices'!G17</f>
        <v>0</v>
      </c>
      <c r="AO8" s="76">
        <f>'Y2 surgery transition matrices'!H17</f>
        <v>0</v>
      </c>
      <c r="AP8" s="76">
        <f>'Y2 surgery transition matrices'!I17</f>
        <v>1.3870000000000001E-4</v>
      </c>
      <c r="AQ8" s="76">
        <f>'Y2 surgery transition matrices'!J17</f>
        <v>0</v>
      </c>
      <c r="AR8" s="76">
        <f>'Y2 surgery transition matrices'!K17</f>
        <v>2.2198838000000005E-3</v>
      </c>
      <c r="AS8" s="76"/>
      <c r="AT8" s="53" t="str">
        <f>'Y3 surgery transition matrices'!A17</f>
        <v>F2</v>
      </c>
      <c r="AU8" s="76">
        <f>'Y3 surgery transition matrices'!B17</f>
        <v>0</v>
      </c>
      <c r="AV8" s="76">
        <f>'Y3 surgery transition matrices'!C17</f>
        <v>0</v>
      </c>
      <c r="AW8" s="76">
        <f>'Y3 surgery transition matrices'!D17</f>
        <v>0.28770000000000001</v>
      </c>
      <c r="AX8" s="76">
        <f>'Y3 surgery transition matrices'!E17</f>
        <v>0.6296414161999998</v>
      </c>
      <c r="AY8" s="76">
        <f>'Y3 surgery transition matrices'!F17</f>
        <v>8.0299999999999996E-2</v>
      </c>
      <c r="AZ8" s="76">
        <f>'Y3 surgery transition matrices'!G17</f>
        <v>0</v>
      </c>
      <c r="BA8" s="76">
        <f>'Y3 surgery transition matrices'!H17</f>
        <v>0</v>
      </c>
      <c r="BB8" s="76">
        <f>'Y3 surgery transition matrices'!I17</f>
        <v>1.3870000000000001E-4</v>
      </c>
      <c r="BC8" s="76">
        <f>'Y3 surgery transition matrices'!J17</f>
        <v>0</v>
      </c>
      <c r="BD8" s="76">
        <f>'Y3 surgery transition matrices'!K17</f>
        <v>2.2198838000000005E-3</v>
      </c>
      <c r="BE8" s="76"/>
      <c r="BF8" s="53" t="str">
        <f>'Y4 surgery transition matrices'!A17</f>
        <v>F2</v>
      </c>
      <c r="BG8" s="76">
        <f>'Y4 surgery transition matrices'!B17</f>
        <v>0</v>
      </c>
      <c r="BH8" s="76">
        <f>'Y4 surgery transition matrices'!C17</f>
        <v>0</v>
      </c>
      <c r="BI8" s="76">
        <f>'Y4 surgery transition matrices'!D17</f>
        <v>0.32880000000000004</v>
      </c>
      <c r="BJ8" s="76">
        <f>'Y4 surgery transition matrices'!E17</f>
        <v>0.58854141619999989</v>
      </c>
      <c r="BK8" s="76">
        <f>'Y4 surgery transition matrices'!F17</f>
        <v>8.0299999999999996E-2</v>
      </c>
      <c r="BL8" s="76">
        <f>'Y4 surgery transition matrices'!G17</f>
        <v>0</v>
      </c>
      <c r="BM8" s="76">
        <f>'Y4 surgery transition matrices'!H17</f>
        <v>0</v>
      </c>
      <c r="BN8" s="76">
        <f>'Y4 surgery transition matrices'!I17</f>
        <v>1.3870000000000001E-4</v>
      </c>
      <c r="BO8" s="76">
        <f>'Y4 surgery transition matrices'!J17</f>
        <v>0</v>
      </c>
      <c r="BP8" s="76">
        <f>'Y4 surgery transition matrices'!K17</f>
        <v>2.2198838000000005E-3</v>
      </c>
      <c r="BQ8" s="76"/>
      <c r="BR8" s="53" t="str">
        <f>'Y5 surgery transition matrices'!A17</f>
        <v>F2</v>
      </c>
      <c r="BS8" s="76">
        <f>'Y5 surgery transition matrices'!B17</f>
        <v>0</v>
      </c>
      <c r="BT8" s="76">
        <f>'Y5 surgery transition matrices'!C17</f>
        <v>0</v>
      </c>
      <c r="BU8" s="76">
        <f>'Y5 surgery transition matrices'!D17</f>
        <v>0.33702000000000004</v>
      </c>
      <c r="BV8" s="76">
        <f>'Y5 surgery transition matrices'!E17</f>
        <v>0.58032141619999977</v>
      </c>
      <c r="BW8" s="76">
        <f>'Y5 surgery transition matrices'!F17</f>
        <v>8.0299999999999996E-2</v>
      </c>
      <c r="BX8" s="76">
        <f>'Y5 surgery transition matrices'!G17</f>
        <v>0</v>
      </c>
      <c r="BY8" s="76">
        <f>'Y5 surgery transition matrices'!H17</f>
        <v>0</v>
      </c>
      <c r="BZ8" s="76">
        <f>'Y5 surgery transition matrices'!I17</f>
        <v>1.3870000000000001E-4</v>
      </c>
      <c r="CA8" s="76">
        <f>'Y5 surgery transition matrices'!J17</f>
        <v>0</v>
      </c>
      <c r="CB8" s="78">
        <f>'Y5 surgery transition matrices'!K17</f>
        <v>2.2198838000000005E-3</v>
      </c>
    </row>
    <row r="9" spans="1:80" x14ac:dyDescent="0.25">
      <c r="A9" s="4" t="str">
        <f>'25-29 transition matrix'!A6</f>
        <v>F3</v>
      </c>
      <c r="B9" s="62">
        <f>'25-29 transition matrix'!B6</f>
        <v>0</v>
      </c>
      <c r="C9" s="62">
        <f>'25-29 transition matrix'!C6</f>
        <v>0</v>
      </c>
      <c r="D9" s="62">
        <f>'25-29 transition matrix'!D6</f>
        <v>0</v>
      </c>
      <c r="E9" s="62">
        <f>'25-29 transition matrix'!E6</f>
        <v>8.2200000000000009E-2</v>
      </c>
      <c r="F9" s="62">
        <f>'25-29 transition matrix'!F6</f>
        <v>0.86207379449999999</v>
      </c>
      <c r="G9" s="62">
        <f>'25-29 transition matrix'!G6</f>
        <v>5.2559999999999996E-2</v>
      </c>
      <c r="H9" s="62">
        <f>'25-29 transition matrix'!H6</f>
        <v>0</v>
      </c>
      <c r="I9" s="62">
        <f>'25-29 transition matrix'!I6</f>
        <v>2.7740000000000002E-4</v>
      </c>
      <c r="J9" s="62">
        <f>'25-29 transition matrix'!J6</f>
        <v>0</v>
      </c>
      <c r="K9" s="62">
        <f>'25-29 transition matrix'!K6</f>
        <v>2.8888055000000005E-3</v>
      </c>
      <c r="L9" s="62"/>
      <c r="M9" s="62"/>
      <c r="N9" s="62"/>
      <c r="O9" s="62"/>
      <c r="P9" s="62"/>
      <c r="Q9" s="4" t="s">
        <v>2</v>
      </c>
      <c r="R9" s="62">
        <v>0.95</v>
      </c>
      <c r="S9" s="69">
        <v>4000</v>
      </c>
      <c r="T9" s="62"/>
      <c r="U9" s="62"/>
      <c r="V9" s="75" t="str">
        <f>'Y1 surgery transition matrices'!A18</f>
        <v>F3</v>
      </c>
      <c r="W9" s="76">
        <f>'Y1 surgery transition matrices'!B18</f>
        <v>0</v>
      </c>
      <c r="X9" s="76">
        <f>'Y1 surgery transition matrices'!C18</f>
        <v>0</v>
      </c>
      <c r="Y9" s="76">
        <f>'Y1 surgery transition matrices'!D18</f>
        <v>0</v>
      </c>
      <c r="Z9" s="76">
        <f>'Y1 surgery transition matrices'!E18</f>
        <v>0.16440000000000002</v>
      </c>
      <c r="AA9" s="76">
        <f>'Y1 surgery transition matrices'!F18</f>
        <v>0.77987379449999994</v>
      </c>
      <c r="AB9" s="76">
        <f>'Y1 surgery transition matrices'!G18</f>
        <v>5.2559999999999996E-2</v>
      </c>
      <c r="AC9" s="76">
        <f>'Y1 surgery transition matrices'!H18</f>
        <v>0</v>
      </c>
      <c r="AD9" s="76">
        <f>'Y1 surgery transition matrices'!I18</f>
        <v>2.7740000000000002E-4</v>
      </c>
      <c r="AE9" s="76">
        <f>'Y1 surgery transition matrices'!J18</f>
        <v>0</v>
      </c>
      <c r="AF9" s="76">
        <f>'Y1 surgery transition matrices'!K18</f>
        <v>2.8888055000000005E-3</v>
      </c>
      <c r="AG9" s="76"/>
      <c r="AH9" s="53" t="str">
        <f>'Y2 surgery transition matrices'!A18</f>
        <v>F3</v>
      </c>
      <c r="AI9" s="76">
        <f>'Y2 surgery transition matrices'!B18</f>
        <v>0</v>
      </c>
      <c r="AJ9" s="76">
        <f>'Y2 surgery transition matrices'!C18</f>
        <v>0</v>
      </c>
      <c r="AK9" s="76">
        <f>'Y2 surgery transition matrices'!D18</f>
        <v>0</v>
      </c>
      <c r="AL9" s="76">
        <f>'Y2 surgery transition matrices'!E18</f>
        <v>0.24660000000000001</v>
      </c>
      <c r="AM9" s="76">
        <f>'Y2 surgery transition matrices'!F18</f>
        <v>0.69767379449999989</v>
      </c>
      <c r="AN9" s="76">
        <f>'Y2 surgery transition matrices'!G18</f>
        <v>5.2559999999999996E-2</v>
      </c>
      <c r="AO9" s="76">
        <f>'Y2 surgery transition matrices'!H18</f>
        <v>0</v>
      </c>
      <c r="AP9" s="76">
        <f>'Y2 surgery transition matrices'!I18</f>
        <v>2.7740000000000002E-4</v>
      </c>
      <c r="AQ9" s="76">
        <f>'Y2 surgery transition matrices'!J18</f>
        <v>0</v>
      </c>
      <c r="AR9" s="76">
        <f>'Y2 surgery transition matrices'!K18</f>
        <v>2.8888055000000005E-3</v>
      </c>
      <c r="AS9" s="76"/>
      <c r="AT9" s="53" t="str">
        <f>'Y3 surgery transition matrices'!A18</f>
        <v>F3</v>
      </c>
      <c r="AU9" s="76">
        <f>'Y3 surgery transition matrices'!B18</f>
        <v>0</v>
      </c>
      <c r="AV9" s="76">
        <f>'Y3 surgery transition matrices'!C18</f>
        <v>0</v>
      </c>
      <c r="AW9" s="76">
        <f>'Y3 surgery transition matrices'!D18</f>
        <v>0</v>
      </c>
      <c r="AX9" s="76">
        <f>'Y3 surgery transition matrices'!E18</f>
        <v>0.28770000000000001</v>
      </c>
      <c r="AY9" s="76">
        <f>'Y3 surgery transition matrices'!F18</f>
        <v>0.65657379449999997</v>
      </c>
      <c r="AZ9" s="76">
        <f>'Y3 surgery transition matrices'!G18</f>
        <v>5.2559999999999996E-2</v>
      </c>
      <c r="BA9" s="76">
        <f>'Y3 surgery transition matrices'!H18</f>
        <v>0</v>
      </c>
      <c r="BB9" s="76">
        <f>'Y3 surgery transition matrices'!I18</f>
        <v>2.7740000000000002E-4</v>
      </c>
      <c r="BC9" s="76">
        <f>'Y3 surgery transition matrices'!J18</f>
        <v>0</v>
      </c>
      <c r="BD9" s="76">
        <f>'Y3 surgery transition matrices'!K18</f>
        <v>2.8888055000000005E-3</v>
      </c>
      <c r="BE9" s="76"/>
      <c r="BF9" s="53" t="str">
        <f>'Y4 surgery transition matrices'!A18</f>
        <v>F3</v>
      </c>
      <c r="BG9" s="76">
        <f>'Y4 surgery transition matrices'!B18</f>
        <v>0</v>
      </c>
      <c r="BH9" s="76">
        <f>'Y4 surgery transition matrices'!C18</f>
        <v>0</v>
      </c>
      <c r="BI9" s="76">
        <f>'Y4 surgery transition matrices'!D18</f>
        <v>0</v>
      </c>
      <c r="BJ9" s="76">
        <f>'Y4 surgery transition matrices'!E18</f>
        <v>0.32880000000000004</v>
      </c>
      <c r="BK9" s="76">
        <f>'Y4 surgery transition matrices'!F18</f>
        <v>0.61547379450000006</v>
      </c>
      <c r="BL9" s="76">
        <f>'Y4 surgery transition matrices'!G18</f>
        <v>5.2559999999999996E-2</v>
      </c>
      <c r="BM9" s="76">
        <f>'Y4 surgery transition matrices'!H18</f>
        <v>0</v>
      </c>
      <c r="BN9" s="76">
        <f>'Y4 surgery transition matrices'!I18</f>
        <v>2.7740000000000002E-4</v>
      </c>
      <c r="BO9" s="76">
        <f>'Y4 surgery transition matrices'!J18</f>
        <v>0</v>
      </c>
      <c r="BP9" s="76">
        <f>'Y4 surgery transition matrices'!K18</f>
        <v>2.8888055000000005E-3</v>
      </c>
      <c r="BQ9" s="76"/>
      <c r="BR9" s="53" t="str">
        <f>'Y5 surgery transition matrices'!A18</f>
        <v>F3</v>
      </c>
      <c r="BS9" s="76">
        <f>'Y5 surgery transition matrices'!B18</f>
        <v>0</v>
      </c>
      <c r="BT9" s="76">
        <f>'Y5 surgery transition matrices'!C18</f>
        <v>0</v>
      </c>
      <c r="BU9" s="76">
        <f>'Y5 surgery transition matrices'!D18</f>
        <v>0</v>
      </c>
      <c r="BV9" s="76">
        <f>'Y5 surgery transition matrices'!E18</f>
        <v>0.33702000000000004</v>
      </c>
      <c r="BW9" s="76">
        <f>'Y5 surgery transition matrices'!F18</f>
        <v>0.60725379449999994</v>
      </c>
      <c r="BX9" s="76">
        <f>'Y5 surgery transition matrices'!G18</f>
        <v>5.2559999999999996E-2</v>
      </c>
      <c r="BY9" s="76">
        <f>'Y5 surgery transition matrices'!H18</f>
        <v>0</v>
      </c>
      <c r="BZ9" s="76">
        <f>'Y5 surgery transition matrices'!I18</f>
        <v>2.7740000000000002E-4</v>
      </c>
      <c r="CA9" s="76">
        <f>'Y5 surgery transition matrices'!J18</f>
        <v>0</v>
      </c>
      <c r="CB9" s="78">
        <f>'Y5 surgery transition matrices'!K18</f>
        <v>2.8888055000000005E-3</v>
      </c>
    </row>
    <row r="10" spans="1:80" x14ac:dyDescent="0.25">
      <c r="A10" s="4" t="str">
        <f>'25-29 transition matrix'!A7</f>
        <v>F4</v>
      </c>
      <c r="B10" s="62">
        <f>'25-29 transition matrix'!B7</f>
        <v>0</v>
      </c>
      <c r="C10" s="62">
        <f>'25-29 transition matrix'!C7</f>
        <v>0</v>
      </c>
      <c r="D10" s="62">
        <f>'25-29 transition matrix'!D7</f>
        <v>0</v>
      </c>
      <c r="E10" s="62">
        <f>'25-29 transition matrix'!E7</f>
        <v>0</v>
      </c>
      <c r="F10" s="62">
        <f>'25-29 transition matrix'!F7</f>
        <v>8.2200000000000009E-2</v>
      </c>
      <c r="G10" s="62">
        <f>'25-29 transition matrix'!G7</f>
        <v>0.8148624888999999</v>
      </c>
      <c r="H10" s="62">
        <f>'25-29 transition matrix'!H7</f>
        <v>8.0299999999999996E-2</v>
      </c>
      <c r="I10" s="62">
        <f>'25-29 transition matrix'!I7</f>
        <v>1.898E-2</v>
      </c>
      <c r="J10" s="62">
        <f>'25-29 transition matrix'!J7</f>
        <v>0</v>
      </c>
      <c r="K10" s="62">
        <f>'25-29 transition matrix'!K7</f>
        <v>3.6575111E-3</v>
      </c>
      <c r="L10" s="62"/>
      <c r="M10" s="62"/>
      <c r="N10" s="62"/>
      <c r="O10" s="62"/>
      <c r="P10" s="62"/>
      <c r="Q10" s="4" t="s">
        <v>3</v>
      </c>
      <c r="R10" s="62">
        <v>0.92</v>
      </c>
      <c r="S10" s="69">
        <v>4500</v>
      </c>
      <c r="T10" s="62"/>
      <c r="U10" s="62"/>
      <c r="V10" s="75" t="str">
        <f>'Y1 surgery transition matrices'!A19</f>
        <v>F4</v>
      </c>
      <c r="W10" s="76">
        <f>'Y1 surgery transition matrices'!B19</f>
        <v>0</v>
      </c>
      <c r="X10" s="76">
        <f>'Y1 surgery transition matrices'!C19</f>
        <v>0</v>
      </c>
      <c r="Y10" s="76">
        <f>'Y1 surgery transition matrices'!D19</f>
        <v>0</v>
      </c>
      <c r="Z10" s="76">
        <f>'Y1 surgery transition matrices'!E19</f>
        <v>0</v>
      </c>
      <c r="AA10" s="76">
        <f>'Y1 surgery transition matrices'!F19</f>
        <v>8.2200000000000009E-2</v>
      </c>
      <c r="AB10" s="76">
        <f>'Y1 surgery transition matrices'!G19</f>
        <v>0.8148624888999999</v>
      </c>
      <c r="AC10" s="76">
        <f>'Y1 surgery transition matrices'!H19</f>
        <v>8.0299999999999996E-2</v>
      </c>
      <c r="AD10" s="76">
        <f>'Y1 surgery transition matrices'!I19</f>
        <v>1.898E-2</v>
      </c>
      <c r="AE10" s="76">
        <f>'Y1 surgery transition matrices'!J19</f>
        <v>0</v>
      </c>
      <c r="AF10" s="76">
        <f>'Y1 surgery transition matrices'!K19</f>
        <v>3.6575111E-3</v>
      </c>
      <c r="AG10" s="76"/>
      <c r="AH10" s="53" t="str">
        <f>'Y2 surgery transition matrices'!A19</f>
        <v>F4</v>
      </c>
      <c r="AI10" s="76">
        <f>'Y2 surgery transition matrices'!B19</f>
        <v>0</v>
      </c>
      <c r="AJ10" s="76">
        <f>'Y2 surgery transition matrices'!C19</f>
        <v>0</v>
      </c>
      <c r="AK10" s="76">
        <f>'Y2 surgery transition matrices'!D19</f>
        <v>0</v>
      </c>
      <c r="AL10" s="76">
        <f>'Y2 surgery transition matrices'!E19</f>
        <v>0</v>
      </c>
      <c r="AM10" s="76">
        <f>'Y2 surgery transition matrices'!F19</f>
        <v>8.2200000000000009E-2</v>
      </c>
      <c r="AN10" s="76">
        <f>'Y2 surgery transition matrices'!G19</f>
        <v>0.8148624888999999</v>
      </c>
      <c r="AO10" s="76">
        <f>'Y2 surgery transition matrices'!H19</f>
        <v>8.0299999999999996E-2</v>
      </c>
      <c r="AP10" s="76">
        <f>'Y2 surgery transition matrices'!I19</f>
        <v>1.898E-2</v>
      </c>
      <c r="AQ10" s="76">
        <f>'Y2 surgery transition matrices'!J19</f>
        <v>0</v>
      </c>
      <c r="AR10" s="76">
        <f>'Y2 surgery transition matrices'!K19</f>
        <v>3.6575111E-3</v>
      </c>
      <c r="AS10" s="76"/>
      <c r="AT10" s="53" t="str">
        <f>'Y3 surgery transition matrices'!A19</f>
        <v>F4</v>
      </c>
      <c r="AU10" s="76">
        <f>'Y3 surgery transition matrices'!B19</f>
        <v>0</v>
      </c>
      <c r="AV10" s="76">
        <f>'Y3 surgery transition matrices'!C19</f>
        <v>0</v>
      </c>
      <c r="AW10" s="76">
        <f>'Y3 surgery transition matrices'!D19</f>
        <v>0</v>
      </c>
      <c r="AX10" s="76">
        <f>'Y3 surgery transition matrices'!E19</f>
        <v>0</v>
      </c>
      <c r="AY10" s="76">
        <f>'Y3 surgery transition matrices'!F19</f>
        <v>8.2200000000000009E-2</v>
      </c>
      <c r="AZ10" s="76">
        <f>'Y3 surgery transition matrices'!G19</f>
        <v>0.8148624888999999</v>
      </c>
      <c r="BA10" s="76">
        <f>'Y3 surgery transition matrices'!H19</f>
        <v>8.0299999999999996E-2</v>
      </c>
      <c r="BB10" s="76">
        <f>'Y3 surgery transition matrices'!I19</f>
        <v>1.898E-2</v>
      </c>
      <c r="BC10" s="76">
        <f>'Y3 surgery transition matrices'!J19</f>
        <v>0</v>
      </c>
      <c r="BD10" s="76">
        <f>'Y3 surgery transition matrices'!K19</f>
        <v>3.6575111E-3</v>
      </c>
      <c r="BE10" s="76"/>
      <c r="BF10" s="53" t="str">
        <f>'Y4 surgery transition matrices'!A19</f>
        <v>F4</v>
      </c>
      <c r="BG10" s="76">
        <f>'Y4 surgery transition matrices'!B19</f>
        <v>0</v>
      </c>
      <c r="BH10" s="76">
        <f>'Y4 surgery transition matrices'!C19</f>
        <v>0</v>
      </c>
      <c r="BI10" s="76">
        <f>'Y4 surgery transition matrices'!D19</f>
        <v>0</v>
      </c>
      <c r="BJ10" s="76">
        <f>'Y4 surgery transition matrices'!E19</f>
        <v>0</v>
      </c>
      <c r="BK10" s="76">
        <f>'Y4 surgery transition matrices'!F19</f>
        <v>8.2200000000000009E-2</v>
      </c>
      <c r="BL10" s="76">
        <f>'Y4 surgery transition matrices'!G19</f>
        <v>0.8148624888999999</v>
      </c>
      <c r="BM10" s="76">
        <f>'Y4 surgery transition matrices'!H19</f>
        <v>8.0299999999999996E-2</v>
      </c>
      <c r="BN10" s="76">
        <f>'Y4 surgery transition matrices'!I19</f>
        <v>1.898E-2</v>
      </c>
      <c r="BO10" s="76">
        <f>'Y4 surgery transition matrices'!J19</f>
        <v>0</v>
      </c>
      <c r="BP10" s="76">
        <f>'Y4 surgery transition matrices'!K19</f>
        <v>3.6575111E-3</v>
      </c>
      <c r="BQ10" s="76"/>
      <c r="BR10" s="53" t="str">
        <f>'Y5 surgery transition matrices'!A19</f>
        <v>F4</v>
      </c>
      <c r="BS10" s="76">
        <f>'Y5 surgery transition matrices'!B19</f>
        <v>0</v>
      </c>
      <c r="BT10" s="76">
        <f>'Y5 surgery transition matrices'!C19</f>
        <v>0</v>
      </c>
      <c r="BU10" s="76">
        <f>'Y5 surgery transition matrices'!D19</f>
        <v>0</v>
      </c>
      <c r="BV10" s="76">
        <f>'Y5 surgery transition matrices'!E19</f>
        <v>0</v>
      </c>
      <c r="BW10" s="76">
        <f>'Y5 surgery transition matrices'!F19</f>
        <v>8.2200000000000009E-2</v>
      </c>
      <c r="BX10" s="76">
        <f>'Y5 surgery transition matrices'!G19</f>
        <v>0.8148624888999999</v>
      </c>
      <c r="BY10" s="76">
        <f>'Y5 surgery transition matrices'!H19</f>
        <v>8.0299999999999996E-2</v>
      </c>
      <c r="BZ10" s="76">
        <f>'Y5 surgery transition matrices'!I19</f>
        <v>1.898E-2</v>
      </c>
      <c r="CA10" s="76">
        <f>'Y5 surgery transition matrices'!J19</f>
        <v>0</v>
      </c>
      <c r="CB10" s="78">
        <f>'Y5 surgery transition matrices'!K19</f>
        <v>3.6575111E-3</v>
      </c>
    </row>
    <row r="11" spans="1:80" x14ac:dyDescent="0.25">
      <c r="A11" s="4" t="str">
        <f>'25-29 transition matrix'!A8</f>
        <v>DCC</v>
      </c>
      <c r="B11" s="62">
        <f>'25-29 transition matrix'!B8</f>
        <v>0</v>
      </c>
      <c r="C11" s="62">
        <f>'25-29 transition matrix'!C8</f>
        <v>0</v>
      </c>
      <c r="D11" s="62">
        <f>'25-29 transition matrix'!D8</f>
        <v>0</v>
      </c>
      <c r="E11" s="62">
        <f>'25-29 transition matrix'!E8</f>
        <v>0</v>
      </c>
      <c r="F11" s="62">
        <f>'25-29 transition matrix'!F8</f>
        <v>0</v>
      </c>
      <c r="G11" s="62">
        <f>'25-29 transition matrix'!G8</f>
        <v>0</v>
      </c>
      <c r="H11" s="62">
        <f>'25-29 transition matrix'!H8</f>
        <v>0.80057999999999996</v>
      </c>
      <c r="I11" s="62">
        <f>'25-29 transition matrix'!I8</f>
        <v>1.898E-2</v>
      </c>
      <c r="J11" s="62">
        <f>'25-29 transition matrix'!J8</f>
        <v>2.044E-2</v>
      </c>
      <c r="K11" s="62">
        <f>'25-29 transition matrix'!K8</f>
        <v>0.16</v>
      </c>
      <c r="L11" s="62"/>
      <c r="M11" s="62"/>
      <c r="N11" s="62"/>
      <c r="O11" s="62"/>
      <c r="P11" s="62"/>
      <c r="Q11" s="4" t="s">
        <v>4</v>
      </c>
      <c r="R11" s="62">
        <v>0.78</v>
      </c>
      <c r="S11" s="69">
        <v>20712</v>
      </c>
      <c r="T11" s="62"/>
      <c r="U11" s="62"/>
      <c r="V11" s="75" t="str">
        <f>'Y1 surgery transition matrices'!A20</f>
        <v>DCC</v>
      </c>
      <c r="W11" s="76">
        <f>'Y1 surgery transition matrices'!B20</f>
        <v>0</v>
      </c>
      <c r="X11" s="76">
        <f>'Y1 surgery transition matrices'!C20</f>
        <v>0</v>
      </c>
      <c r="Y11" s="76">
        <f>'Y1 surgery transition matrices'!D20</f>
        <v>0</v>
      </c>
      <c r="Z11" s="76">
        <f>'Y1 surgery transition matrices'!E20</f>
        <v>0</v>
      </c>
      <c r="AA11" s="76">
        <f>'Y1 surgery transition matrices'!F20</f>
        <v>0</v>
      </c>
      <c r="AB11" s="76">
        <f>'Y1 surgery transition matrices'!G20</f>
        <v>0</v>
      </c>
      <c r="AC11" s="76">
        <f>'Y1 surgery transition matrices'!H20</f>
        <v>0.80057999999999996</v>
      </c>
      <c r="AD11" s="76">
        <f>'Y1 surgery transition matrices'!I20</f>
        <v>1.898E-2</v>
      </c>
      <c r="AE11" s="76">
        <f>'Y1 surgery transition matrices'!J20</f>
        <v>2.044E-2</v>
      </c>
      <c r="AF11" s="76">
        <f>'Y1 surgery transition matrices'!K20</f>
        <v>0.16</v>
      </c>
      <c r="AG11" s="76"/>
      <c r="AH11" s="53" t="str">
        <f>'Y2 surgery transition matrices'!A20</f>
        <v>DCC</v>
      </c>
      <c r="AI11" s="76">
        <f>'Y2 surgery transition matrices'!B20</f>
        <v>0</v>
      </c>
      <c r="AJ11" s="76">
        <f>'Y2 surgery transition matrices'!C20</f>
        <v>0</v>
      </c>
      <c r="AK11" s="76">
        <f>'Y2 surgery transition matrices'!D20</f>
        <v>0</v>
      </c>
      <c r="AL11" s="76">
        <f>'Y2 surgery transition matrices'!E20</f>
        <v>0</v>
      </c>
      <c r="AM11" s="76">
        <f>'Y2 surgery transition matrices'!F20</f>
        <v>0</v>
      </c>
      <c r="AN11" s="76">
        <f>'Y2 surgery transition matrices'!G20</f>
        <v>0</v>
      </c>
      <c r="AO11" s="76">
        <f>'Y2 surgery transition matrices'!H20</f>
        <v>0.80057999999999996</v>
      </c>
      <c r="AP11" s="76">
        <f>'Y2 surgery transition matrices'!I20</f>
        <v>1.898E-2</v>
      </c>
      <c r="AQ11" s="76">
        <f>'Y2 surgery transition matrices'!J20</f>
        <v>2.044E-2</v>
      </c>
      <c r="AR11" s="76">
        <f>'Y2 surgery transition matrices'!K20</f>
        <v>0.16</v>
      </c>
      <c r="AS11" s="76"/>
      <c r="AT11" s="53" t="str">
        <f>'Y3 surgery transition matrices'!A20</f>
        <v>DCC</v>
      </c>
      <c r="AU11" s="76">
        <f>'Y3 surgery transition matrices'!B20</f>
        <v>0</v>
      </c>
      <c r="AV11" s="76">
        <f>'Y3 surgery transition matrices'!C20</f>
        <v>0</v>
      </c>
      <c r="AW11" s="76">
        <f>'Y3 surgery transition matrices'!D20</f>
        <v>0</v>
      </c>
      <c r="AX11" s="76">
        <f>'Y3 surgery transition matrices'!E20</f>
        <v>0</v>
      </c>
      <c r="AY11" s="76">
        <f>'Y3 surgery transition matrices'!F20</f>
        <v>0</v>
      </c>
      <c r="AZ11" s="76">
        <f>'Y3 surgery transition matrices'!G20</f>
        <v>0</v>
      </c>
      <c r="BA11" s="76">
        <f>'Y3 surgery transition matrices'!H20</f>
        <v>0.80057999999999996</v>
      </c>
      <c r="BB11" s="76">
        <f>'Y3 surgery transition matrices'!I20</f>
        <v>1.898E-2</v>
      </c>
      <c r="BC11" s="76">
        <f>'Y3 surgery transition matrices'!J20</f>
        <v>2.044E-2</v>
      </c>
      <c r="BD11" s="76">
        <f>'Y3 surgery transition matrices'!K20</f>
        <v>0.16</v>
      </c>
      <c r="BE11" s="76"/>
      <c r="BF11" s="53" t="str">
        <f>'Y4 surgery transition matrices'!A20</f>
        <v>DCC</v>
      </c>
      <c r="BG11" s="76">
        <f>'Y4 surgery transition matrices'!B20</f>
        <v>0</v>
      </c>
      <c r="BH11" s="76">
        <f>'Y4 surgery transition matrices'!C20</f>
        <v>0</v>
      </c>
      <c r="BI11" s="76">
        <f>'Y4 surgery transition matrices'!D20</f>
        <v>0</v>
      </c>
      <c r="BJ11" s="76">
        <f>'Y4 surgery transition matrices'!E20</f>
        <v>0</v>
      </c>
      <c r="BK11" s="76">
        <f>'Y4 surgery transition matrices'!F20</f>
        <v>0</v>
      </c>
      <c r="BL11" s="76">
        <f>'Y4 surgery transition matrices'!G20</f>
        <v>0</v>
      </c>
      <c r="BM11" s="76">
        <f>'Y4 surgery transition matrices'!H20</f>
        <v>0.80057999999999996</v>
      </c>
      <c r="BN11" s="76">
        <f>'Y4 surgery transition matrices'!I20</f>
        <v>1.898E-2</v>
      </c>
      <c r="BO11" s="76">
        <f>'Y4 surgery transition matrices'!J20</f>
        <v>2.044E-2</v>
      </c>
      <c r="BP11" s="76">
        <f>'Y4 surgery transition matrices'!K20</f>
        <v>0.16</v>
      </c>
      <c r="BQ11" s="76"/>
      <c r="BR11" s="53" t="str">
        <f>'Y5 surgery transition matrices'!A20</f>
        <v>DCC</v>
      </c>
      <c r="BS11" s="76">
        <f>'Y5 surgery transition matrices'!B20</f>
        <v>0</v>
      </c>
      <c r="BT11" s="76">
        <f>'Y5 surgery transition matrices'!C20</f>
        <v>0</v>
      </c>
      <c r="BU11" s="76">
        <f>'Y5 surgery transition matrices'!D20</f>
        <v>0</v>
      </c>
      <c r="BV11" s="76">
        <f>'Y5 surgery transition matrices'!E20</f>
        <v>0</v>
      </c>
      <c r="BW11" s="76">
        <f>'Y5 surgery transition matrices'!F20</f>
        <v>0</v>
      </c>
      <c r="BX11" s="76">
        <f>'Y5 surgery transition matrices'!G20</f>
        <v>0</v>
      </c>
      <c r="BY11" s="76">
        <f>'Y5 surgery transition matrices'!H20</f>
        <v>0.80057999999999996</v>
      </c>
      <c r="BZ11" s="76">
        <f>'Y5 surgery transition matrices'!I20</f>
        <v>1.898E-2</v>
      </c>
      <c r="CA11" s="76">
        <f>'Y5 surgery transition matrices'!J20</f>
        <v>2.044E-2</v>
      </c>
      <c r="CB11" s="78">
        <f>'Y5 surgery transition matrices'!K20</f>
        <v>0.16</v>
      </c>
    </row>
    <row r="12" spans="1:80" x14ac:dyDescent="0.25">
      <c r="A12" s="4" t="str">
        <f>'25-29 transition matrix'!A9</f>
        <v>HCC</v>
      </c>
      <c r="B12" s="62">
        <f>'25-29 transition matrix'!B9</f>
        <v>0</v>
      </c>
      <c r="C12" s="62">
        <f>'25-29 transition matrix'!C9</f>
        <v>0</v>
      </c>
      <c r="D12" s="62">
        <f>'25-29 transition matrix'!D9</f>
        <v>0</v>
      </c>
      <c r="E12" s="62">
        <f>'25-29 transition matrix'!E9</f>
        <v>0</v>
      </c>
      <c r="F12" s="62">
        <f>'25-29 transition matrix'!F9</f>
        <v>0</v>
      </c>
      <c r="G12" s="62">
        <f>'25-29 transition matrix'!G9</f>
        <v>0</v>
      </c>
      <c r="H12" s="62">
        <f>'25-29 transition matrix'!H9</f>
        <v>0</v>
      </c>
      <c r="I12" s="62">
        <f>'25-29 transition matrix'!I9</f>
        <v>0.34700000000000009</v>
      </c>
      <c r="J12" s="62">
        <f>'25-29 transition matrix'!J9</f>
        <v>3.0599999999999999E-2</v>
      </c>
      <c r="K12" s="62">
        <f>'25-29 transition matrix'!K9</f>
        <v>0.62239999999999995</v>
      </c>
      <c r="L12" s="62"/>
      <c r="M12" s="62"/>
      <c r="N12" s="62"/>
      <c r="O12" s="62"/>
      <c r="P12" s="62"/>
      <c r="Q12" s="4" t="s">
        <v>64</v>
      </c>
      <c r="R12" s="62">
        <v>0.6</v>
      </c>
      <c r="S12" s="69">
        <v>51184</v>
      </c>
      <c r="T12" s="62"/>
      <c r="U12" s="62"/>
      <c r="V12" s="75" t="str">
        <f>'Y1 surgery transition matrices'!A21</f>
        <v>HCC</v>
      </c>
      <c r="W12" s="76">
        <f>'Y1 surgery transition matrices'!B21</f>
        <v>0</v>
      </c>
      <c r="X12" s="76">
        <f>'Y1 surgery transition matrices'!C21</f>
        <v>0</v>
      </c>
      <c r="Y12" s="76">
        <f>'Y1 surgery transition matrices'!D21</f>
        <v>0</v>
      </c>
      <c r="Z12" s="76">
        <f>'Y1 surgery transition matrices'!E21</f>
        <v>0</v>
      </c>
      <c r="AA12" s="76">
        <f>'Y1 surgery transition matrices'!F21</f>
        <v>0</v>
      </c>
      <c r="AB12" s="76">
        <f>'Y1 surgery transition matrices'!G21</f>
        <v>0</v>
      </c>
      <c r="AC12" s="76">
        <f>'Y1 surgery transition matrices'!H21</f>
        <v>0</v>
      </c>
      <c r="AD12" s="76">
        <f>'Y1 surgery transition matrices'!I21</f>
        <v>0.34700000000000009</v>
      </c>
      <c r="AE12" s="76">
        <f>'Y1 surgery transition matrices'!J21</f>
        <v>3.0599999999999999E-2</v>
      </c>
      <c r="AF12" s="76">
        <f>'Y1 surgery transition matrices'!K21</f>
        <v>0.62239999999999995</v>
      </c>
      <c r="AG12" s="76"/>
      <c r="AH12" s="53" t="str">
        <f>'Y2 surgery transition matrices'!A21</f>
        <v>HCC</v>
      </c>
      <c r="AI12" s="76">
        <f>'Y2 surgery transition matrices'!B21</f>
        <v>0</v>
      </c>
      <c r="AJ12" s="76">
        <f>'Y2 surgery transition matrices'!C21</f>
        <v>0</v>
      </c>
      <c r="AK12" s="76">
        <f>'Y2 surgery transition matrices'!D21</f>
        <v>0</v>
      </c>
      <c r="AL12" s="76">
        <f>'Y2 surgery transition matrices'!E21</f>
        <v>0</v>
      </c>
      <c r="AM12" s="76">
        <f>'Y2 surgery transition matrices'!F21</f>
        <v>0</v>
      </c>
      <c r="AN12" s="76">
        <f>'Y2 surgery transition matrices'!G21</f>
        <v>0</v>
      </c>
      <c r="AO12" s="76">
        <f>'Y2 surgery transition matrices'!H21</f>
        <v>0</v>
      </c>
      <c r="AP12" s="76">
        <f>'Y2 surgery transition matrices'!I21</f>
        <v>0.34700000000000009</v>
      </c>
      <c r="AQ12" s="76">
        <f>'Y2 surgery transition matrices'!J21</f>
        <v>3.0599999999999999E-2</v>
      </c>
      <c r="AR12" s="76">
        <f>'Y2 surgery transition matrices'!K21</f>
        <v>0.62239999999999995</v>
      </c>
      <c r="AS12" s="76"/>
      <c r="AT12" s="53" t="str">
        <f>'Y3 surgery transition matrices'!A21</f>
        <v>HCC</v>
      </c>
      <c r="AU12" s="76">
        <f>'Y3 surgery transition matrices'!B21</f>
        <v>0</v>
      </c>
      <c r="AV12" s="76">
        <f>'Y3 surgery transition matrices'!C21</f>
        <v>0</v>
      </c>
      <c r="AW12" s="76">
        <f>'Y3 surgery transition matrices'!D21</f>
        <v>0</v>
      </c>
      <c r="AX12" s="76">
        <f>'Y3 surgery transition matrices'!E21</f>
        <v>0</v>
      </c>
      <c r="AY12" s="76">
        <f>'Y3 surgery transition matrices'!F21</f>
        <v>0</v>
      </c>
      <c r="AZ12" s="76">
        <f>'Y3 surgery transition matrices'!G21</f>
        <v>0</v>
      </c>
      <c r="BA12" s="76">
        <f>'Y3 surgery transition matrices'!H21</f>
        <v>0</v>
      </c>
      <c r="BB12" s="76">
        <f>'Y3 surgery transition matrices'!I21</f>
        <v>0.34700000000000009</v>
      </c>
      <c r="BC12" s="76">
        <f>'Y3 surgery transition matrices'!J21</f>
        <v>3.0599999999999999E-2</v>
      </c>
      <c r="BD12" s="76">
        <f>'Y3 surgery transition matrices'!K21</f>
        <v>0.62239999999999995</v>
      </c>
      <c r="BE12" s="76"/>
      <c r="BF12" s="53" t="str">
        <f>'Y4 surgery transition matrices'!A21</f>
        <v>HCC</v>
      </c>
      <c r="BG12" s="76">
        <f>'Y4 surgery transition matrices'!B21</f>
        <v>0</v>
      </c>
      <c r="BH12" s="76">
        <f>'Y4 surgery transition matrices'!C21</f>
        <v>0</v>
      </c>
      <c r="BI12" s="76">
        <f>'Y4 surgery transition matrices'!D21</f>
        <v>0</v>
      </c>
      <c r="BJ12" s="76">
        <f>'Y4 surgery transition matrices'!E21</f>
        <v>0</v>
      </c>
      <c r="BK12" s="76">
        <f>'Y4 surgery transition matrices'!F21</f>
        <v>0</v>
      </c>
      <c r="BL12" s="76">
        <f>'Y4 surgery transition matrices'!G21</f>
        <v>0</v>
      </c>
      <c r="BM12" s="76">
        <f>'Y4 surgery transition matrices'!H21</f>
        <v>0</v>
      </c>
      <c r="BN12" s="76">
        <f>'Y4 surgery transition matrices'!I21</f>
        <v>0.34700000000000009</v>
      </c>
      <c r="BO12" s="76">
        <f>'Y4 surgery transition matrices'!J21</f>
        <v>3.0599999999999999E-2</v>
      </c>
      <c r="BP12" s="76">
        <f>'Y4 surgery transition matrices'!K21</f>
        <v>0.62239999999999995</v>
      </c>
      <c r="BQ12" s="76"/>
      <c r="BR12" s="53" t="str">
        <f>'Y5 surgery transition matrices'!A21</f>
        <v>HCC</v>
      </c>
      <c r="BS12" s="76">
        <f>'Y5 surgery transition matrices'!B21</f>
        <v>0</v>
      </c>
      <c r="BT12" s="76">
        <f>'Y5 surgery transition matrices'!C21</f>
        <v>0</v>
      </c>
      <c r="BU12" s="76">
        <f>'Y5 surgery transition matrices'!D21</f>
        <v>0</v>
      </c>
      <c r="BV12" s="76">
        <f>'Y5 surgery transition matrices'!E21</f>
        <v>0</v>
      </c>
      <c r="BW12" s="76">
        <f>'Y5 surgery transition matrices'!F21</f>
        <v>0</v>
      </c>
      <c r="BX12" s="76">
        <f>'Y5 surgery transition matrices'!G21</f>
        <v>0</v>
      </c>
      <c r="BY12" s="76">
        <f>'Y5 surgery transition matrices'!H21</f>
        <v>0</v>
      </c>
      <c r="BZ12" s="76">
        <f>'Y5 surgery transition matrices'!I21</f>
        <v>0.34700000000000009</v>
      </c>
      <c r="CA12" s="76">
        <f>'Y5 surgery transition matrices'!J21</f>
        <v>3.0599999999999999E-2</v>
      </c>
      <c r="CB12" s="78">
        <f>'Y5 surgery transition matrices'!K21</f>
        <v>0.62239999999999995</v>
      </c>
    </row>
    <row r="13" spans="1:80" x14ac:dyDescent="0.25">
      <c r="A13" s="4" t="str">
        <f>'25-29 transition matrix'!A10</f>
        <v xml:space="preserve">LT </v>
      </c>
      <c r="B13" s="62">
        <f>'25-29 transition matrix'!B10</f>
        <v>0</v>
      </c>
      <c r="C13" s="62">
        <f>'25-29 transition matrix'!C10</f>
        <v>0</v>
      </c>
      <c r="D13" s="62">
        <f>'25-29 transition matrix'!D10</f>
        <v>0</v>
      </c>
      <c r="E13" s="62">
        <f>'25-29 transition matrix'!E10</f>
        <v>0</v>
      </c>
      <c r="F13" s="62">
        <f>'25-29 transition matrix'!F10</f>
        <v>0</v>
      </c>
      <c r="G13" s="62">
        <f>'25-29 transition matrix'!G10</f>
        <v>0</v>
      </c>
      <c r="H13" s="62">
        <f>'25-29 transition matrix'!H10</f>
        <v>0</v>
      </c>
      <c r="I13" s="62">
        <f>'25-29 transition matrix'!I10</f>
        <v>0</v>
      </c>
      <c r="J13" s="62">
        <f>'25-29 transition matrix'!J10</f>
        <v>0.92999999999999994</v>
      </c>
      <c r="K13" s="62">
        <f>'25-29 transition matrix'!K10</f>
        <v>7.0000000000000007E-2</v>
      </c>
      <c r="L13" s="62"/>
      <c r="M13" s="62"/>
      <c r="N13" s="62"/>
      <c r="O13" s="62"/>
      <c r="P13" s="62"/>
      <c r="Q13" s="4" t="s">
        <v>5</v>
      </c>
      <c r="R13" s="62">
        <v>0.65</v>
      </c>
      <c r="S13" s="69">
        <v>70930</v>
      </c>
      <c r="T13" s="62"/>
      <c r="U13" s="62"/>
      <c r="V13" s="75" t="str">
        <f>'Y1 surgery transition matrices'!A22</f>
        <v xml:space="preserve">LT </v>
      </c>
      <c r="W13" s="76">
        <f>'Y1 surgery transition matrices'!B22</f>
        <v>0</v>
      </c>
      <c r="X13" s="76">
        <f>'Y1 surgery transition matrices'!C22</f>
        <v>0</v>
      </c>
      <c r="Y13" s="76">
        <f>'Y1 surgery transition matrices'!D22</f>
        <v>0</v>
      </c>
      <c r="Z13" s="76">
        <f>'Y1 surgery transition matrices'!E22</f>
        <v>0</v>
      </c>
      <c r="AA13" s="76">
        <f>'Y1 surgery transition matrices'!F22</f>
        <v>0</v>
      </c>
      <c r="AB13" s="76">
        <f>'Y1 surgery transition matrices'!G22</f>
        <v>0</v>
      </c>
      <c r="AC13" s="76">
        <f>'Y1 surgery transition matrices'!H22</f>
        <v>0</v>
      </c>
      <c r="AD13" s="76">
        <f>'Y1 surgery transition matrices'!I22</f>
        <v>0</v>
      </c>
      <c r="AE13" s="76">
        <f>'Y1 surgery transition matrices'!J22</f>
        <v>0.92999999999999994</v>
      </c>
      <c r="AF13" s="76">
        <f>'Y1 surgery transition matrices'!K22</f>
        <v>7.0000000000000007E-2</v>
      </c>
      <c r="AG13" s="76"/>
      <c r="AH13" s="53" t="str">
        <f>'Y2 surgery transition matrices'!A22</f>
        <v xml:space="preserve">LT </v>
      </c>
      <c r="AI13" s="76">
        <f>'Y2 surgery transition matrices'!B22</f>
        <v>0</v>
      </c>
      <c r="AJ13" s="76">
        <f>'Y2 surgery transition matrices'!C22</f>
        <v>0</v>
      </c>
      <c r="AK13" s="76">
        <f>'Y2 surgery transition matrices'!D22</f>
        <v>0</v>
      </c>
      <c r="AL13" s="76">
        <f>'Y2 surgery transition matrices'!E22</f>
        <v>0</v>
      </c>
      <c r="AM13" s="76">
        <f>'Y2 surgery transition matrices'!F22</f>
        <v>0</v>
      </c>
      <c r="AN13" s="76">
        <f>'Y2 surgery transition matrices'!G22</f>
        <v>0</v>
      </c>
      <c r="AO13" s="76">
        <f>'Y2 surgery transition matrices'!H22</f>
        <v>0</v>
      </c>
      <c r="AP13" s="76">
        <f>'Y2 surgery transition matrices'!I22</f>
        <v>0</v>
      </c>
      <c r="AQ13" s="76">
        <f>'Y2 surgery transition matrices'!J22</f>
        <v>0.92999999999999994</v>
      </c>
      <c r="AR13" s="76">
        <f>'Y2 surgery transition matrices'!K22</f>
        <v>7.0000000000000007E-2</v>
      </c>
      <c r="AS13" s="76"/>
      <c r="AT13" s="53" t="str">
        <f>'Y3 surgery transition matrices'!A22</f>
        <v xml:space="preserve">LT </v>
      </c>
      <c r="AU13" s="76">
        <f>'Y3 surgery transition matrices'!B22</f>
        <v>0</v>
      </c>
      <c r="AV13" s="76">
        <f>'Y3 surgery transition matrices'!C22</f>
        <v>0</v>
      </c>
      <c r="AW13" s="76">
        <f>'Y3 surgery transition matrices'!D22</f>
        <v>0</v>
      </c>
      <c r="AX13" s="76">
        <f>'Y3 surgery transition matrices'!E22</f>
        <v>0</v>
      </c>
      <c r="AY13" s="76">
        <f>'Y3 surgery transition matrices'!F22</f>
        <v>0</v>
      </c>
      <c r="AZ13" s="76">
        <f>'Y3 surgery transition matrices'!G22</f>
        <v>0</v>
      </c>
      <c r="BA13" s="76">
        <f>'Y3 surgery transition matrices'!H22</f>
        <v>0</v>
      </c>
      <c r="BB13" s="76">
        <f>'Y3 surgery transition matrices'!I22</f>
        <v>0</v>
      </c>
      <c r="BC13" s="76">
        <f>'Y3 surgery transition matrices'!J22</f>
        <v>0.92999999999999994</v>
      </c>
      <c r="BD13" s="76">
        <f>'Y3 surgery transition matrices'!K22</f>
        <v>7.0000000000000007E-2</v>
      </c>
      <c r="BE13" s="76"/>
      <c r="BF13" s="53" t="str">
        <f>'Y4 surgery transition matrices'!A22</f>
        <v xml:space="preserve">LT </v>
      </c>
      <c r="BG13" s="76">
        <f>'Y4 surgery transition matrices'!B22</f>
        <v>0</v>
      </c>
      <c r="BH13" s="76">
        <f>'Y4 surgery transition matrices'!C22</f>
        <v>0</v>
      </c>
      <c r="BI13" s="76">
        <f>'Y4 surgery transition matrices'!D22</f>
        <v>0</v>
      </c>
      <c r="BJ13" s="76">
        <f>'Y4 surgery transition matrices'!E22</f>
        <v>0</v>
      </c>
      <c r="BK13" s="76">
        <f>'Y4 surgery transition matrices'!F22</f>
        <v>0</v>
      </c>
      <c r="BL13" s="76">
        <f>'Y4 surgery transition matrices'!G22</f>
        <v>0</v>
      </c>
      <c r="BM13" s="76">
        <f>'Y4 surgery transition matrices'!H22</f>
        <v>0</v>
      </c>
      <c r="BN13" s="76">
        <f>'Y4 surgery transition matrices'!I22</f>
        <v>0</v>
      </c>
      <c r="BO13" s="76">
        <f>'Y4 surgery transition matrices'!J22</f>
        <v>0.92999999999999994</v>
      </c>
      <c r="BP13" s="76">
        <f>'Y4 surgery transition matrices'!K22</f>
        <v>7.0000000000000007E-2</v>
      </c>
      <c r="BQ13" s="76"/>
      <c r="BR13" s="53" t="str">
        <f>'Y5 surgery transition matrices'!A22</f>
        <v xml:space="preserve">LT </v>
      </c>
      <c r="BS13" s="76">
        <f>'Y5 surgery transition matrices'!B22</f>
        <v>0</v>
      </c>
      <c r="BT13" s="76">
        <f>'Y5 surgery transition matrices'!C22</f>
        <v>0</v>
      </c>
      <c r="BU13" s="76">
        <f>'Y5 surgery transition matrices'!D22</f>
        <v>0</v>
      </c>
      <c r="BV13" s="76">
        <f>'Y5 surgery transition matrices'!E22</f>
        <v>0</v>
      </c>
      <c r="BW13" s="76">
        <f>'Y5 surgery transition matrices'!F22</f>
        <v>0</v>
      </c>
      <c r="BX13" s="76">
        <f>'Y5 surgery transition matrices'!G22</f>
        <v>0</v>
      </c>
      <c r="BY13" s="76">
        <f>'Y5 surgery transition matrices'!H22</f>
        <v>0</v>
      </c>
      <c r="BZ13" s="76">
        <f>'Y5 surgery transition matrices'!I22</f>
        <v>0</v>
      </c>
      <c r="CA13" s="76">
        <f>'Y5 surgery transition matrices'!J22</f>
        <v>0.92999999999999994</v>
      </c>
      <c r="CB13" s="78">
        <f>'Y5 surgery transition matrices'!K22</f>
        <v>7.0000000000000007E-2</v>
      </c>
    </row>
    <row r="14" spans="1:80" ht="15.75" thickBot="1" x14ac:dyDescent="0.3">
      <c r="A14" s="4" t="str">
        <f>'25-29 transition matrix'!A11</f>
        <v>death</v>
      </c>
      <c r="B14" s="62">
        <f>'25-29 transition matrix'!B11</f>
        <v>0</v>
      </c>
      <c r="C14" s="62">
        <f>'25-29 transition matrix'!C11</f>
        <v>0</v>
      </c>
      <c r="D14" s="62">
        <f>'25-29 transition matrix'!D11</f>
        <v>0</v>
      </c>
      <c r="E14" s="62">
        <f>'25-29 transition matrix'!E11</f>
        <v>0</v>
      </c>
      <c r="F14" s="62">
        <f>'25-29 transition matrix'!F11</f>
        <v>0</v>
      </c>
      <c r="G14" s="62">
        <f>'25-29 transition matrix'!G11</f>
        <v>0</v>
      </c>
      <c r="H14" s="62">
        <f>'25-29 transition matrix'!H11</f>
        <v>0</v>
      </c>
      <c r="I14" s="62">
        <f>'25-29 transition matrix'!I11</f>
        <v>0</v>
      </c>
      <c r="J14" s="62">
        <f>'25-29 transition matrix'!J11</f>
        <v>0</v>
      </c>
      <c r="K14" s="62">
        <f>'25-29 transition matrix'!K11</f>
        <v>1</v>
      </c>
      <c r="L14" s="62"/>
      <c r="M14" s="62"/>
      <c r="N14" s="62"/>
      <c r="O14" s="62"/>
      <c r="P14" s="62"/>
      <c r="Q14" s="4" t="s">
        <v>6</v>
      </c>
      <c r="R14" s="62">
        <v>0.75</v>
      </c>
      <c r="S14" s="69">
        <v>67168</v>
      </c>
      <c r="T14" s="69">
        <v>233738</v>
      </c>
      <c r="U14" s="62"/>
      <c r="V14" s="79" t="str">
        <f>'Y1 surgery transition matrices'!A23</f>
        <v>death</v>
      </c>
      <c r="W14" s="81">
        <f>'Y1 surgery transition matrices'!B23</f>
        <v>0</v>
      </c>
      <c r="X14" s="81">
        <f>'Y1 surgery transition matrices'!C23</f>
        <v>0</v>
      </c>
      <c r="Y14" s="81">
        <f>'Y1 surgery transition matrices'!D23</f>
        <v>0</v>
      </c>
      <c r="Z14" s="81">
        <f>'Y1 surgery transition matrices'!E23</f>
        <v>0</v>
      </c>
      <c r="AA14" s="81">
        <f>'Y1 surgery transition matrices'!F23</f>
        <v>0</v>
      </c>
      <c r="AB14" s="81">
        <f>'Y1 surgery transition matrices'!G23</f>
        <v>0</v>
      </c>
      <c r="AC14" s="81">
        <f>'Y1 surgery transition matrices'!H23</f>
        <v>0</v>
      </c>
      <c r="AD14" s="81">
        <f>'Y1 surgery transition matrices'!I23</f>
        <v>0</v>
      </c>
      <c r="AE14" s="81">
        <f>'Y1 surgery transition matrices'!J23</f>
        <v>0</v>
      </c>
      <c r="AF14" s="81">
        <f>'Y1 surgery transition matrices'!K23</f>
        <v>1</v>
      </c>
      <c r="AG14" s="81"/>
      <c r="AH14" s="80" t="str">
        <f>'Y2 surgery transition matrices'!A23</f>
        <v>death</v>
      </c>
      <c r="AI14" s="81">
        <f>'Y2 surgery transition matrices'!B23</f>
        <v>0</v>
      </c>
      <c r="AJ14" s="81">
        <f>'Y2 surgery transition matrices'!C23</f>
        <v>0</v>
      </c>
      <c r="AK14" s="81">
        <f>'Y2 surgery transition matrices'!D23</f>
        <v>0</v>
      </c>
      <c r="AL14" s="81">
        <f>'Y2 surgery transition matrices'!E23</f>
        <v>0</v>
      </c>
      <c r="AM14" s="81">
        <f>'Y2 surgery transition matrices'!F23</f>
        <v>0</v>
      </c>
      <c r="AN14" s="81">
        <f>'Y2 surgery transition matrices'!G23</f>
        <v>0</v>
      </c>
      <c r="AO14" s="81">
        <f>'Y2 surgery transition matrices'!H23</f>
        <v>0</v>
      </c>
      <c r="AP14" s="81">
        <f>'Y2 surgery transition matrices'!I23</f>
        <v>0</v>
      </c>
      <c r="AQ14" s="81">
        <f>'Y2 surgery transition matrices'!J23</f>
        <v>0</v>
      </c>
      <c r="AR14" s="81">
        <f>'Y2 surgery transition matrices'!K23</f>
        <v>1</v>
      </c>
      <c r="AS14" s="81"/>
      <c r="AT14" s="80" t="str">
        <f>'Y3 surgery transition matrices'!A23</f>
        <v>death</v>
      </c>
      <c r="AU14" s="81">
        <f>'Y3 surgery transition matrices'!B23</f>
        <v>0</v>
      </c>
      <c r="AV14" s="81">
        <f>'Y3 surgery transition matrices'!C23</f>
        <v>0</v>
      </c>
      <c r="AW14" s="81">
        <f>'Y3 surgery transition matrices'!D23</f>
        <v>0</v>
      </c>
      <c r="AX14" s="81">
        <f>'Y3 surgery transition matrices'!E23</f>
        <v>0</v>
      </c>
      <c r="AY14" s="81">
        <f>'Y3 surgery transition matrices'!F23</f>
        <v>0</v>
      </c>
      <c r="AZ14" s="81">
        <f>'Y3 surgery transition matrices'!G23</f>
        <v>0</v>
      </c>
      <c r="BA14" s="81">
        <f>'Y3 surgery transition matrices'!H23</f>
        <v>0</v>
      </c>
      <c r="BB14" s="81">
        <f>'Y3 surgery transition matrices'!I23</f>
        <v>0</v>
      </c>
      <c r="BC14" s="81">
        <f>'Y3 surgery transition matrices'!J23</f>
        <v>0</v>
      </c>
      <c r="BD14" s="81">
        <f>'Y3 surgery transition matrices'!K23</f>
        <v>1</v>
      </c>
      <c r="BE14" s="81"/>
      <c r="BF14" s="80" t="str">
        <f>'Y4 surgery transition matrices'!A23</f>
        <v>death</v>
      </c>
      <c r="BG14" s="81">
        <f>'Y4 surgery transition matrices'!B23</f>
        <v>0</v>
      </c>
      <c r="BH14" s="81">
        <f>'Y4 surgery transition matrices'!C23</f>
        <v>0</v>
      </c>
      <c r="BI14" s="81">
        <f>'Y4 surgery transition matrices'!D23</f>
        <v>0</v>
      </c>
      <c r="BJ14" s="81">
        <f>'Y4 surgery transition matrices'!E23</f>
        <v>0</v>
      </c>
      <c r="BK14" s="81">
        <f>'Y4 surgery transition matrices'!F23</f>
        <v>0</v>
      </c>
      <c r="BL14" s="81">
        <f>'Y4 surgery transition matrices'!G23</f>
        <v>0</v>
      </c>
      <c r="BM14" s="81">
        <f>'Y4 surgery transition matrices'!H23</f>
        <v>0</v>
      </c>
      <c r="BN14" s="81">
        <f>'Y4 surgery transition matrices'!I23</f>
        <v>0</v>
      </c>
      <c r="BO14" s="81">
        <f>'Y4 surgery transition matrices'!J23</f>
        <v>0</v>
      </c>
      <c r="BP14" s="81">
        <f>'Y4 surgery transition matrices'!K23</f>
        <v>1</v>
      </c>
      <c r="BQ14" s="81"/>
      <c r="BR14" s="80" t="str">
        <f>'Y5 surgery transition matrices'!A23</f>
        <v>death</v>
      </c>
      <c r="BS14" s="81">
        <f>'Y5 surgery transition matrices'!B23</f>
        <v>0</v>
      </c>
      <c r="BT14" s="81">
        <f>'Y5 surgery transition matrices'!C23</f>
        <v>0</v>
      </c>
      <c r="BU14" s="81">
        <f>'Y5 surgery transition matrices'!D23</f>
        <v>0</v>
      </c>
      <c r="BV14" s="81">
        <f>'Y5 surgery transition matrices'!E23</f>
        <v>0</v>
      </c>
      <c r="BW14" s="81">
        <f>'Y5 surgery transition matrices'!F23</f>
        <v>0</v>
      </c>
      <c r="BX14" s="81">
        <f>'Y5 surgery transition matrices'!G23</f>
        <v>0</v>
      </c>
      <c r="BY14" s="81">
        <f>'Y5 surgery transition matrices'!H23</f>
        <v>0</v>
      </c>
      <c r="BZ14" s="81">
        <f>'Y5 surgery transition matrices'!I23</f>
        <v>0</v>
      </c>
      <c r="CA14" s="81">
        <f>'Y5 surgery transition matrices'!J23</f>
        <v>0</v>
      </c>
      <c r="CB14" s="83">
        <f>'Y5 surgery transition matrices'!K23</f>
        <v>1</v>
      </c>
    </row>
    <row r="15" spans="1:80" x14ac:dyDescent="0.25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4" t="s">
        <v>65</v>
      </c>
      <c r="R15" s="62"/>
      <c r="S15" s="62"/>
      <c r="T15" s="69">
        <v>62317</v>
      </c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</row>
    <row r="16" spans="1:80" x14ac:dyDescent="0.25">
      <c r="A16" s="15" t="str">
        <f t="shared" ref="A16:K16" si="0">A1</f>
        <v>Year 0</v>
      </c>
      <c r="B16" s="15" t="str">
        <f t="shared" si="0"/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</row>
    <row r="17" spans="1:80" x14ac:dyDescent="0.25">
      <c r="A17" s="4">
        <v>25</v>
      </c>
      <c r="B17" s="62">
        <f t="shared" ref="B17:K17" si="1">B2</f>
        <v>831.84623449965352</v>
      </c>
      <c r="C17" s="62">
        <f t="shared" si="1"/>
        <v>157.92375687256342</v>
      </c>
      <c r="D17" s="62">
        <f t="shared" si="1"/>
        <v>9.8007512633876637</v>
      </c>
      <c r="E17" s="62">
        <f t="shared" si="1"/>
        <v>5.2185818415440819</v>
      </c>
      <c r="F17" s="62">
        <f t="shared" si="1"/>
        <v>3.0547796145623889</v>
      </c>
      <c r="G17" s="62">
        <f t="shared" si="1"/>
        <v>1.909237259101493</v>
      </c>
      <c r="H17" s="62">
        <f t="shared" si="1"/>
        <v>1.3639972898262216</v>
      </c>
      <c r="I17" s="62">
        <f t="shared" si="1"/>
        <v>7.5055464184607304E-2</v>
      </c>
      <c r="J17" s="62">
        <f t="shared" si="1"/>
        <v>3.3895332652181608E-2</v>
      </c>
      <c r="K17" s="62">
        <f t="shared" si="1"/>
        <v>0</v>
      </c>
      <c r="L17" s="62">
        <f xml:space="preserve"> (C17 + D17 + E17 + F17 + G17 + H17) / $Q$2</f>
        <v>0.17728089747420445</v>
      </c>
      <c r="M17" s="62">
        <f xml:space="preserve"> (D17 + E17 + F17 + G17 + H17) / (C17 + D17 + E17 + F17+ G17 + H17)</f>
        <v>0.11907857304004511</v>
      </c>
      <c r="N17" s="62">
        <f>I17 / (D17 + E17 + F17 + G17 + H17)</f>
        <v>3.5159152676376517E-3</v>
      </c>
      <c r="O17" s="62">
        <f>SUM(B17:J17)</f>
        <v>1011.2262894374754</v>
      </c>
      <c r="P17" s="62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</row>
    <row r="18" spans="1:80" x14ac:dyDescent="0.25">
      <c r="A18" s="4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4" t="s">
        <v>339</v>
      </c>
      <c r="R18" s="38">
        <v>44956</v>
      </c>
      <c r="S18" s="57">
        <f>$E$2 * $R$18</f>
        <v>234606.56526845574</v>
      </c>
      <c r="T18" s="57">
        <f>$F$2 * $R$18</f>
        <v>137330.67235226676</v>
      </c>
      <c r="U18" s="23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</row>
    <row r="19" spans="1:80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62"/>
      <c r="Q19" s="4" t="s">
        <v>340</v>
      </c>
      <c r="R19" s="23">
        <v>0</v>
      </c>
      <c r="S19" s="23">
        <f>$E$20* $R$19</f>
        <v>0</v>
      </c>
      <c r="T19" s="23">
        <f>$F$20* $R$19</f>
        <v>0</v>
      </c>
      <c r="U19" s="23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</row>
    <row r="20" spans="1:80" x14ac:dyDescent="0.25">
      <c r="A20" s="4">
        <v>26</v>
      </c>
      <c r="B20" s="62">
        <f t="array" ref="B20:K20">MMULT(B17:K17,W5:AF14)</f>
        <v>828.95615712982146</v>
      </c>
      <c r="C20" s="62">
        <v>158.11814976051872</v>
      </c>
      <c r="D20" s="62">
        <v>11.542568633782212</v>
      </c>
      <c r="E20" s="62">
        <v>5.2184924974118907</v>
      </c>
      <c r="F20" s="62">
        <v>2.9583339939441502</v>
      </c>
      <c r="G20" s="62">
        <v>1.7163250413934557</v>
      </c>
      <c r="H20" s="62">
        <v>1.2453007021949265</v>
      </c>
      <c r="I20" s="62">
        <v>8.980798827753568E-2</v>
      </c>
      <c r="J20" s="62">
        <v>6.1699461174625846E-2</v>
      </c>
      <c r="K20" s="62">
        <v>1.3194542289564957</v>
      </c>
      <c r="L20" s="62">
        <f xml:space="preserve"> (C20 + D20 + E20 + F20 + G20 + H20) / $Q$2</f>
        <v>0.17879199988938205</v>
      </c>
      <c r="M20" s="62">
        <f xml:space="preserve"> (D20 + E20 + F20 + G20 + H20) / (C20 + D20 + E20 + F20+ G20 + H20)</f>
        <v>0.12544869973567152</v>
      </c>
      <c r="N20" s="62">
        <f>I20 / (D20 + E20 + F20 + G20 + H20)</f>
        <v>3.9596096135763436E-3</v>
      </c>
      <c r="O20" s="62">
        <f>SUM(B20:J20)</f>
        <v>1009.9068352085192</v>
      </c>
      <c r="P20" s="62"/>
      <c r="Q20" s="4" t="s">
        <v>341</v>
      </c>
      <c r="R20" s="23">
        <v>0</v>
      </c>
      <c r="S20" s="23">
        <f>$E$23* $R$20</f>
        <v>0</v>
      </c>
      <c r="T20" s="23">
        <f>$F$23* $R$20</f>
        <v>0</v>
      </c>
      <c r="U20" s="23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</row>
    <row r="21" spans="1:80" x14ac:dyDescent="0.25">
      <c r="A21" s="4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4" t="s">
        <v>342</v>
      </c>
      <c r="R21" s="23">
        <v>0</v>
      </c>
      <c r="S21" s="23">
        <f>$E$26* $R$21</f>
        <v>0</v>
      </c>
      <c r="T21" s="23">
        <f>$F$26* $R$21</f>
        <v>0</v>
      </c>
      <c r="U21" s="23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</row>
    <row r="22" spans="1:80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" t="s">
        <v>343</v>
      </c>
      <c r="R22" s="23">
        <v>0</v>
      </c>
      <c r="S22" s="23">
        <f>$E$29* $R$22</f>
        <v>0</v>
      </c>
      <c r="T22" s="23">
        <f>$E$29* $R$22</f>
        <v>0</v>
      </c>
      <c r="U22" s="23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4"/>
      <c r="BG22" s="44"/>
    </row>
    <row r="23" spans="1:80" x14ac:dyDescent="0.25">
      <c r="A23" s="4">
        <v>27</v>
      </c>
      <c r="B23" s="41">
        <f t="array" ref="B23:K23">MMULT(B20:K20,AI5:AR14)</f>
        <v>826.25223486847949</v>
      </c>
      <c r="C23" s="41">
        <v>158.26905166959327</v>
      </c>
      <c r="D23" s="41">
        <v>13.430927621282628</v>
      </c>
      <c r="E23" s="41">
        <v>5.1566524723424649</v>
      </c>
      <c r="F23" s="41">
        <v>2.6240789688980719</v>
      </c>
      <c r="G23" s="41">
        <v>1.5540589297129712</v>
      </c>
      <c r="H23" s="41">
        <v>1.1347837369871088</v>
      </c>
      <c r="I23" s="41">
        <v>8.8997837803378263E-2</v>
      </c>
      <c r="J23" s="41">
        <v>8.5582569686558918E-2</v>
      </c>
      <c r="K23" s="41">
        <v>2.6299207626894789</v>
      </c>
      <c r="L23" s="41">
        <f xml:space="preserve"> (C23 + D23 + E23 + F23 + G23 + H23) / $Q$2</f>
        <v>0.18014716913674556</v>
      </c>
      <c r="M23" s="41">
        <f xml:space="preserve"> (D23 + E23 + F23 + G23 + H23) / (C23 + D23 + E23 + F23+ G23 + H23)</f>
        <v>0.13119921130233458</v>
      </c>
      <c r="N23" s="41">
        <f>I23 / (D23 + E23 + F23 + G23 + H23)</f>
        <v>3.7236807332190949E-3</v>
      </c>
      <c r="O23" s="41">
        <f>SUM(B23:J23)</f>
        <v>1008.5963686747859</v>
      </c>
      <c r="P23" s="41"/>
      <c r="Q23" s="22" t="s">
        <v>346</v>
      </c>
      <c r="R23" s="23"/>
      <c r="S23" s="57">
        <f>SUM(S18:S22)</f>
        <v>234606.56526845574</v>
      </c>
      <c r="T23" s="57">
        <f>SUM(T18:T22)</f>
        <v>137330.67235226676</v>
      </c>
      <c r="U23" s="43">
        <f>SUM(S23:T23)</f>
        <v>371937.2376207225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4"/>
      <c r="BG23" s="44"/>
    </row>
    <row r="24" spans="1:80" x14ac:dyDescent="0.25">
      <c r="A24" s="4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4"/>
      <c r="BG24" s="44"/>
    </row>
    <row r="25" spans="1:80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4"/>
      <c r="BG25" s="44"/>
    </row>
    <row r="26" spans="1:80" x14ac:dyDescent="0.25">
      <c r="A26" s="4">
        <v>28</v>
      </c>
      <c r="B26" s="41">
        <f t="array" ref="B26:K26">MMULT(B23:K23,AU5:BD14)</f>
        <v>823.7151369806146</v>
      </c>
      <c r="C26" s="41">
        <v>158.40840050638968</v>
      </c>
      <c r="D26" s="41">
        <v>15.20886881413165</v>
      </c>
      <c r="E26" s="41">
        <v>5.0802929728779107</v>
      </c>
      <c r="F26" s="41">
        <v>2.264724323228561</v>
      </c>
      <c r="G26" s="41">
        <v>1.4042659179684644</v>
      </c>
      <c r="H26" s="41">
        <v>1.0332760962130911</v>
      </c>
      <c r="I26" s="41">
        <v>8.3450813303246899E-2</v>
      </c>
      <c r="J26" s="41">
        <v>0.10551010322929967</v>
      </c>
      <c r="K26" s="41">
        <v>3.9223629095189372</v>
      </c>
      <c r="L26" s="41">
        <f xml:space="preserve"> (C26 + D26 + E26 + F26 + G26 + H26) / $Q$2</f>
        <v>0.18136378627263633</v>
      </c>
      <c r="M26" s="41">
        <f xml:space="preserve"> (D26 + E26 + F26 + G26 + H26) / (C26 + D26 + E26 + F26+ G26 + H26)</f>
        <v>0.13626745625116338</v>
      </c>
      <c r="N26" s="41">
        <f>I26 / (D26 + E26 + F26 + G26 + H26)</f>
        <v>3.3391774526764749E-3</v>
      </c>
      <c r="O26" s="41">
        <f>SUM(B26:J26)</f>
        <v>1007.3039265279565</v>
      </c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4"/>
      <c r="BG26" s="44"/>
    </row>
    <row r="27" spans="1:80" x14ac:dyDescent="0.25">
      <c r="A27" s="4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4"/>
      <c r="BG27" s="44"/>
    </row>
    <row r="28" spans="1:80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4"/>
      <c r="BG28" s="44"/>
    </row>
    <row r="29" spans="1:80" x14ac:dyDescent="0.25">
      <c r="A29" s="4">
        <v>29</v>
      </c>
      <c r="B29" s="41">
        <f t="array" ref="B29:K29">MMULT(B26:K26,BG5:BP14)</f>
        <v>821.33403929518363</v>
      </c>
      <c r="C29" s="41">
        <v>158.53797939227331</v>
      </c>
      <c r="D29" s="41">
        <v>16.884449322118734</v>
      </c>
      <c r="E29" s="41">
        <v>4.9558763442207958</v>
      </c>
      <c r="F29" s="41">
        <v>1.9172566568930309</v>
      </c>
      <c r="G29" s="41">
        <v>1.2633175314221192</v>
      </c>
      <c r="H29" s="41">
        <v>0.93998273031914414</v>
      </c>
      <c r="I29" s="41">
        <v>7.6658103818373513E-2</v>
      </c>
      <c r="J29" s="41">
        <v>0.12179815429692362</v>
      </c>
      <c r="K29" s="41">
        <v>5.1949319069293782</v>
      </c>
      <c r="L29" s="41">
        <f xml:space="preserve"> (C29 + D29 + E29 + F29 + G29 + H29) / $Q$2</f>
        <v>0.18245061852563202</v>
      </c>
      <c r="M29" s="41">
        <f xml:space="preserve"> (D29 + E29 + F29 + G29 + H29) / (C29 + D29 + E29 + F29+ G29 + H29)</f>
        <v>0.1407102586257436</v>
      </c>
      <c r="N29" s="41">
        <f>I29 / (D29 + E29 + F29 + G29 + H29)</f>
        <v>2.9528311900591268E-3</v>
      </c>
      <c r="O29" s="41">
        <f>SUM(B29:J29)</f>
        <v>1006.031357530546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0.61422251970989805</v>
      </c>
      <c r="AM29">
        <f>J29 - J17</f>
        <v>8.7902821644742002E-2</v>
      </c>
      <c r="AN29">
        <f>K29-K17</f>
        <v>5.1949319069293782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4"/>
      <c r="BG29" s="44"/>
    </row>
    <row r="30" spans="1:80" x14ac:dyDescent="0.25">
      <c r="A30" s="22" t="s">
        <v>153</v>
      </c>
      <c r="B30" s="4">
        <f t="shared" ref="B30:J30" si="2">SUM(B17:B29)</f>
        <v>4132.1038027737532</v>
      </c>
      <c r="C30" s="4">
        <f t="shared" si="2"/>
        <v>791.25733820133848</v>
      </c>
      <c r="D30" s="4">
        <f t="shared" si="2"/>
        <v>66.867565654702886</v>
      </c>
      <c r="E30" s="4">
        <f t="shared" si="2"/>
        <v>25.629896128397142</v>
      </c>
      <c r="F30" s="4">
        <f t="shared" si="2"/>
        <v>12.819173557526204</v>
      </c>
      <c r="G30" s="4">
        <f t="shared" si="2"/>
        <v>7.8472046795985033</v>
      </c>
      <c r="H30" s="4">
        <f t="shared" si="2"/>
        <v>5.7173405555404919</v>
      </c>
      <c r="I30" s="4">
        <f t="shared" si="2"/>
        <v>0.41397020738714163</v>
      </c>
      <c r="J30" s="4">
        <f t="shared" si="2"/>
        <v>0.40848562103958963</v>
      </c>
      <c r="K30" s="41"/>
      <c r="L30" s="41"/>
      <c r="M30" s="41"/>
      <c r="N30" s="41"/>
      <c r="O30" s="4">
        <f>SUM(B30:J30)</f>
        <v>5043.0647773792844</v>
      </c>
      <c r="P30" s="41"/>
      <c r="Q30" s="41">
        <f xml:space="preserve"> $R$6 * B30</f>
        <v>4132.1038027737532</v>
      </c>
      <c r="R30" s="41">
        <f>$R$7 * C30</f>
        <v>791.25733820133848</v>
      </c>
      <c r="S30" s="41">
        <f xml:space="preserve"> $R$8 * D30</f>
        <v>63.524187371967741</v>
      </c>
      <c r="T30" s="41">
        <f xml:space="preserve"> $R$9 * E30</f>
        <v>24.348401321977285</v>
      </c>
      <c r="U30" s="41">
        <f xml:space="preserve"> $R$10 * F30</f>
        <v>11.793639672924108</v>
      </c>
      <c r="V30" s="41">
        <f>$R$11 * G30</f>
        <v>6.1208196500868324</v>
      </c>
      <c r="W30" s="41">
        <f>$R$12 *H30</f>
        <v>3.4304043333242951</v>
      </c>
      <c r="X30" s="41">
        <f xml:space="preserve"> $R$13 * I30</f>
        <v>0.26908063480164207</v>
      </c>
      <c r="Y30" s="41">
        <f xml:space="preserve"> $R$14 * J30</f>
        <v>0.30636421577969219</v>
      </c>
      <c r="Z30" s="4">
        <f>SUM(Q30:Y30)</f>
        <v>5033.1540381759532</v>
      </c>
      <c r="AA30" s="41"/>
      <c r="AB30" s="49">
        <f xml:space="preserve"> $S$6 * B30</f>
        <v>10367448.441159347</v>
      </c>
      <c r="AC30" s="49">
        <f>$S$7 * C30</f>
        <v>3066122.1855301866</v>
      </c>
      <c r="AD30" s="49">
        <f xml:space="preserve"> $S$8 * D30</f>
        <v>262455.19519470882</v>
      </c>
      <c r="AE30" s="49">
        <f xml:space="preserve"> $S$9 * E30</f>
        <v>102519.58451358858</v>
      </c>
      <c r="AF30" s="49">
        <f xml:space="preserve"> $S$10 * F30</f>
        <v>57686.281008867918</v>
      </c>
      <c r="AG30" s="49">
        <f>$S$11 * G30</f>
        <v>162531.30332384421</v>
      </c>
      <c r="AH30" s="49">
        <f>$S$12 *H30</f>
        <v>292636.35899478453</v>
      </c>
      <c r="AI30" s="49">
        <f xml:space="preserve"> $S$13 * I30</f>
        <v>29362.906809969954</v>
      </c>
      <c r="AJ30" s="49">
        <f xml:space="preserve"> $S$14 * J30</f>
        <v>27437.162193987155</v>
      </c>
      <c r="AK30" s="39">
        <f>SUM(AB30:AJ30) + AL30 + AM30 + AN30</f>
        <v>14709426.4127563</v>
      </c>
      <c r="AL30" s="39">
        <f>IF(AL29&gt;0,(AL29*$T$7)-(AL29*$S$7),0)</f>
        <v>2852.4493815327664</v>
      </c>
      <c r="AM30" s="39">
        <f>IF(AM29 &gt; 0, (AM29 * $T$14) - (AM29 * $S$14), 0)</f>
        <v>14641.973001364677</v>
      </c>
      <c r="AN30" s="39">
        <f t="array" ref="AN30">IF(AN29&gt;0,AN29*$T$15,0)</f>
        <v>323732.57164411806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4"/>
      <c r="BG30" s="44"/>
    </row>
    <row r="31" spans="1:80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4"/>
      <c r="BG31" s="44"/>
    </row>
    <row r="32" spans="1:80" x14ac:dyDescent="0.25">
      <c r="A32" s="4" t="str">
        <f>'30-34 transition matrix'!A1</f>
        <v>30-34</v>
      </c>
      <c r="B32" s="4" t="str">
        <f>'30-34 transition matrix'!B1</f>
        <v>no NAFLD</v>
      </c>
      <c r="C32" s="4" t="str">
        <f>'30-34 transition matrix'!C1</f>
        <v>NAFLD F0</v>
      </c>
      <c r="D32" s="4" t="str">
        <f>'30-34 transition matrix'!D1</f>
        <v>F1</v>
      </c>
      <c r="E32" s="4" t="str">
        <f>'30-34 transition matrix'!E1</f>
        <v>F2</v>
      </c>
      <c r="F32" s="4" t="str">
        <f>'30-34 transition matrix'!F1</f>
        <v>F3</v>
      </c>
      <c r="G32" s="4" t="str">
        <f>'30-34 transition matrix'!G1</f>
        <v>F4</v>
      </c>
      <c r="H32" s="4" t="str">
        <f>'30-34 transition matrix'!H1</f>
        <v>DCC</v>
      </c>
      <c r="I32" s="4" t="str">
        <f>'30-34 transition matrix'!I1</f>
        <v>HCC</v>
      </c>
      <c r="J32" s="4" t="str">
        <f>'30-34 transition matrix'!J1</f>
        <v>LT</v>
      </c>
      <c r="K32" s="4" t="str">
        <f>'30-34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4"/>
      <c r="BG32" s="44"/>
    </row>
    <row r="33" spans="1:59" x14ac:dyDescent="0.25">
      <c r="A33" s="4" t="str">
        <f>'30-34 transition matrix'!A2</f>
        <v>no NAFLD</v>
      </c>
      <c r="B33" s="41">
        <f>'30-34 transition matrix'!B2</f>
        <v>0.94335000000000002</v>
      </c>
      <c r="C33" s="41">
        <f>'30-34 transition matrix'!C2</f>
        <v>5.5500000000000001E-2</v>
      </c>
      <c r="D33" s="41">
        <f>'30-34 transition matrix'!D2</f>
        <v>0</v>
      </c>
      <c r="E33" s="41">
        <f>'30-34 transition matrix'!E2</f>
        <v>0</v>
      </c>
      <c r="F33" s="41">
        <f>'30-34 transition matrix'!F2</f>
        <v>0</v>
      </c>
      <c r="G33" s="41">
        <f>'30-34 transition matrix'!G2</f>
        <v>0</v>
      </c>
      <c r="H33" s="41">
        <f>'30-34 transition matrix'!H2</f>
        <v>0</v>
      </c>
      <c r="I33" s="41">
        <f>'30-34 transition matrix'!I2</f>
        <v>0</v>
      </c>
      <c r="J33" s="41">
        <f>'30-34 transition matrix'!J2</f>
        <v>0</v>
      </c>
      <c r="K33" s="41">
        <f>'30-34 transition matrix'!K2</f>
        <v>1.15E-3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4"/>
      <c r="BG33" s="44"/>
    </row>
    <row r="34" spans="1:59" x14ac:dyDescent="0.25">
      <c r="A34" s="4" t="str">
        <f>'30-34 transition matrix'!A3</f>
        <v>NAFLD</v>
      </c>
      <c r="B34" s="41">
        <f>'30-34 transition matrix'!B3</f>
        <v>0.23701</v>
      </c>
      <c r="C34" s="41">
        <f>'30-34 transition matrix'!C3</f>
        <v>0.74568847500000002</v>
      </c>
      <c r="D34" s="41">
        <f>'30-34 transition matrix'!D3</f>
        <v>1.5768000000000001E-2</v>
      </c>
      <c r="E34" s="41">
        <f>'30-34 transition matrix'!E3</f>
        <v>0</v>
      </c>
      <c r="F34" s="41">
        <f>'30-34 transition matrix'!F3</f>
        <v>0</v>
      </c>
      <c r="G34" s="41">
        <f>'30-34 transition matrix'!G3</f>
        <v>0</v>
      </c>
      <c r="H34" s="41">
        <f>'30-34 transition matrix'!H3</f>
        <v>0</v>
      </c>
      <c r="I34" s="41">
        <f>'30-34 transition matrix'!I3</f>
        <v>0</v>
      </c>
      <c r="J34" s="41">
        <f>'30-34 transition matrix'!J3</f>
        <v>0</v>
      </c>
      <c r="K34" s="41">
        <f>'30-34 transition matrix'!K3</f>
        <v>1.533525E-3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4"/>
      <c r="BG34" s="44"/>
    </row>
    <row r="35" spans="1:59" x14ac:dyDescent="0.25">
      <c r="A35" s="4" t="str">
        <f>'30-34 transition matrix'!A4</f>
        <v>F1</v>
      </c>
      <c r="B35" s="41">
        <f>'30-34 transition matrix'!B4</f>
        <v>0</v>
      </c>
      <c r="C35" s="41">
        <f>'30-34 transition matrix'!C4</f>
        <v>8.2200000000000009E-2</v>
      </c>
      <c r="D35" s="41">
        <f>'30-34 transition matrix'!D4</f>
        <v>0.835851609</v>
      </c>
      <c r="E35" s="41">
        <f>'30-34 transition matrix'!E4</f>
        <v>8.0299999999999996E-2</v>
      </c>
      <c r="F35" s="41">
        <f>'30-34 transition matrix'!F4</f>
        <v>0</v>
      </c>
      <c r="G35" s="41">
        <f>'30-34 transition matrix'!G4</f>
        <v>0</v>
      </c>
      <c r="H35" s="41">
        <f>'30-34 transition matrix'!H4</f>
        <v>0</v>
      </c>
      <c r="I35" s="41">
        <f>'30-34 transition matrix'!I4</f>
        <v>6.7890000000000006E-6</v>
      </c>
      <c r="J35" s="41">
        <f>'30-34 transition matrix'!J4</f>
        <v>0</v>
      </c>
      <c r="K35" s="41">
        <f>'30-34 transition matrix'!K4</f>
        <v>1.641602E-3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4"/>
      <c r="BG35" s="44"/>
    </row>
    <row r="36" spans="1:59" x14ac:dyDescent="0.25">
      <c r="A36" s="4" t="str">
        <f>'30-34 transition matrix'!A5</f>
        <v>F2</v>
      </c>
      <c r="B36" s="41">
        <f>'30-34 transition matrix'!B5</f>
        <v>0</v>
      </c>
      <c r="C36" s="41">
        <f>'30-34 transition matrix'!C5</f>
        <v>0</v>
      </c>
      <c r="D36" s="41">
        <f>'30-34 transition matrix'!D5</f>
        <v>8.2200000000000009E-2</v>
      </c>
      <c r="E36" s="41">
        <f>'30-34 transition matrix'!E5</f>
        <v>0.83472947899999983</v>
      </c>
      <c r="F36" s="41">
        <f>'30-34 transition matrix'!F5</f>
        <v>8.0299999999999996E-2</v>
      </c>
      <c r="G36" s="41">
        <f>'30-34 transition matrix'!G5</f>
        <v>0</v>
      </c>
      <c r="H36" s="41">
        <f>'30-34 transition matrix'!H5</f>
        <v>0</v>
      </c>
      <c r="I36" s="41">
        <f>'30-34 transition matrix'!I5</f>
        <v>1.3870000000000001E-4</v>
      </c>
      <c r="J36" s="41">
        <f>'30-34 transition matrix'!J5</f>
        <v>0</v>
      </c>
      <c r="K36" s="41">
        <f>'30-34 transition matrix'!K5</f>
        <v>2.6318210000000003E-3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4"/>
      <c r="BG36" s="44"/>
    </row>
    <row r="37" spans="1:59" x14ac:dyDescent="0.25">
      <c r="A37" s="4" t="str">
        <f>'30-34 transition matrix'!A6</f>
        <v>F3</v>
      </c>
      <c r="B37" s="41">
        <f>'30-34 transition matrix'!B6</f>
        <v>0</v>
      </c>
      <c r="C37" s="41">
        <f>'30-34 transition matrix'!C6</f>
        <v>0</v>
      </c>
      <c r="D37" s="41">
        <f>'30-34 transition matrix'!D6</f>
        <v>0</v>
      </c>
      <c r="E37" s="41">
        <f>'30-34 transition matrix'!E6</f>
        <v>8.2200000000000009E-2</v>
      </c>
      <c r="F37" s="41">
        <f>'30-34 transition matrix'!F6</f>
        <v>0.86153772750000002</v>
      </c>
      <c r="G37" s="41">
        <f>'30-34 transition matrix'!G6</f>
        <v>5.2559999999999996E-2</v>
      </c>
      <c r="H37" s="41">
        <f>'30-34 transition matrix'!H6</f>
        <v>0</v>
      </c>
      <c r="I37" s="41">
        <f>'30-34 transition matrix'!I6</f>
        <v>2.7740000000000002E-4</v>
      </c>
      <c r="J37" s="41">
        <f>'30-34 transition matrix'!J6</f>
        <v>0</v>
      </c>
      <c r="K37" s="41">
        <f>'30-34 transition matrix'!K6</f>
        <v>3.4248725000000004E-3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4"/>
      <c r="BG37" s="44"/>
    </row>
    <row r="38" spans="1:59" x14ac:dyDescent="0.25">
      <c r="A38" s="4" t="str">
        <f>'30-34 transition matrix'!A7</f>
        <v>F4</v>
      </c>
      <c r="B38" s="41">
        <f>'30-34 transition matrix'!B7</f>
        <v>0</v>
      </c>
      <c r="C38" s="41">
        <f>'30-34 transition matrix'!C7</f>
        <v>0</v>
      </c>
      <c r="D38" s="41">
        <f>'30-34 transition matrix'!D7</f>
        <v>0</v>
      </c>
      <c r="E38" s="41">
        <f>'30-34 transition matrix'!E7</f>
        <v>0</v>
      </c>
      <c r="F38" s="41">
        <f>'30-34 transition matrix'!F7</f>
        <v>8.2200000000000009E-2</v>
      </c>
      <c r="G38" s="41">
        <f>'30-34 transition matrix'!G7</f>
        <v>0.81418377549999987</v>
      </c>
      <c r="H38" s="41">
        <f>'30-34 transition matrix'!H7</f>
        <v>8.0299999999999996E-2</v>
      </c>
      <c r="I38" s="41">
        <f>'30-34 transition matrix'!I7</f>
        <v>1.898E-2</v>
      </c>
      <c r="J38" s="41">
        <f>'30-34 transition matrix'!J7</f>
        <v>0</v>
      </c>
      <c r="K38" s="41">
        <f>'30-34 transition matrix'!K7</f>
        <v>4.3362244999999994E-3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4"/>
      <c r="BG38" s="44"/>
    </row>
    <row r="39" spans="1:59" x14ac:dyDescent="0.25">
      <c r="A39" s="4" t="str">
        <f>'30-34 transition matrix'!A8</f>
        <v>DCC</v>
      </c>
      <c r="B39" s="41">
        <f>'30-34 transition matrix'!B8</f>
        <v>0</v>
      </c>
      <c r="C39" s="41">
        <f>'30-34 transition matrix'!C8</f>
        <v>0</v>
      </c>
      <c r="D39" s="41">
        <f>'30-34 transition matrix'!D8</f>
        <v>0</v>
      </c>
      <c r="E39" s="41">
        <f>'30-34 transition matrix'!E8</f>
        <v>0</v>
      </c>
      <c r="F39" s="41">
        <f>'30-34 transition matrix'!F8</f>
        <v>0</v>
      </c>
      <c r="G39" s="41">
        <f>'30-34 transition matrix'!G8</f>
        <v>0</v>
      </c>
      <c r="H39" s="41">
        <f>'30-34 transition matrix'!H8</f>
        <v>0.80057999999999996</v>
      </c>
      <c r="I39" s="41">
        <f>'30-34 transition matrix'!I8</f>
        <v>1.898E-2</v>
      </c>
      <c r="J39" s="41">
        <f>'30-34 transition matrix'!J8</f>
        <v>2.044E-2</v>
      </c>
      <c r="K39" s="41">
        <f>'30-34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4"/>
      <c r="BG39" s="44"/>
    </row>
    <row r="40" spans="1:59" x14ac:dyDescent="0.25">
      <c r="A40" s="4" t="str">
        <f>'30-34 transition matrix'!A9</f>
        <v>HCC</v>
      </c>
      <c r="B40" s="41">
        <f>'30-34 transition matrix'!B9</f>
        <v>0</v>
      </c>
      <c r="C40" s="41">
        <f>'30-34 transition matrix'!C9</f>
        <v>0</v>
      </c>
      <c r="D40" s="41">
        <f>'30-34 transition matrix'!D9</f>
        <v>0</v>
      </c>
      <c r="E40" s="41">
        <f>'30-34 transition matrix'!E9</f>
        <v>0</v>
      </c>
      <c r="F40" s="41">
        <f>'30-34 transition matrix'!F9</f>
        <v>0</v>
      </c>
      <c r="G40" s="41">
        <f>'30-34 transition matrix'!G9</f>
        <v>0</v>
      </c>
      <c r="H40" s="41">
        <f>'30-34 transition matrix'!H9</f>
        <v>0</v>
      </c>
      <c r="I40" s="41">
        <f>'30-34 transition matrix'!I9</f>
        <v>0.34700000000000009</v>
      </c>
      <c r="J40" s="41">
        <f>'30-34 transition matrix'!J9</f>
        <v>3.0599999999999999E-2</v>
      </c>
      <c r="K40" s="41">
        <f>'30-34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4"/>
      <c r="BG40" s="44"/>
    </row>
    <row r="41" spans="1:59" x14ac:dyDescent="0.25">
      <c r="A41" s="4" t="str">
        <f>'30-34 transition matrix'!A10</f>
        <v xml:space="preserve">LT </v>
      </c>
      <c r="B41" s="41">
        <f>'30-34 transition matrix'!B10</f>
        <v>0</v>
      </c>
      <c r="C41" s="41">
        <f>'30-34 transition matrix'!C10</f>
        <v>0</v>
      </c>
      <c r="D41" s="41">
        <f>'30-34 transition matrix'!D10</f>
        <v>0</v>
      </c>
      <c r="E41" s="41">
        <f>'30-34 transition matrix'!E10</f>
        <v>0</v>
      </c>
      <c r="F41" s="41">
        <f>'30-34 transition matrix'!F10</f>
        <v>0</v>
      </c>
      <c r="G41" s="41">
        <f>'30-34 transition matrix'!G10</f>
        <v>0</v>
      </c>
      <c r="H41" s="41">
        <f>'30-34 transition matrix'!H10</f>
        <v>0</v>
      </c>
      <c r="I41" s="41">
        <f>'30-34 transition matrix'!I10</f>
        <v>0</v>
      </c>
      <c r="J41" s="41">
        <f>'30-34 transition matrix'!J10</f>
        <v>0.92999999999999994</v>
      </c>
      <c r="K41" s="41">
        <f>'30-34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4"/>
      <c r="BG41" s="44"/>
    </row>
    <row r="42" spans="1:59" x14ac:dyDescent="0.25">
      <c r="A42" s="4" t="str">
        <f>'30-34 transition matrix'!A11</f>
        <v>death</v>
      </c>
      <c r="B42" s="41">
        <f>'30-34 transition matrix'!B11</f>
        <v>0</v>
      </c>
      <c r="C42" s="41">
        <f>'30-34 transition matrix'!C11</f>
        <v>0</v>
      </c>
      <c r="D42" s="41">
        <f>'30-34 transition matrix'!D11</f>
        <v>0</v>
      </c>
      <c r="E42" s="41">
        <f>'30-34 transition matrix'!E11</f>
        <v>0</v>
      </c>
      <c r="F42" s="41">
        <f>'30-34 transition matrix'!F11</f>
        <v>0</v>
      </c>
      <c r="G42" s="41">
        <f>'30-34 transition matrix'!G11</f>
        <v>0</v>
      </c>
      <c r="H42" s="41">
        <f>'30-34 transition matrix'!H11</f>
        <v>0</v>
      </c>
      <c r="I42" s="41">
        <f>'30-34 transition matrix'!I11</f>
        <v>0</v>
      </c>
      <c r="J42" s="41">
        <f>'30-34 transition matrix'!J11</f>
        <v>0</v>
      </c>
      <c r="K42" s="41">
        <f>'30-34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4"/>
      <c r="BG42" s="44"/>
    </row>
    <row r="43" spans="1:59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4"/>
      <c r="BG43" s="44"/>
    </row>
    <row r="44" spans="1:59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4"/>
      <c r="BG44" s="44"/>
    </row>
    <row r="45" spans="1:59" x14ac:dyDescent="0.25">
      <c r="A45" s="4">
        <v>30</v>
      </c>
      <c r="B45" s="41">
        <f t="array" ref="B45:K45">MMULT(B29:K29,BS5:CB14)</f>
        <v>819.09906490630874</v>
      </c>
      <c r="C45" s="41">
        <v>158.65926655459862</v>
      </c>
      <c r="D45" s="41">
        <v>18.287288836027862</v>
      </c>
      <c r="E45" s="41">
        <v>4.8779762976625136</v>
      </c>
      <c r="F45" s="41">
        <v>1.6660629514525056</v>
      </c>
      <c r="G45" s="41">
        <v>1.1302010778119296</v>
      </c>
      <c r="H45" s="41">
        <v>0.85397577201209651</v>
      </c>
      <c r="I45" s="41">
        <v>6.9752856564838206E-2</v>
      </c>
      <c r="J45" s="41">
        <v>0.13483126848070448</v>
      </c>
      <c r="K45" s="41">
        <v>6.4478689165555902</v>
      </c>
      <c r="L45" s="41">
        <f xml:space="preserve"> (C45 + D45 + E45 + F45 + G45 + H45) / $Q$2</f>
        <v>0.18341569382332948</v>
      </c>
      <c r="M45" s="41">
        <f xml:space="preserve"> (D45 + E45 + F45 + G45 + H45) / (C45 + D45 + E45 + F45+ G45 + H45)</f>
        <v>0.14457764104308654</v>
      </c>
      <c r="N45" s="41">
        <f>I45 / (D45 + E45 + F45 + G45 + H45)</f>
        <v>2.6012136163015829E-3</v>
      </c>
      <c r="O45" s="41">
        <f>SUM(B45:J45)</f>
        <v>1004.7784205209198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4"/>
      <c r="BG45" s="44"/>
    </row>
    <row r="46" spans="1:59" x14ac:dyDescent="0.25">
      <c r="A46" s="4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4"/>
      <c r="BG46" s="44"/>
    </row>
    <row r="47" spans="1:59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4"/>
      <c r="BG47" s="44"/>
    </row>
    <row r="48" spans="1:59" x14ac:dyDescent="0.25">
      <c r="A48" s="4">
        <v>31</v>
      </c>
      <c r="B48" s="41">
        <f t="array" ref="B48:K48">MMULT(B45:K45,B33:K42)</f>
        <v>810.30093564547178</v>
      </c>
      <c r="C48" s="41">
        <v>165.27359976633878</v>
      </c>
      <c r="D48" s="41">
        <v>18.188168764542393</v>
      </c>
      <c r="E48" s="41">
        <v>5.6772102816646113</v>
      </c>
      <c r="F48" s="41">
        <v>1.919980114364775</v>
      </c>
      <c r="G48" s="41">
        <v>1.0077596493354297</v>
      </c>
      <c r="H48" s="41">
        <v>0.77443107010574219</v>
      </c>
      <c r="I48" s="41">
        <v>6.3126811416785389E-2</v>
      </c>
      <c r="J48" s="41">
        <v>0.14498278187786645</v>
      </c>
      <c r="K48" s="41">
        <v>7.8760945523572508</v>
      </c>
      <c r="L48" s="41">
        <f xml:space="preserve"> (C48 + D48 + E48 + F48 + G48 + H48) / $Q$2</f>
        <v>0.19070029296175173</v>
      </c>
      <c r="M48" s="41">
        <f xml:space="preserve"> (D48 + E48 + F48 + G48 + H48) / (C48 + D48 + E48 + F48+ G48 + H48)</f>
        <v>0.14295470614320979</v>
      </c>
      <c r="N48" s="41">
        <f>I48 / (D48 + E48 + F48 + G48 + H48)</f>
        <v>2.2898956088423963E-3</v>
      </c>
      <c r="O48" s="41">
        <f>SUM(B48:J48)</f>
        <v>1003.3501948851181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4"/>
      <c r="BG48" s="44"/>
    </row>
    <row r="49" spans="1:59" x14ac:dyDescent="0.25">
      <c r="A49" s="4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4"/>
      <c r="BG49" s="44"/>
    </row>
    <row r="50" spans="1:59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4"/>
      <c r="BG50" s="44"/>
    </row>
    <row r="51" spans="1:59" x14ac:dyDescent="0.25">
      <c r="A51" s="4">
        <v>32</v>
      </c>
      <c r="B51" s="41">
        <f t="array" ref="B51:K51">MMULT(B48:K48,B33:K42)</f>
        <v>803.56888352177577</v>
      </c>
      <c r="C51" s="41">
        <v>169.70938796829057</v>
      </c>
      <c r="D51" s="41">
        <v>18.27531093287476</v>
      </c>
      <c r="E51" s="41">
        <v>6.3572670977808823</v>
      </c>
      <c r="F51" s="41">
        <v>2.1928531333680588</v>
      </c>
      <c r="G51" s="41">
        <v>0.92141571090348862</v>
      </c>
      <c r="H51" s="41">
        <v>0.70091712594689004</v>
      </c>
      <c r="I51" s="41">
        <v>5.7174494444152124E-2</v>
      </c>
      <c r="J51" s="41">
        <v>0.15259503864873078</v>
      </c>
      <c r="K51" s="41">
        <v>9.2904844134421012</v>
      </c>
      <c r="L51" s="41">
        <f xml:space="preserve"> (C51 + D51 + E51 + F51 + G51 + H51) / $Q$2</f>
        <v>0.19595727883953198</v>
      </c>
      <c r="M51" s="41">
        <f xml:space="preserve"> (D51 + E51 + F51 + G51 + H51) / (C51 + D51 + E51 + F51+ G51 + H51)</f>
        <v>0.14356163135257843</v>
      </c>
      <c r="N51" s="41">
        <f>I51 / (D51 + E51 + F51 + G51 + H51)</f>
        <v>2.0098062695681597E-3</v>
      </c>
      <c r="O51" s="41">
        <f>SUM(B51:J51)</f>
        <v>1001.9358050240334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4"/>
      <c r="BG51" s="44"/>
    </row>
    <row r="52" spans="1:59" x14ac:dyDescent="0.25">
      <c r="A52" s="4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4"/>
      <c r="BG52" s="44"/>
    </row>
    <row r="53" spans="1:59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4"/>
      <c r="BG53" s="44"/>
    </row>
    <row r="54" spans="1:59" x14ac:dyDescent="0.25">
      <c r="A54" s="4">
        <v>33</v>
      </c>
      <c r="B54" s="41">
        <f t="array" ref="B54:K54">MMULT(B51:K51,B33:K42)</f>
        <v>798.26952831263179</v>
      </c>
      <c r="C54" s="41">
        <v>172.6506383013988</v>
      </c>
      <c r="D54" s="41">
        <v>18.473993033140253</v>
      </c>
      <c r="E54" s="41">
        <v>6.9543582478671739</v>
      </c>
      <c r="F54" s="41">
        <v>2.4754546246512432</v>
      </c>
      <c r="G54" s="41">
        <v>0.86545808299824389</v>
      </c>
      <c r="H54" s="41">
        <v>0.63512991427611132</v>
      </c>
      <c r="I54" s="41">
        <v>5.2245548307122774E-2</v>
      </c>
      <c r="J54" s="41">
        <v>0.1579896715276651</v>
      </c>
      <c r="K54" s="41">
        <v>10.691493700677064</v>
      </c>
      <c r="L54" s="41">
        <f xml:space="preserve"> (C54 + D54 + E54 + F54 + G54 + H54) / $Q$2</f>
        <v>0.19981188613750431</v>
      </c>
      <c r="M54" s="41">
        <f xml:space="preserve"> (D54 + E54 + F54 + G54 + H54) / (C54 + D54 + E54 + F54+ G54 + H54)</f>
        <v>0.14552665965377837</v>
      </c>
      <c r="N54" s="41">
        <f>I54 / (D54 + E54 + F54 + G54 + H54)</f>
        <v>1.7767939199696068E-3</v>
      </c>
      <c r="O54" s="41">
        <f>SUM(B54:J54)</f>
        <v>1000.5347957367983</v>
      </c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4"/>
      <c r="BG54" s="44"/>
    </row>
    <row r="55" spans="1:59" x14ac:dyDescent="0.25">
      <c r="A55" s="4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4"/>
      <c r="BG55" s="44"/>
    </row>
    <row r="56" spans="1:59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4"/>
      <c r="BG56" s="44"/>
    </row>
    <row r="57" spans="1:59" x14ac:dyDescent="0.25">
      <c r="A57" s="4">
        <v>34</v>
      </c>
      <c r="B57" s="41">
        <f t="array" ref="B57:K57">MMULT(B54:K54,B33:K42)</f>
        <v>793.96748731753576</v>
      </c>
      <c r="C57" s="41">
        <v>174.56611223142187</v>
      </c>
      <c r="D57" s="41">
        <v>18.735520314116208</v>
      </c>
      <c r="E57" s="41">
        <v>7.4919518477290126</v>
      </c>
      <c r="F57" s="41">
        <v>2.7622731735775874</v>
      </c>
      <c r="G57" s="41">
        <v>0.83475182462417186</v>
      </c>
      <c r="H57" s="41">
        <v>0.57796859083592811</v>
      </c>
      <c r="I57" s="41">
        <v>4.8387045991398286E-2</v>
      </c>
      <c r="J57" s="41">
        <v>0.16151116374673022</v>
      </c>
      <c r="K57" s="41">
        <v>12.080325927896846</v>
      </c>
      <c r="L57" s="41">
        <f xml:space="preserve"> (C57 + D57 + E57 + F57 + G57 + H57) / $Q$2</f>
        <v>0.20269308672376843</v>
      </c>
      <c r="M57" s="41">
        <f xml:space="preserve"> (D57 + E57 + F57 + G57 + H57) / (C57 + D57 + E57 + F57+ G57 + H57)</f>
        <v>0.14832744633427469</v>
      </c>
      <c r="N57" s="41">
        <f>I57 / (D57 + E57 + F57 + G57 + H57)</f>
        <v>1.591550053468709E-3</v>
      </c>
      <c r="O57" s="41">
        <f>SUM(B57:J57)</f>
        <v>999.14596350957868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15.906845676823252</v>
      </c>
      <c r="AM57">
        <f>J57 - J45</f>
        <v>2.6679895266025738E-2</v>
      </c>
      <c r="AN57">
        <f>K57-K45</f>
        <v>5.6324570113412555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4"/>
      <c r="BG57" s="44"/>
    </row>
    <row r="58" spans="1:59" x14ac:dyDescent="0.25">
      <c r="A58" s="22" t="s">
        <v>153</v>
      </c>
      <c r="B58" s="4">
        <f t="shared" ref="B58:J58" si="3">SUM(B45:B57)</f>
        <v>4025.2058997037238</v>
      </c>
      <c r="C58" s="4">
        <f t="shared" si="3"/>
        <v>840.85900482204852</v>
      </c>
      <c r="D58" s="4">
        <f t="shared" si="3"/>
        <v>91.960281880701473</v>
      </c>
      <c r="E58" s="4">
        <f t="shared" si="3"/>
        <v>31.35876377270419</v>
      </c>
      <c r="F58" s="4">
        <f t="shared" si="3"/>
        <v>11.016623997414172</v>
      </c>
      <c r="G58" s="4">
        <f t="shared" si="3"/>
        <v>4.759586345673263</v>
      </c>
      <c r="H58" s="4">
        <f t="shared" si="3"/>
        <v>3.5424224731767677</v>
      </c>
      <c r="I58" s="4">
        <f t="shared" si="3"/>
        <v>0.29068675672429678</v>
      </c>
      <c r="J58" s="4">
        <f t="shared" si="3"/>
        <v>0.75190992428169701</v>
      </c>
      <c r="K58" s="41"/>
      <c r="L58" s="41"/>
      <c r="M58" s="41"/>
      <c r="N58" s="41"/>
      <c r="O58" s="4">
        <f>SUM(B58:J58)</f>
        <v>5009.745179676449</v>
      </c>
      <c r="P58" s="41"/>
      <c r="Q58" s="41">
        <f xml:space="preserve"> $R$6 * B58</f>
        <v>4025.2058997037238</v>
      </c>
      <c r="R58" s="41">
        <f>$R$7 * C58</f>
        <v>840.85900482204852</v>
      </c>
      <c r="S58" s="41">
        <f xml:space="preserve"> $R$8 * D58</f>
        <v>87.362267786666393</v>
      </c>
      <c r="T58" s="41">
        <f xml:space="preserve"> $R$9 * E58</f>
        <v>29.79082558406898</v>
      </c>
      <c r="U58" s="41">
        <f xml:space="preserve"> $R$10 * F58</f>
        <v>10.135294077621039</v>
      </c>
      <c r="V58" s="41">
        <f>$R$11 * G58</f>
        <v>3.7124773496251451</v>
      </c>
      <c r="W58" s="41">
        <f>$R$12 *H58</f>
        <v>2.1254534839060604</v>
      </c>
      <c r="X58" s="41">
        <f xml:space="preserve"> $R$13 * I58</f>
        <v>0.1889463918707929</v>
      </c>
      <c r="Y58" s="41">
        <f xml:space="preserve"> $R$14 * J58</f>
        <v>0.56393244321127278</v>
      </c>
      <c r="Z58" s="4">
        <f>SUM(Q58:Y58)</f>
        <v>4999.9441016427427</v>
      </c>
      <c r="AA58" s="41"/>
      <c r="AB58" s="49">
        <f xml:space="preserve"> $S$6 * B58</f>
        <v>10099241.602356642</v>
      </c>
      <c r="AC58" s="49">
        <f>$S$7 * C58</f>
        <v>3258328.6436854382</v>
      </c>
      <c r="AD58" s="49">
        <f xml:space="preserve"> $S$8 * D58</f>
        <v>360944.10638175328</v>
      </c>
      <c r="AE58" s="49">
        <f xml:space="preserve"> $S$9 * E58</f>
        <v>125435.05509081676</v>
      </c>
      <c r="AF58" s="49">
        <f xml:space="preserve"> $S$10 * F58</f>
        <v>49574.807988363769</v>
      </c>
      <c r="AG58" s="49">
        <f>$S$11 * G58</f>
        <v>98580.552391584628</v>
      </c>
      <c r="AH58" s="49">
        <f>$S$12 *H58</f>
        <v>181315.35186707968</v>
      </c>
      <c r="AI58" s="49">
        <f xml:space="preserve"> $S$13 * I58</f>
        <v>20618.411654454372</v>
      </c>
      <c r="AJ58" s="49">
        <f xml:space="preserve"> $S$14 * J58</f>
        <v>50504.285794153024</v>
      </c>
      <c r="AK58" s="39">
        <f>SUM(AB58:AJ58) + AL58 + AM58 + AN58</f>
        <v>14673856.10226367</v>
      </c>
      <c r="AL58" s="39">
        <f>IF(AL57&gt;0,(AL57*$T$7)-(AL57*$S$7),0)</f>
        <v>73871.391323167176</v>
      </c>
      <c r="AM58" s="39">
        <f>IF(AM57 &gt; 0, (AM57 * $T$14) - (AM57 * $S$14), 0)</f>
        <v>4444.0701544619069</v>
      </c>
      <c r="AN58" s="39">
        <f t="array" ref="AN58">IF(AN57&gt;0,AN57*$T$15,0)</f>
        <v>350997.82357575302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4"/>
      <c r="BG58" s="44"/>
    </row>
    <row r="59" spans="1:59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4"/>
      <c r="BG59" s="44"/>
    </row>
    <row r="60" spans="1:59" x14ac:dyDescent="0.25">
      <c r="A60" s="4" t="str">
        <f>'35-39 transition matrix'!A1</f>
        <v>35-39</v>
      </c>
      <c r="B60" s="4" t="str">
        <f>'35-39 transition matrix'!B1</f>
        <v>no NAFLD</v>
      </c>
      <c r="C60" s="4" t="str">
        <f>'35-39 transition matrix'!C1</f>
        <v>NAFLD F0</v>
      </c>
      <c r="D60" s="4" t="str">
        <f>'35-39 transition matrix'!D1</f>
        <v>F1</v>
      </c>
      <c r="E60" s="4" t="str">
        <f>'35-39 transition matrix'!E1</f>
        <v>F2</v>
      </c>
      <c r="F60" s="4" t="str">
        <f>'35-39 transition matrix'!F1</f>
        <v>F3</v>
      </c>
      <c r="G60" s="4" t="str">
        <f>'35-39 transition matrix'!G1</f>
        <v>F4</v>
      </c>
      <c r="H60" s="4" t="str">
        <f>'35-39 transition matrix'!H1</f>
        <v>DCC</v>
      </c>
      <c r="I60" s="4" t="str">
        <f>'35-39 transition matrix'!I1</f>
        <v>HCC</v>
      </c>
      <c r="J60" s="4" t="str">
        <f>'35-39 transition matrix'!J1</f>
        <v>LT</v>
      </c>
      <c r="K60" s="4" t="str">
        <f>'35-39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4"/>
      <c r="BG60" s="44"/>
    </row>
    <row r="61" spans="1:59" x14ac:dyDescent="0.25">
      <c r="A61" s="4" t="str">
        <f>'35-39 transition matrix'!A2</f>
        <v>no NAFLD</v>
      </c>
      <c r="B61" s="41">
        <f>'35-39 transition matrix'!B2</f>
        <v>0.93547999999999998</v>
      </c>
      <c r="C61" s="41">
        <f>'35-39 transition matrix'!C2</f>
        <v>6.3100000000000003E-2</v>
      </c>
      <c r="D61" s="41">
        <f>'35-39 transition matrix'!D2</f>
        <v>0</v>
      </c>
      <c r="E61" s="41">
        <f>'35-39 transition matrix'!E2</f>
        <v>0</v>
      </c>
      <c r="F61" s="41">
        <f>'35-39 transition matrix'!F2</f>
        <v>0</v>
      </c>
      <c r="G61" s="41">
        <f>'35-39 transition matrix'!G2</f>
        <v>0</v>
      </c>
      <c r="H61" s="41">
        <f>'35-39 transition matrix'!H2</f>
        <v>0</v>
      </c>
      <c r="I61" s="41">
        <f>'35-39 transition matrix'!I2</f>
        <v>0</v>
      </c>
      <c r="J61" s="41">
        <f>'35-39 transition matrix'!J2</f>
        <v>0</v>
      </c>
      <c r="K61" s="41">
        <f>'35-39 transition matrix'!K2</f>
        <v>1.42E-3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4"/>
      <c r="BG61" s="44"/>
    </row>
    <row r="62" spans="1:59" x14ac:dyDescent="0.25">
      <c r="A62" s="4" t="str">
        <f>'35-39 transition matrix'!A3</f>
        <v>NAFLD</v>
      </c>
      <c r="B62" s="41">
        <f>'35-39 transition matrix'!B3</f>
        <v>0.23701</v>
      </c>
      <c r="C62" s="41">
        <f>'35-39 transition matrix'!C3</f>
        <v>0.74532843000000004</v>
      </c>
      <c r="D62" s="41">
        <f>'35-39 transition matrix'!D3</f>
        <v>1.5768000000000001E-2</v>
      </c>
      <c r="E62" s="41">
        <f>'35-39 transition matrix'!E3</f>
        <v>0</v>
      </c>
      <c r="F62" s="41">
        <f>'35-39 transition matrix'!F3</f>
        <v>0</v>
      </c>
      <c r="G62" s="41">
        <f>'35-39 transition matrix'!G3</f>
        <v>0</v>
      </c>
      <c r="H62" s="41">
        <f>'35-39 transition matrix'!H3</f>
        <v>0</v>
      </c>
      <c r="I62" s="41">
        <f>'35-39 transition matrix'!I3</f>
        <v>0</v>
      </c>
      <c r="J62" s="41">
        <f>'35-39 transition matrix'!J3</f>
        <v>0</v>
      </c>
      <c r="K62" s="41">
        <f>'35-39 transition matrix'!K3</f>
        <v>1.8935700000000002E-3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4"/>
      <c r="BG62" s="44"/>
    </row>
    <row r="63" spans="1:59" x14ac:dyDescent="0.25">
      <c r="A63" s="4" t="str">
        <f>'35-39 transition matrix'!A4</f>
        <v>F1</v>
      </c>
      <c r="B63" s="41">
        <f>'35-39 transition matrix'!B4</f>
        <v>0</v>
      </c>
      <c r="C63" s="41">
        <f>'35-39 transition matrix'!C4</f>
        <v>8.2200000000000009E-2</v>
      </c>
      <c r="D63" s="41">
        <f>'35-39 transition matrix'!D4</f>
        <v>0.83546618939999995</v>
      </c>
      <c r="E63" s="41">
        <f>'35-39 transition matrix'!E4</f>
        <v>8.0299999999999996E-2</v>
      </c>
      <c r="F63" s="41">
        <f>'35-39 transition matrix'!F4</f>
        <v>0</v>
      </c>
      <c r="G63" s="41">
        <f>'35-39 transition matrix'!G4</f>
        <v>0</v>
      </c>
      <c r="H63" s="41">
        <f>'35-39 transition matrix'!H4</f>
        <v>0</v>
      </c>
      <c r="I63" s="41">
        <f>'35-39 transition matrix'!I4</f>
        <v>6.7890000000000006E-6</v>
      </c>
      <c r="J63" s="41">
        <f>'35-39 transition matrix'!J4</f>
        <v>0</v>
      </c>
      <c r="K63" s="41">
        <f>'35-39 transition matrix'!K4</f>
        <v>2.0270216000000001E-3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4"/>
      <c r="BG63" s="44"/>
    </row>
    <row r="64" spans="1:59" x14ac:dyDescent="0.25">
      <c r="A64" s="4" t="str">
        <f>'35-39 transition matrix'!A5</f>
        <v>F2</v>
      </c>
      <c r="B64" s="41">
        <f>'35-39 transition matrix'!B5</f>
        <v>0</v>
      </c>
      <c r="C64" s="41">
        <f>'35-39 transition matrix'!C5</f>
        <v>0</v>
      </c>
      <c r="D64" s="41">
        <f>'35-39 transition matrix'!D5</f>
        <v>8.2200000000000009E-2</v>
      </c>
      <c r="E64" s="41">
        <f>'35-39 transition matrix'!E5</f>
        <v>0.83411157319999985</v>
      </c>
      <c r="F64" s="41">
        <f>'35-39 transition matrix'!F5</f>
        <v>8.0299999999999996E-2</v>
      </c>
      <c r="G64" s="41">
        <f>'35-39 transition matrix'!G5</f>
        <v>0</v>
      </c>
      <c r="H64" s="41">
        <f>'35-39 transition matrix'!H5</f>
        <v>0</v>
      </c>
      <c r="I64" s="41">
        <f>'35-39 transition matrix'!I5</f>
        <v>1.3870000000000001E-4</v>
      </c>
      <c r="J64" s="41">
        <f>'35-39 transition matrix'!J5</f>
        <v>0</v>
      </c>
      <c r="K64" s="41">
        <f>'35-39 transition matrix'!K5</f>
        <v>3.2497268000000004E-3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4"/>
      <c r="BG64" s="44"/>
    </row>
    <row r="65" spans="1:59" x14ac:dyDescent="0.25">
      <c r="A65" s="4" t="str">
        <f>'35-39 transition matrix'!A6</f>
        <v>F3</v>
      </c>
      <c r="B65" s="41">
        <f>'35-39 transition matrix'!B6</f>
        <v>0</v>
      </c>
      <c r="C65" s="41">
        <f>'35-39 transition matrix'!C6</f>
        <v>0</v>
      </c>
      <c r="D65" s="41">
        <f>'35-39 transition matrix'!D6</f>
        <v>0</v>
      </c>
      <c r="E65" s="41">
        <f>'35-39 transition matrix'!E6</f>
        <v>8.2200000000000009E-2</v>
      </c>
      <c r="F65" s="41">
        <f>'35-39 transition matrix'!F6</f>
        <v>0.860733627</v>
      </c>
      <c r="G65" s="41">
        <f>'35-39 transition matrix'!G6</f>
        <v>5.2559999999999996E-2</v>
      </c>
      <c r="H65" s="41">
        <f>'35-39 transition matrix'!H6</f>
        <v>0</v>
      </c>
      <c r="I65" s="41">
        <f>'35-39 transition matrix'!I6</f>
        <v>2.7740000000000002E-4</v>
      </c>
      <c r="J65" s="41">
        <f>'35-39 transition matrix'!J6</f>
        <v>0</v>
      </c>
      <c r="K65" s="41">
        <f>'35-39 transition matrix'!K6</f>
        <v>4.2289730000000005E-3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4"/>
      <c r="BG65" s="44"/>
    </row>
    <row r="66" spans="1:59" x14ac:dyDescent="0.25">
      <c r="A66" s="4" t="str">
        <f>'35-39 transition matrix'!A7</f>
        <v>F4</v>
      </c>
      <c r="B66" s="41">
        <f>'35-39 transition matrix'!B7</f>
        <v>0</v>
      </c>
      <c r="C66" s="41">
        <f>'35-39 transition matrix'!C7</f>
        <v>0</v>
      </c>
      <c r="D66" s="41">
        <f>'35-39 transition matrix'!D7</f>
        <v>0</v>
      </c>
      <c r="E66" s="41">
        <f>'35-39 transition matrix'!E7</f>
        <v>0</v>
      </c>
      <c r="F66" s="41">
        <f>'35-39 transition matrix'!F7</f>
        <v>8.2200000000000009E-2</v>
      </c>
      <c r="G66" s="41">
        <f>'35-39 transition matrix'!G7</f>
        <v>0.81316570539999988</v>
      </c>
      <c r="H66" s="41">
        <f>'35-39 transition matrix'!H7</f>
        <v>8.0299999999999996E-2</v>
      </c>
      <c r="I66" s="41">
        <f>'35-39 transition matrix'!I7</f>
        <v>1.898E-2</v>
      </c>
      <c r="J66" s="41">
        <f>'35-39 transition matrix'!J7</f>
        <v>0</v>
      </c>
      <c r="K66" s="41">
        <f>'35-39 transition matrix'!K7</f>
        <v>5.3542946000000001E-3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4"/>
      <c r="BG66" s="44"/>
    </row>
    <row r="67" spans="1:59" x14ac:dyDescent="0.25">
      <c r="A67" s="4" t="str">
        <f>'35-39 transition matrix'!A8</f>
        <v>DCC</v>
      </c>
      <c r="B67" s="41">
        <f>'35-39 transition matrix'!B8</f>
        <v>0</v>
      </c>
      <c r="C67" s="41">
        <f>'35-39 transition matrix'!C8</f>
        <v>0</v>
      </c>
      <c r="D67" s="41">
        <f>'35-39 transition matrix'!D8</f>
        <v>0</v>
      </c>
      <c r="E67" s="41">
        <f>'35-39 transition matrix'!E8</f>
        <v>0</v>
      </c>
      <c r="F67" s="41">
        <f>'35-39 transition matrix'!F8</f>
        <v>0</v>
      </c>
      <c r="G67" s="41">
        <f>'35-39 transition matrix'!G8</f>
        <v>0</v>
      </c>
      <c r="H67" s="41">
        <f>'35-39 transition matrix'!H8</f>
        <v>0.80057999999999996</v>
      </c>
      <c r="I67" s="41">
        <f>'35-39 transition matrix'!I8</f>
        <v>1.898E-2</v>
      </c>
      <c r="J67" s="41">
        <f>'35-39 transition matrix'!J8</f>
        <v>2.044E-2</v>
      </c>
      <c r="K67" s="41">
        <f>'35-39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4"/>
      <c r="BG67" s="44"/>
    </row>
    <row r="68" spans="1:59" x14ac:dyDescent="0.25">
      <c r="A68" s="4" t="str">
        <f>'35-39 transition matrix'!A9</f>
        <v>HCC</v>
      </c>
      <c r="B68" s="41">
        <f>'35-39 transition matrix'!B9</f>
        <v>0</v>
      </c>
      <c r="C68" s="41">
        <f>'35-39 transition matrix'!C9</f>
        <v>0</v>
      </c>
      <c r="D68" s="41">
        <f>'35-39 transition matrix'!D9</f>
        <v>0</v>
      </c>
      <c r="E68" s="41">
        <f>'35-39 transition matrix'!E9</f>
        <v>0</v>
      </c>
      <c r="F68" s="41">
        <f>'35-39 transition matrix'!F9</f>
        <v>0</v>
      </c>
      <c r="G68" s="41">
        <f>'35-39 transition matrix'!G9</f>
        <v>0</v>
      </c>
      <c r="H68" s="41">
        <f>'35-39 transition matrix'!H9</f>
        <v>0</v>
      </c>
      <c r="I68" s="41">
        <f>'35-39 transition matrix'!I9</f>
        <v>0.34700000000000009</v>
      </c>
      <c r="J68" s="41">
        <f>'35-39 transition matrix'!J9</f>
        <v>3.0599999999999999E-2</v>
      </c>
      <c r="K68" s="41">
        <f>'35-39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4"/>
      <c r="BG68" s="44"/>
    </row>
    <row r="69" spans="1:59" x14ac:dyDescent="0.25">
      <c r="A69" s="4" t="str">
        <f>'35-39 transition matrix'!A10</f>
        <v xml:space="preserve">LT </v>
      </c>
      <c r="B69" s="41">
        <f>'35-39 transition matrix'!B10</f>
        <v>0</v>
      </c>
      <c r="C69" s="41">
        <f>'35-39 transition matrix'!C10</f>
        <v>0</v>
      </c>
      <c r="D69" s="41">
        <f>'35-39 transition matrix'!D10</f>
        <v>0</v>
      </c>
      <c r="E69" s="41">
        <f>'35-39 transition matrix'!E10</f>
        <v>0</v>
      </c>
      <c r="F69" s="41">
        <f>'35-39 transition matrix'!F10</f>
        <v>0</v>
      </c>
      <c r="G69" s="41">
        <f>'35-39 transition matrix'!G10</f>
        <v>0</v>
      </c>
      <c r="H69" s="41">
        <f>'35-39 transition matrix'!H10</f>
        <v>0</v>
      </c>
      <c r="I69" s="41">
        <f>'35-39 transition matrix'!I10</f>
        <v>0</v>
      </c>
      <c r="J69" s="41">
        <f>'35-39 transition matrix'!J10</f>
        <v>0.92999999999999994</v>
      </c>
      <c r="K69" s="41">
        <f>'35-39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4"/>
      <c r="BG69" s="44"/>
    </row>
    <row r="70" spans="1:59" x14ac:dyDescent="0.25">
      <c r="A70" s="4" t="str">
        <f>'35-39 transition matrix'!A11</f>
        <v>death</v>
      </c>
      <c r="B70" s="41">
        <f>'35-39 transition matrix'!B11</f>
        <v>0</v>
      </c>
      <c r="C70" s="41">
        <f>'35-39 transition matrix'!C11</f>
        <v>0</v>
      </c>
      <c r="D70" s="41">
        <f>'35-39 transition matrix'!D11</f>
        <v>0</v>
      </c>
      <c r="E70" s="41">
        <f>'35-39 transition matrix'!E11</f>
        <v>0</v>
      </c>
      <c r="F70" s="41">
        <f>'35-39 transition matrix'!F11</f>
        <v>0</v>
      </c>
      <c r="G70" s="41">
        <f>'35-39 transition matrix'!G11</f>
        <v>0</v>
      </c>
      <c r="H70" s="41">
        <f>'35-39 transition matrix'!H11</f>
        <v>0</v>
      </c>
      <c r="I70" s="41">
        <f>'35-39 transition matrix'!I11</f>
        <v>0</v>
      </c>
      <c r="J70" s="41">
        <f>'35-39 transition matrix'!J11</f>
        <v>0</v>
      </c>
      <c r="K70" s="41">
        <f>'35-39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4"/>
      <c r="BG70" s="44"/>
    </row>
    <row r="71" spans="1:59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4"/>
      <c r="BG71" s="44"/>
    </row>
    <row r="72" spans="1:59" x14ac:dyDescent="0.25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4"/>
      <c r="BG72" s="44"/>
    </row>
    <row r="73" spans="1:59" x14ac:dyDescent="0.25">
      <c r="A73" s="4">
        <v>35</v>
      </c>
      <c r="B73" s="41">
        <f t="array" ref="B73:K73">MMULT(B57:K57,B61:K70)</f>
        <v>784.11461929577763</v>
      </c>
      <c r="C73" s="41">
        <v>181.74849458020631</v>
      </c>
      <c r="D73" s="41">
        <v>19.021290662809346</v>
      </c>
      <c r="E73" s="41">
        <v>7.9806448781395023</v>
      </c>
      <c r="F73" s="41">
        <v>3.0478017408149842</v>
      </c>
      <c r="G73" s="41">
        <v>0.82397663430768964</v>
      </c>
      <c r="H73" s="41">
        <v>0.52974066596874825</v>
      </c>
      <c r="I73" s="41">
        <v>4.5536322191490883E-2</v>
      </c>
      <c r="J73" s="41">
        <v>0.16349970388848226</v>
      </c>
      <c r="K73" s="41">
        <v>13.750684953371302</v>
      </c>
      <c r="L73" s="41">
        <f xml:space="preserve"> (C73 + D73 + E73 + F73 + G73 + H73) / $Q$2</f>
        <v>0.21078560890739764</v>
      </c>
      <c r="M73" s="41">
        <f xml:space="preserve"> (D73 + E73 + F73 + G73 + H73) / (C73 + D73 + E73 + F73+ G73 + H73)</f>
        <v>0.1473289580764596</v>
      </c>
      <c r="N73" s="41">
        <f>I73 / (D73 + E73 + F73 + G73 + H73)</f>
        <v>1.4500418122002806E-3</v>
      </c>
      <c r="O73" s="41">
        <f>SUM(B73:J73)</f>
        <v>997.47560448410422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4"/>
      <c r="BG73" s="44"/>
    </row>
    <row r="74" spans="1:59" x14ac:dyDescent="0.25">
      <c r="A74" s="4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4"/>
      <c r="BG74" s="44"/>
    </row>
    <row r="75" spans="1:59" x14ac:dyDescent="0.25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4"/>
      <c r="BG75" s="44"/>
    </row>
    <row r="76" spans="1:59" x14ac:dyDescent="0.25">
      <c r="A76" s="4">
        <v>36</v>
      </c>
      <c r="B76" s="41">
        <f t="array" ref="B76:K76">MMULT(B73:K73,B61:K70)</f>
        <v>776.59975475926876</v>
      </c>
      <c r="C76" s="41">
        <v>186.5035026903752</v>
      </c>
      <c r="D76" s="41">
        <v>19.413464499050882</v>
      </c>
      <c r="E76" s="41">
        <v>8.4346871977740427</v>
      </c>
      <c r="F76" s="41">
        <v>3.3319221098032892</v>
      </c>
      <c r="G76" s="41">
        <v>0.83022200056716577</v>
      </c>
      <c r="H76" s="41">
        <v>0.49026510609616791</v>
      </c>
      <c r="I76" s="41">
        <v>4.3576169349503965E-2</v>
      </c>
      <c r="J76" s="41">
        <v>0.16427603528774934</v>
      </c>
      <c r="K76" s="41">
        <v>15.41461886990275</v>
      </c>
      <c r="L76" s="41">
        <f xml:space="preserve"> (C76 + D76 + E76 + F76 + G76 + H76) / $Q$2</f>
        <v>0.21657275516985844</v>
      </c>
      <c r="M76" s="41">
        <f xml:space="preserve"> (D76 + E76 + F76 + G76 + H76) / (C76 + D76 + E76 + F76+ G76 + H76)</f>
        <v>0.14840163409984963</v>
      </c>
      <c r="N76" s="41">
        <f>I76 / (D76 + E76 + F76 + G76 + H76)</f>
        <v>1.3407820703698345E-3</v>
      </c>
      <c r="O76" s="41">
        <f>SUM(B76:J76)</f>
        <v>995.81167056757272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4"/>
      <c r="BG76" s="44"/>
    </row>
    <row r="77" spans="1:59" x14ac:dyDescent="0.25">
      <c r="A77" s="4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4"/>
      <c r="BG77" s="44"/>
    </row>
    <row r="78" spans="1:59" x14ac:dyDescent="0.25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4"/>
      <c r="BG78" s="44"/>
    </row>
    <row r="79" spans="1:59" x14ac:dyDescent="0.25">
      <c r="A79" s="4">
        <v>37</v>
      </c>
      <c r="B79" s="41">
        <f t="array" ref="B79:K79">MMULT(B76:K76,B61:K70)</f>
        <v>770.69673375484649</v>
      </c>
      <c r="C79" s="41">
        <v>189.60559415684997</v>
      </c>
      <c r="D79" s="41">
        <v>19.853411726153084</v>
      </c>
      <c r="E79" s="41">
        <v>8.8682554046848221</v>
      </c>
      <c r="F79" s="41">
        <v>3.6134470328803538</v>
      </c>
      <c r="G79" s="41">
        <v>0.85023388482105933</v>
      </c>
      <c r="H79" s="41">
        <v>0.45916326528401352</v>
      </c>
      <c r="I79" s="41">
        <v>4.2409740366822705E-2</v>
      </c>
      <c r="J79" s="41">
        <v>0.16413116236830738</v>
      </c>
      <c r="K79" s="41">
        <v>17.072909309220517</v>
      </c>
      <c r="L79" s="41">
        <f xml:space="preserve"> (C79 + D79 + E79 + F79 + G79 + H79) / $Q$2</f>
        <v>0.22077165892795644</v>
      </c>
      <c r="M79" s="41">
        <f xml:space="preserve"> (D79 + E79 + F79 + G79 + H79) / (C79 + D79 + E79 + F79+ G79 + H79)</f>
        <v>0.15070322696104152</v>
      </c>
      <c r="N79" s="41">
        <f>I79 / (D79 + E79 + F79 + G79 + H79)</f>
        <v>1.2605247843025752E-3</v>
      </c>
      <c r="O79" s="41">
        <f>SUM(B79:J79)</f>
        <v>994.15338012825498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4"/>
      <c r="BG79" s="44"/>
    </row>
    <row r="80" spans="1:59" x14ac:dyDescent="0.25">
      <c r="A80" s="4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4"/>
      <c r="BG80" s="44"/>
    </row>
    <row r="81" spans="1:59" x14ac:dyDescent="0.25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4"/>
      <c r="BG81" s="44"/>
    </row>
    <row r="82" spans="1:59" x14ac:dyDescent="0.25">
      <c r="A82" s="4">
        <v>38</v>
      </c>
      <c r="B82" s="41">
        <f t="array" ref="B82:K82">MMULT(B79:K79,B61:K70)</f>
        <v>765.90980236409882</v>
      </c>
      <c r="C82" s="41">
        <v>191.58135415596277</v>
      </c>
      <c r="D82" s="41">
        <v>20.305525844368695</v>
      </c>
      <c r="E82" s="41">
        <v>9.2883687748539163</v>
      </c>
      <c r="F82" s="41">
        <v>3.8922255049119774</v>
      </c>
      <c r="G82" s="41">
        <v>0.88130381275369041</v>
      </c>
      <c r="H82" s="41">
        <v>0.43587070787220661</v>
      </c>
      <c r="I82" s="41">
        <v>4.1935719860041416E-2</v>
      </c>
      <c r="J82" s="41">
        <v>0.16332501620015585</v>
      </c>
      <c r="K82" s="41">
        <v>18.72657753659319</v>
      </c>
      <c r="L82" s="41">
        <f xml:space="preserve"> (C82 + D82 + E82 + F82 + G82 + H82) / $Q$2</f>
        <v>0.22387140362683453</v>
      </c>
      <c r="M82" s="41">
        <f xml:space="preserve"> (D82 + E82 + F82 + G82 + H82) / (C82 + D82 + E82 + F82+ G82 + H82)</f>
        <v>0.15373522378452587</v>
      </c>
      <c r="N82" s="41">
        <f>I82 / (D82 + E82 + F82 + G82 + H82)</f>
        <v>1.2049353455781146E-3</v>
      </c>
      <c r="O82" s="41">
        <f>SUM(B82:J82)</f>
        <v>992.49971190088229</v>
      </c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4"/>
      <c r="BG82" s="44"/>
    </row>
    <row r="83" spans="1:59" x14ac:dyDescent="0.25">
      <c r="A83" s="4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4"/>
      <c r="BG83" s="44"/>
    </row>
    <row r="84" spans="1:59" x14ac:dyDescent="0.25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4"/>
      <c r="BG84" s="44"/>
    </row>
    <row r="85" spans="1:59" x14ac:dyDescent="0.25">
      <c r="A85" s="4">
        <v>39</v>
      </c>
      <c r="B85" s="41">
        <f t="array" ref="B85:K85">MMULT(B82:K82,B61:K70)</f>
        <v>761.89999866407186</v>
      </c>
      <c r="C85" s="41">
        <v>192.78905266391948</v>
      </c>
      <c r="D85" s="41">
        <v>20.748939006582145</v>
      </c>
      <c r="E85" s="41">
        <v>9.6980105530617262</v>
      </c>
      <c r="F85" s="41">
        <v>4.1684685619739152</v>
      </c>
      <c r="G85" s="41">
        <v>0.92122140910773753</v>
      </c>
      <c r="H85" s="41">
        <v>0.41971806747245249</v>
      </c>
      <c r="I85" s="41">
        <v>4.2057521512006139E-2</v>
      </c>
      <c r="J85" s="41">
        <v>0.16208469536277009</v>
      </c>
      <c r="K85" s="41">
        <v>20.376738294411361</v>
      </c>
      <c r="L85" s="41">
        <f xml:space="preserve"> (C85 + D85 + E85 + F85 + G85 + H85) / $Q$2</f>
        <v>0.22620595671950325</v>
      </c>
      <c r="M85" s="41">
        <f xml:space="preserve"> (D85 + E85 + F85 + G85 + H85) / (C85 + D85 + E85 + F85+ G85 + H85)</f>
        <v>0.15718941664007985</v>
      </c>
      <c r="N85" s="41">
        <f>I85 / (D85 + E85 + F85 + G85 + H85)</f>
        <v>1.1696824795766837E-3</v>
      </c>
      <c r="O85" s="41">
        <f>SUM(B85:J85)</f>
        <v>990.8495511430641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11.040558083713165</v>
      </c>
      <c r="AM85">
        <f>J85 - J73</f>
        <v>-1.4150085257121636E-3</v>
      </c>
      <c r="AN85">
        <f>K85-K73</f>
        <v>6.6260533410400591</v>
      </c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4"/>
      <c r="BG85" s="44"/>
    </row>
    <row r="86" spans="1:59" x14ac:dyDescent="0.25">
      <c r="A86" s="22" t="s">
        <v>153</v>
      </c>
      <c r="B86" s="4">
        <f t="shared" ref="B86:J86" si="4">SUM(B73:B85)</f>
        <v>3859.2209088380641</v>
      </c>
      <c r="C86" s="4">
        <f t="shared" si="4"/>
        <v>942.22799824731385</v>
      </c>
      <c r="D86" s="4">
        <f t="shared" si="4"/>
        <v>99.342631738964158</v>
      </c>
      <c r="E86" s="4">
        <f t="shared" si="4"/>
        <v>44.269966808514013</v>
      </c>
      <c r="F86" s="4">
        <f t="shared" si="4"/>
        <v>18.053864950384519</v>
      </c>
      <c r="G86" s="4">
        <f t="shared" si="4"/>
        <v>4.3069577415573423</v>
      </c>
      <c r="H86" s="4">
        <f t="shared" si="4"/>
        <v>2.3347578126935891</v>
      </c>
      <c r="I86" s="4">
        <f t="shared" si="4"/>
        <v>0.21551547327986512</v>
      </c>
      <c r="J86" s="4">
        <f t="shared" si="4"/>
        <v>0.81731661310746495</v>
      </c>
      <c r="K86" s="41"/>
      <c r="L86" s="41"/>
      <c r="M86" s="41"/>
      <c r="N86" s="41"/>
      <c r="O86" s="4">
        <f>SUM(B86:J86)</f>
        <v>4970.789918223878</v>
      </c>
      <c r="P86" s="41"/>
      <c r="Q86" s="41">
        <f xml:space="preserve"> $R$6 * B86</f>
        <v>3859.2209088380641</v>
      </c>
      <c r="R86" s="41">
        <f>$R$7 * C86</f>
        <v>942.22799824731385</v>
      </c>
      <c r="S86" s="41">
        <f xml:space="preserve"> $R$8 * D86</f>
        <v>94.375500152015945</v>
      </c>
      <c r="T86" s="41">
        <f xml:space="preserve"> $R$9 * E86</f>
        <v>42.056468468088312</v>
      </c>
      <c r="U86" s="41">
        <f xml:space="preserve"> $R$10 * F86</f>
        <v>16.609555754353757</v>
      </c>
      <c r="V86" s="41">
        <f>$R$11 * G86</f>
        <v>3.3594270384147271</v>
      </c>
      <c r="W86" s="41">
        <f>$R$12 *H86</f>
        <v>1.4008546876161534</v>
      </c>
      <c r="X86" s="41">
        <f xml:space="preserve"> $R$13 * I86</f>
        <v>0.14008505763191234</v>
      </c>
      <c r="Y86" s="41">
        <f xml:space="preserve"> $R$14 * J86</f>
        <v>0.61298745983059866</v>
      </c>
      <c r="Z86" s="4">
        <f>SUM(Q86:Y86)</f>
        <v>4960.0037857033294</v>
      </c>
      <c r="AA86" s="41"/>
      <c r="AB86" s="49">
        <f xml:space="preserve"> $S$6 * B86</f>
        <v>9682785.2602747027</v>
      </c>
      <c r="AC86" s="49">
        <f>$S$7 * C86</f>
        <v>3651133.4932083413</v>
      </c>
      <c r="AD86" s="49">
        <f xml:space="preserve"> $S$8 * D86</f>
        <v>389919.82957543433</v>
      </c>
      <c r="AE86" s="49">
        <f xml:space="preserve"> $S$9 * E86</f>
        <v>177079.86723405606</v>
      </c>
      <c r="AF86" s="49">
        <f xml:space="preserve"> $S$10 * F86</f>
        <v>81242.39227673033</v>
      </c>
      <c r="AG86" s="49">
        <f>$S$11 * G86</f>
        <v>89205.708743135678</v>
      </c>
      <c r="AH86" s="49">
        <f>$S$12 *H86</f>
        <v>119502.24388490866</v>
      </c>
      <c r="AI86" s="49">
        <f xml:space="preserve"> $S$13 * I86</f>
        <v>15286.512519740832</v>
      </c>
      <c r="AJ86" s="49">
        <f xml:space="preserve"> $S$14 * J86</f>
        <v>54897.522269202207</v>
      </c>
      <c r="AK86" s="39">
        <f>SUM(AB86:AJ86) + AL86 + AM86 + AN86</f>
        <v>14725240.947780611</v>
      </c>
      <c r="AL86" s="39">
        <f>IF(AL85&gt;0,(AL85*$T$7)-(AL85*$S$7),0)</f>
        <v>51272.351740763937</v>
      </c>
      <c r="AM86" s="39">
        <f>IF(AM85 &gt; 0, (AM85 * $T$14) - (AM85 * $S$14), 0)</f>
        <v>0</v>
      </c>
      <c r="AN86" s="39">
        <f t="array" ref="AN86">IF(AN85&gt;0,AN85*$T$15,0)</f>
        <v>412915.76605359337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4"/>
      <c r="BG86" s="44"/>
    </row>
    <row r="87" spans="1:59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4"/>
      <c r="BG87" s="44"/>
    </row>
    <row r="88" spans="1:59" x14ac:dyDescent="0.25">
      <c r="A88" s="4" t="str">
        <f>'40-44 transition matrix'!A1</f>
        <v>40-44</v>
      </c>
      <c r="B88" s="4" t="str">
        <f>'40-44 transition matrix'!B1</f>
        <v>no NAFLD</v>
      </c>
      <c r="C88" s="4" t="str">
        <f>'40-44 transition matrix'!C1</f>
        <v>NAFLD F0</v>
      </c>
      <c r="D88" s="4" t="str">
        <f>'40-44 transition matrix'!D1</f>
        <v>F1</v>
      </c>
      <c r="E88" s="4" t="str">
        <f>'40-44 transition matrix'!E1</f>
        <v>F2</v>
      </c>
      <c r="F88" s="4" t="str">
        <f>'40-44 transition matrix'!F1</f>
        <v>F3</v>
      </c>
      <c r="G88" s="4" t="str">
        <f>'40-44 transition matrix'!G1</f>
        <v>F4</v>
      </c>
      <c r="H88" s="4" t="str">
        <f>'40-44 transition matrix'!H1</f>
        <v>DCC</v>
      </c>
      <c r="I88" s="4" t="str">
        <f>'40-44 transition matrix'!I1</f>
        <v>HCC</v>
      </c>
      <c r="J88" s="4" t="str">
        <f>'40-44 transition matrix'!J1</f>
        <v>LT</v>
      </c>
      <c r="K88" s="4" t="str">
        <f>'40-44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4"/>
      <c r="BG88" s="44"/>
    </row>
    <row r="89" spans="1:59" x14ac:dyDescent="0.25">
      <c r="A89" s="4" t="str">
        <f>'40-44 transition matrix'!A2</f>
        <v>no NAFLD</v>
      </c>
      <c r="B89" s="41">
        <f>'40-44 transition matrix'!B2</f>
        <v>0.92779</v>
      </c>
      <c r="C89" s="41">
        <f>'40-44 transition matrix'!C2</f>
        <v>7.0199999999999999E-2</v>
      </c>
      <c r="D89" s="41">
        <f>'40-44 transition matrix'!D2</f>
        <v>0</v>
      </c>
      <c r="E89" s="41">
        <f>'40-44 transition matrix'!E2</f>
        <v>0</v>
      </c>
      <c r="F89" s="41">
        <f>'40-44 transition matrix'!F2</f>
        <v>0</v>
      </c>
      <c r="G89" s="41">
        <f>'40-44 transition matrix'!G2</f>
        <v>0</v>
      </c>
      <c r="H89" s="41">
        <f>'40-44 transition matrix'!H2</f>
        <v>0</v>
      </c>
      <c r="I89" s="41">
        <f>'40-44 transition matrix'!I2</f>
        <v>0</v>
      </c>
      <c r="J89" s="41">
        <f>'40-44 transition matrix'!J2</f>
        <v>0</v>
      </c>
      <c r="K89" s="41">
        <f>'40-44 transition matrix'!K2</f>
        <v>2.0100000000000001E-3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4"/>
      <c r="BG89" s="44"/>
    </row>
    <row r="90" spans="1:59" x14ac:dyDescent="0.25">
      <c r="A90" s="4" t="str">
        <f>'40-44 transition matrix'!A3</f>
        <v>NAFLD</v>
      </c>
      <c r="B90" s="41">
        <f>'40-44 transition matrix'!B3</f>
        <v>0.23701</v>
      </c>
      <c r="C90" s="41">
        <f>'40-44 transition matrix'!C3</f>
        <v>0.74454166500000007</v>
      </c>
      <c r="D90" s="41">
        <f>'40-44 transition matrix'!D3</f>
        <v>1.5768000000000001E-2</v>
      </c>
      <c r="E90" s="41">
        <f>'40-44 transition matrix'!E3</f>
        <v>0</v>
      </c>
      <c r="F90" s="41">
        <f>'40-44 transition matrix'!F3</f>
        <v>0</v>
      </c>
      <c r="G90" s="41">
        <f>'40-44 transition matrix'!G3</f>
        <v>0</v>
      </c>
      <c r="H90" s="41">
        <f>'40-44 transition matrix'!H3</f>
        <v>0</v>
      </c>
      <c r="I90" s="41">
        <f>'40-44 transition matrix'!I3</f>
        <v>0</v>
      </c>
      <c r="J90" s="41">
        <f>'40-44 transition matrix'!J3</f>
        <v>0</v>
      </c>
      <c r="K90" s="41">
        <f>'40-44 transition matrix'!K3</f>
        <v>2.6803349999999998E-3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4"/>
      <c r="BG90" s="44"/>
    </row>
    <row r="91" spans="1:59" x14ac:dyDescent="0.25">
      <c r="A91" s="4" t="str">
        <f>'40-44 transition matrix'!A4</f>
        <v>F1</v>
      </c>
      <c r="B91" s="41">
        <f>'40-44 transition matrix'!B4</f>
        <v>0</v>
      </c>
      <c r="C91" s="41">
        <f>'40-44 transition matrix'!C4</f>
        <v>8.2200000000000009E-2</v>
      </c>
      <c r="D91" s="41">
        <f>'40-44 transition matrix'!D4</f>
        <v>0.83462397619999995</v>
      </c>
      <c r="E91" s="41">
        <f>'40-44 transition matrix'!E4</f>
        <v>8.0299999999999996E-2</v>
      </c>
      <c r="F91" s="41">
        <f>'40-44 transition matrix'!F4</f>
        <v>0</v>
      </c>
      <c r="G91" s="41">
        <f>'40-44 transition matrix'!G4</f>
        <v>0</v>
      </c>
      <c r="H91" s="41">
        <f>'40-44 transition matrix'!H4</f>
        <v>0</v>
      </c>
      <c r="I91" s="41">
        <f>'40-44 transition matrix'!I4</f>
        <v>6.7890000000000006E-6</v>
      </c>
      <c r="J91" s="41">
        <f>'40-44 transition matrix'!J4</f>
        <v>0</v>
      </c>
      <c r="K91" s="41">
        <f>'40-44 transition matrix'!K4</f>
        <v>2.8692348000000003E-3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4"/>
      <c r="BG91" s="44"/>
    </row>
    <row r="92" spans="1:59" x14ac:dyDescent="0.25">
      <c r="A92" s="4" t="str">
        <f>'40-44 transition matrix'!A5</f>
        <v>F2</v>
      </c>
      <c r="B92" s="41">
        <f>'40-44 transition matrix'!B5</f>
        <v>0</v>
      </c>
      <c r="C92" s="41">
        <f>'40-44 transition matrix'!C5</f>
        <v>0</v>
      </c>
      <c r="D92" s="41">
        <f>'40-44 transition matrix'!D5</f>
        <v>8.2200000000000009E-2</v>
      </c>
      <c r="E92" s="41">
        <f>'40-44 transition matrix'!E5</f>
        <v>0.8327613345999999</v>
      </c>
      <c r="F92" s="41">
        <f>'40-44 transition matrix'!F5</f>
        <v>8.0299999999999996E-2</v>
      </c>
      <c r="G92" s="41">
        <f>'40-44 transition matrix'!G5</f>
        <v>0</v>
      </c>
      <c r="H92" s="41">
        <f>'40-44 transition matrix'!H5</f>
        <v>0</v>
      </c>
      <c r="I92" s="41">
        <f>'40-44 transition matrix'!I5</f>
        <v>1.3870000000000001E-4</v>
      </c>
      <c r="J92" s="41">
        <f>'40-44 transition matrix'!J5</f>
        <v>0</v>
      </c>
      <c r="K92" s="41">
        <f>'40-44 transition matrix'!K5</f>
        <v>4.5999654000000003E-3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4"/>
      <c r="BG92" s="44"/>
    </row>
    <row r="93" spans="1:59" x14ac:dyDescent="0.25">
      <c r="A93" s="4" t="str">
        <f>'40-44 transition matrix'!A6</f>
        <v>F3</v>
      </c>
      <c r="B93" s="41">
        <f>'40-44 transition matrix'!B6</f>
        <v>0</v>
      </c>
      <c r="C93" s="41">
        <f>'40-44 transition matrix'!C6</f>
        <v>0</v>
      </c>
      <c r="D93" s="41">
        <f>'40-44 transition matrix'!D6</f>
        <v>0</v>
      </c>
      <c r="E93" s="41">
        <f>'40-44 transition matrix'!E6</f>
        <v>8.2200000000000009E-2</v>
      </c>
      <c r="F93" s="41">
        <f>'40-44 transition matrix'!F6</f>
        <v>0.85897651850000001</v>
      </c>
      <c r="G93" s="41">
        <f>'40-44 transition matrix'!G6</f>
        <v>5.2559999999999996E-2</v>
      </c>
      <c r="H93" s="41">
        <f>'40-44 transition matrix'!H6</f>
        <v>0</v>
      </c>
      <c r="I93" s="41">
        <f>'40-44 transition matrix'!I6</f>
        <v>2.7740000000000002E-4</v>
      </c>
      <c r="J93" s="41">
        <f>'40-44 transition matrix'!J6</f>
        <v>0</v>
      </c>
      <c r="K93" s="41">
        <f>'40-44 transition matrix'!K6</f>
        <v>5.9860815000000005E-3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4"/>
      <c r="BG93" s="44"/>
    </row>
    <row r="94" spans="1:59" x14ac:dyDescent="0.25">
      <c r="A94" s="4" t="str">
        <f>'40-44 transition matrix'!A7</f>
        <v>F4</v>
      </c>
      <c r="B94" s="41">
        <f>'40-44 transition matrix'!B7</f>
        <v>0</v>
      </c>
      <c r="C94" s="41">
        <f>'40-44 transition matrix'!C7</f>
        <v>0</v>
      </c>
      <c r="D94" s="41">
        <f>'40-44 transition matrix'!D7</f>
        <v>0</v>
      </c>
      <c r="E94" s="41">
        <f>'40-44 transition matrix'!E7</f>
        <v>0</v>
      </c>
      <c r="F94" s="41">
        <f>'40-44 transition matrix'!F7</f>
        <v>8.2200000000000009E-2</v>
      </c>
      <c r="G94" s="41">
        <f>'40-44 transition matrix'!G7</f>
        <v>0.81094103369999992</v>
      </c>
      <c r="H94" s="41">
        <f>'40-44 transition matrix'!H7</f>
        <v>8.0299999999999996E-2</v>
      </c>
      <c r="I94" s="41">
        <f>'40-44 transition matrix'!I7</f>
        <v>1.898E-2</v>
      </c>
      <c r="J94" s="41">
        <f>'40-44 transition matrix'!J7</f>
        <v>0</v>
      </c>
      <c r="K94" s="41">
        <f>'40-44 transition matrix'!K7</f>
        <v>7.5789663E-3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4"/>
      <c r="BG94" s="44"/>
    </row>
    <row r="95" spans="1:59" x14ac:dyDescent="0.25">
      <c r="A95" s="4" t="str">
        <f>'40-44 transition matrix'!A8</f>
        <v>DCC</v>
      </c>
      <c r="B95" s="41">
        <f>'40-44 transition matrix'!B8</f>
        <v>0</v>
      </c>
      <c r="C95" s="41">
        <f>'40-44 transition matrix'!C8</f>
        <v>0</v>
      </c>
      <c r="D95" s="41">
        <f>'40-44 transition matrix'!D8</f>
        <v>0</v>
      </c>
      <c r="E95" s="41">
        <f>'40-44 transition matrix'!E8</f>
        <v>0</v>
      </c>
      <c r="F95" s="41">
        <f>'40-44 transition matrix'!F8</f>
        <v>0</v>
      </c>
      <c r="G95" s="41">
        <f>'40-44 transition matrix'!G8</f>
        <v>0</v>
      </c>
      <c r="H95" s="41">
        <f>'40-44 transition matrix'!H8</f>
        <v>0.80057999999999996</v>
      </c>
      <c r="I95" s="41">
        <f>'40-44 transition matrix'!I8</f>
        <v>1.898E-2</v>
      </c>
      <c r="J95" s="41">
        <f>'40-44 transition matrix'!J8</f>
        <v>2.044E-2</v>
      </c>
      <c r="K95" s="41">
        <f>'40-44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4"/>
      <c r="BG95" s="44"/>
    </row>
    <row r="96" spans="1:59" x14ac:dyDescent="0.25">
      <c r="A96" s="4" t="str">
        <f>'40-44 transition matrix'!A9</f>
        <v>HCC</v>
      </c>
      <c r="B96" s="41">
        <f>'40-44 transition matrix'!B9</f>
        <v>0</v>
      </c>
      <c r="C96" s="41">
        <f>'40-44 transition matrix'!C9</f>
        <v>0</v>
      </c>
      <c r="D96" s="41">
        <f>'40-44 transition matrix'!D9</f>
        <v>0</v>
      </c>
      <c r="E96" s="41">
        <f>'40-44 transition matrix'!E9</f>
        <v>0</v>
      </c>
      <c r="F96" s="41">
        <f>'40-44 transition matrix'!F9</f>
        <v>0</v>
      </c>
      <c r="G96" s="41">
        <f>'40-44 transition matrix'!G9</f>
        <v>0</v>
      </c>
      <c r="H96" s="41">
        <f>'40-44 transition matrix'!H9</f>
        <v>0</v>
      </c>
      <c r="I96" s="41">
        <f>'40-44 transition matrix'!I9</f>
        <v>0.34700000000000009</v>
      </c>
      <c r="J96" s="41">
        <f>'40-44 transition matrix'!J9</f>
        <v>3.0599999999999999E-2</v>
      </c>
      <c r="K96" s="41">
        <f>'40-44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4"/>
      <c r="BG96" s="44"/>
    </row>
    <row r="97" spans="1:59" x14ac:dyDescent="0.25">
      <c r="A97" s="4" t="str">
        <f>'40-44 transition matrix'!A10</f>
        <v xml:space="preserve">LT </v>
      </c>
      <c r="B97" s="41">
        <f>'40-44 transition matrix'!B10</f>
        <v>0</v>
      </c>
      <c r="C97" s="41">
        <f>'40-44 transition matrix'!C10</f>
        <v>0</v>
      </c>
      <c r="D97" s="41">
        <f>'40-44 transition matrix'!D10</f>
        <v>0</v>
      </c>
      <c r="E97" s="41">
        <f>'40-44 transition matrix'!E10</f>
        <v>0</v>
      </c>
      <c r="F97" s="41">
        <f>'40-44 transition matrix'!F10</f>
        <v>0</v>
      </c>
      <c r="G97" s="41">
        <f>'40-44 transition matrix'!G10</f>
        <v>0</v>
      </c>
      <c r="H97" s="41">
        <f>'40-44 transition matrix'!H10</f>
        <v>0</v>
      </c>
      <c r="I97" s="41">
        <f>'40-44 transition matrix'!I10</f>
        <v>0</v>
      </c>
      <c r="J97" s="41">
        <f>'40-44 transition matrix'!J10</f>
        <v>0.92999999999999994</v>
      </c>
      <c r="K97" s="41">
        <f>'40-44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4"/>
      <c r="BG97" s="44"/>
    </row>
    <row r="98" spans="1:59" x14ac:dyDescent="0.25">
      <c r="A98" s="4" t="str">
        <f>'40-44 transition matrix'!A11</f>
        <v>death</v>
      </c>
      <c r="B98" s="41">
        <f>'40-44 transition matrix'!B11</f>
        <v>0</v>
      </c>
      <c r="C98" s="41">
        <f>'40-44 transition matrix'!C11</f>
        <v>0</v>
      </c>
      <c r="D98" s="41">
        <f>'40-44 transition matrix'!D11</f>
        <v>0</v>
      </c>
      <c r="E98" s="41">
        <f>'40-44 transition matrix'!E11</f>
        <v>0</v>
      </c>
      <c r="F98" s="41">
        <f>'40-44 transition matrix'!F11</f>
        <v>0</v>
      </c>
      <c r="G98" s="41">
        <f>'40-44 transition matrix'!G11</f>
        <v>0</v>
      </c>
      <c r="H98" s="41">
        <f>'40-44 transition matrix'!H11</f>
        <v>0</v>
      </c>
      <c r="I98" s="41">
        <f>'40-44 transition matrix'!I11</f>
        <v>0</v>
      </c>
      <c r="J98" s="41">
        <f>'40-44 transition matrix'!J11</f>
        <v>0</v>
      </c>
      <c r="K98" s="41">
        <f>'40-44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4"/>
      <c r="BG98" s="44"/>
    </row>
    <row r="99" spans="1:59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4"/>
      <c r="BG99" s="44"/>
    </row>
    <row r="100" spans="1:59" x14ac:dyDescent="0.25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4"/>
      <c r="BG100" s="44"/>
    </row>
    <row r="101" spans="1:59" x14ac:dyDescent="0.25">
      <c r="A101" s="4">
        <v>40</v>
      </c>
      <c r="B101" s="41">
        <f t="array" ref="B101:K101">MMULT(B85:K85,B89:K98)</f>
        <v>752.57613313241484</v>
      </c>
      <c r="C101" s="41">
        <v>198.73042495672621</v>
      </c>
      <c r="D101" s="41">
        <v>21.154636225471226</v>
      </c>
      <c r="E101" s="41">
        <v>10.084916129155369</v>
      </c>
      <c r="F101" s="41">
        <v>4.4350912600805676</v>
      </c>
      <c r="G101" s="41">
        <v>0.96615094938574819</v>
      </c>
      <c r="H101" s="41">
        <v>0.4099919696084473</v>
      </c>
      <c r="I101" s="41">
        <v>4.2687303019875056E-2</v>
      </c>
      <c r="J101" s="41">
        <v>0.1606047641447805</v>
      </c>
      <c r="K101" s="41">
        <v>22.665652747468464</v>
      </c>
      <c r="L101" s="41">
        <f xml:space="preserve"> (C101 + D101 + E101 + F101 + G101 + H101) / $Q$2</f>
        <v>0.23316364888178276</v>
      </c>
      <c r="M101" s="41">
        <f xml:space="preserve"> (D101 + E101 + F101 + G101 + H101) / (C101 + D101 + E101 + F101+ G101 + H101)</f>
        <v>0.15714053846570206</v>
      </c>
      <c r="N101" s="41">
        <f>I101 / (D101 + E101 + F101 + G101 + H101)</f>
        <v>1.1521294691287248E-3</v>
      </c>
      <c r="O101" s="41">
        <f>SUM(B101:J101)</f>
        <v>988.56063669000696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4"/>
      <c r="BG101" s="44"/>
    </row>
    <row r="102" spans="1:59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4"/>
      <c r="BG102" s="44"/>
    </row>
    <row r="103" spans="1:59" x14ac:dyDescent="0.25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4"/>
      <c r="BG103" s="44"/>
    </row>
    <row r="104" spans="1:59" x14ac:dyDescent="0.25">
      <c r="A104" s="4">
        <v>41</v>
      </c>
      <c r="B104" s="41">
        <f t="array" ref="B104:K104">MMULT(B101:K101,B89:K98)</f>
        <v>745.33370857791681</v>
      </c>
      <c r="C104" s="41">
        <v>202.53283712706775</v>
      </c>
      <c r="D104" s="41">
        <v>21.618728048101584</v>
      </c>
      <c r="E104" s="41">
        <v>10.461610005528451</v>
      </c>
      <c r="F104" s="41">
        <v>4.6988756230244695</v>
      </c>
      <c r="G104" s="41">
        <v>1.0165998462349495</v>
      </c>
      <c r="H104" s="41">
        <v>0.40581329226480634</v>
      </c>
      <c r="I104" s="41">
        <v>4.37043777584014E-2</v>
      </c>
      <c r="J104" s="41">
        <v>0.1590488979858507</v>
      </c>
      <c r="K104" s="41">
        <v>24.955363641592427</v>
      </c>
      <c r="L104" s="41">
        <f xml:space="preserve"> (C104 + D104 + E104 + F104 + G104 + H104) / $Q$2</f>
        <v>0.23806191201391499</v>
      </c>
      <c r="M104" s="41">
        <f xml:space="preserve"> (D104 + E104 + F104 + G104 + H104) / (C104 + D104 + E104 + F104+ G104 + H104)</f>
        <v>0.15868781806132634</v>
      </c>
      <c r="N104" s="41">
        <f>I104 / (D104 + E104 + F104 + G104 + H104)</f>
        <v>1.1440449374020964E-3</v>
      </c>
      <c r="O104" s="41">
        <f>SUM(B104:J104)</f>
        <v>986.27092579588316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4"/>
      <c r="BG104" s="44"/>
    </row>
    <row r="105" spans="1:59" x14ac:dyDescent="0.25">
      <c r="A105" s="4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4"/>
      <c r="BG105" s="44"/>
    </row>
    <row r="106" spans="1:59" x14ac:dyDescent="0.25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4"/>
      <c r="BG106" s="44"/>
    </row>
    <row r="107" spans="1:59" x14ac:dyDescent="0.25">
      <c r="A107" s="4">
        <v>42</v>
      </c>
      <c r="B107" s="41">
        <f t="array" ref="B107:K107">MMULT(B104:K104,B89:K98)</f>
        <v>739.51546920899182</v>
      </c>
      <c r="C107" s="41">
        <v>204.89362155948459</v>
      </c>
      <c r="D107" s="41">
        <v>22.096990882167052</v>
      </c>
      <c r="E107" s="41">
        <v>10.834255748743754</v>
      </c>
      <c r="F107" s="41">
        <v>4.9598556143345247</v>
      </c>
      <c r="G107" s="41">
        <v>1.0713754329111971</v>
      </c>
      <c r="H107" s="41">
        <v>0.40651897317402508</v>
      </c>
      <c r="I107" s="41">
        <v>4.5064083401203006E-2</v>
      </c>
      <c r="J107" s="41">
        <v>0.15754765278014085</v>
      </c>
      <c r="K107" s="41">
        <v>27.245590281487289</v>
      </c>
      <c r="L107" s="41">
        <f xml:space="preserve"> (C107 + D107 + E107 + F107 + G107 + H107) / $Q$2</f>
        <v>0.24155089791691772</v>
      </c>
      <c r="M107" s="41">
        <f xml:space="preserve"> (D107 + E107 + F107 + G107 + H107) / (C107 + D107 + E107 + F107+ G107 + H107)</f>
        <v>0.16117487374737155</v>
      </c>
      <c r="N107" s="41">
        <f>I107 / (D107 + E107 + F107 + G107 + H107)</f>
        <v>1.1446591794124371E-3</v>
      </c>
      <c r="O107" s="41">
        <f>SUM(B107:J107)</f>
        <v>983.9806991559883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4"/>
      <c r="BG107" s="44"/>
    </row>
    <row r="108" spans="1:59" x14ac:dyDescent="0.25">
      <c r="A108" s="4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4"/>
      <c r="BG108" s="44"/>
    </row>
    <row r="109" spans="1:59" x14ac:dyDescent="0.25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Q109" s="53"/>
      <c r="R109" s="54"/>
      <c r="S109" s="54"/>
      <c r="T109" s="54"/>
      <c r="U109" s="54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4"/>
      <c r="BG109" s="44"/>
    </row>
    <row r="110" spans="1:59" x14ac:dyDescent="0.25">
      <c r="A110" s="4">
        <v>43</v>
      </c>
      <c r="B110" s="41">
        <f t="array" ref="B110:K110">MMULT(B107:K107,B89:K98)</f>
        <v>734.67689442322398</v>
      </c>
      <c r="C110" s="41">
        <v>206.28219673276391</v>
      </c>
      <c r="D110" s="41">
        <v>22.564016839426099</v>
      </c>
      <c r="E110" s="41">
        <v>11.204437776057883</v>
      </c>
      <c r="F110" s="41">
        <v>5.218457305073172</v>
      </c>
      <c r="G110" s="41">
        <v>1.1295123121352137</v>
      </c>
      <c r="H110" s="41">
        <v>0.41148240680643011</v>
      </c>
      <c r="I110" s="41">
        <v>4.6716264458581153E-2</v>
      </c>
      <c r="J110" s="41">
        <v>0.15620752584928488</v>
      </c>
      <c r="K110" s="41">
        <v>29.536367851681057</v>
      </c>
      <c r="L110" s="41">
        <f xml:space="preserve"> (C110 + D110 + E110 + F110 + G110 + H110) / $Q$2</f>
        <v>0.24407010176679458</v>
      </c>
      <c r="M110" s="41">
        <f xml:space="preserve"> (D110 + E110 + F110 + G110 + H110) / (C110 + D110 + E110 + F110+ G110 + H110)</f>
        <v>0.16420683791202303</v>
      </c>
      <c r="N110" s="41">
        <f>I110 / (D110 + E110 + F110 + G110 + H110)</f>
        <v>1.1526937444395694E-3</v>
      </c>
      <c r="O110" s="41">
        <f>SUM(B110:J110)</f>
        <v>981.68992158579442</v>
      </c>
      <c r="P110" s="41"/>
      <c r="Q110" s="53"/>
      <c r="R110" s="54"/>
      <c r="S110" s="54"/>
      <c r="T110" s="54"/>
      <c r="U110" s="54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4"/>
      <c r="BG110" s="44"/>
    </row>
    <row r="111" spans="1:59" x14ac:dyDescent="0.25">
      <c r="A111" s="4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4"/>
      <c r="BG111" s="44"/>
    </row>
    <row r="112" spans="1:59" x14ac:dyDescent="0.25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4"/>
      <c r="BG112" s="44"/>
    </row>
    <row r="113" spans="1:59" x14ac:dyDescent="0.25">
      <c r="A113" s="4">
        <v>44</v>
      </c>
      <c r="B113" s="41">
        <f t="array" ref="B113:K113">MMULT(B110:K110,B89:K98)</f>
        <v>730.5168193245554</v>
      </c>
      <c r="C113" s="41">
        <v>207.01477038798078</v>
      </c>
      <c r="D113" s="41">
        <v>23.006131916839745</v>
      </c>
      <c r="E113" s="41">
        <v>11.571470298515546</v>
      </c>
      <c r="F113" s="41">
        <v>5.4750945533276081</v>
      </c>
      <c r="G113" s="41">
        <v>1.190249997934453</v>
      </c>
      <c r="H113" s="41">
        <v>0.42012442390554949</v>
      </c>
      <c r="I113" s="41">
        <v>4.8613466218929452E-2</v>
      </c>
      <c r="J113" s="41">
        <v>0.15511321712739093</v>
      </c>
      <c r="K113" s="41">
        <v>31.827901851070283</v>
      </c>
      <c r="L113" s="41">
        <f xml:space="preserve"> (C113 + D113 + E113 + F113 + G113 + H113) / $Q$2</f>
        <v>0.24591710498036801</v>
      </c>
      <c r="M113" s="41">
        <f xml:space="preserve"> (D113 + E113 + F113 + G113 + H113) / (C113 + D113 + E113 + F113+ G113 + H113)</f>
        <v>0.16753833363705839</v>
      </c>
      <c r="N113" s="41">
        <f>I113 / (D113 + E113 + F113 + G113 + H113)</f>
        <v>1.1668238761521632E-3</v>
      </c>
      <c r="O113" s="41">
        <f>SUM(B113:J113)</f>
        <v>979.39838758640542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8.2843454312545646</v>
      </c>
      <c r="AM113">
        <f>J113 - J101</f>
        <v>-5.4915470173895753E-3</v>
      </c>
      <c r="AN113">
        <f>K113-K101</f>
        <v>9.1622491036018197</v>
      </c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4"/>
      <c r="BG113" s="44"/>
    </row>
    <row r="114" spans="1:59" x14ac:dyDescent="0.25">
      <c r="A114" s="22" t="s">
        <v>153</v>
      </c>
      <c r="B114" s="41">
        <f t="shared" ref="B114:J114" si="5">SUM(B101:B113)</f>
        <v>3702.6190246671026</v>
      </c>
      <c r="C114" s="41">
        <f t="shared" si="5"/>
        <v>1019.4538507640233</v>
      </c>
      <c r="D114" s="41">
        <f t="shared" si="5"/>
        <v>110.44050391200571</v>
      </c>
      <c r="E114" s="41">
        <f t="shared" si="5"/>
        <v>54.15668995800101</v>
      </c>
      <c r="F114" s="41">
        <f t="shared" si="5"/>
        <v>24.787374355840342</v>
      </c>
      <c r="G114" s="41">
        <f t="shared" si="5"/>
        <v>5.3738885386015616</v>
      </c>
      <c r="H114" s="41">
        <f t="shared" si="5"/>
        <v>2.053931065759258</v>
      </c>
      <c r="I114" s="41">
        <f t="shared" si="5"/>
        <v>0.22678549485699007</v>
      </c>
      <c r="J114" s="41">
        <f t="shared" si="5"/>
        <v>0.78852205788744778</v>
      </c>
      <c r="K114" s="41"/>
      <c r="L114" s="4">
        <f>AVERAGE(L17:L113)</f>
        <v>0.20867918793479076</v>
      </c>
      <c r="M114" s="41"/>
      <c r="N114" s="41"/>
      <c r="O114" s="4">
        <f>SUM(B114:J114)</f>
        <v>4919.9005708140785</v>
      </c>
      <c r="P114" s="41"/>
      <c r="Q114" s="41">
        <f xml:space="preserve"> $R$6 * B114</f>
        <v>3702.6190246671026</v>
      </c>
      <c r="R114" s="41">
        <f>$R$7 * C114</f>
        <v>1019.4538507640233</v>
      </c>
      <c r="S114" s="41">
        <f xml:space="preserve"> $R$8 * D114</f>
        <v>104.91847871640542</v>
      </c>
      <c r="T114" s="41">
        <f xml:space="preserve"> $R$9 * E114</f>
        <v>51.448855460100958</v>
      </c>
      <c r="U114" s="41">
        <f xml:space="preserve"> $R$10 * F114</f>
        <v>22.804384407373117</v>
      </c>
      <c r="V114" s="41">
        <f>$R$11 * G114</f>
        <v>4.1916330601092184</v>
      </c>
      <c r="W114" s="41">
        <f>$R$12 *H114</f>
        <v>1.2323586394555548</v>
      </c>
      <c r="X114" s="41">
        <f xml:space="preserve"> $R$13 * I114</f>
        <v>0.14741057165704355</v>
      </c>
      <c r="Y114" s="41">
        <f xml:space="preserve"> $R$14 * J114</f>
        <v>0.59139154341558586</v>
      </c>
      <c r="Z114" s="4">
        <f>SUM(Q114:Y114)</f>
        <v>4907.4073878296431</v>
      </c>
      <c r="AA114" s="41"/>
      <c r="AB114" s="49">
        <f xml:space="preserve"> $S$6 * B114</f>
        <v>9289871.1328897607</v>
      </c>
      <c r="AC114" s="49">
        <f>$S$7 * C114</f>
        <v>3950383.6717105904</v>
      </c>
      <c r="AD114" s="49">
        <f xml:space="preserve"> $S$8 * D114</f>
        <v>433478.97785462241</v>
      </c>
      <c r="AE114" s="49">
        <f xml:space="preserve"> $S$9 * E114</f>
        <v>216626.75983200403</v>
      </c>
      <c r="AF114" s="49">
        <f xml:space="preserve"> $S$10 * F114</f>
        <v>111543.18460128154</v>
      </c>
      <c r="AG114" s="49">
        <f>$S$11 * G114</f>
        <v>111303.97941151554</v>
      </c>
      <c r="AH114" s="49">
        <f>$S$12 *H114</f>
        <v>105128.40766982186</v>
      </c>
      <c r="AI114" s="49">
        <f xml:space="preserve"> $S$13 * I114</f>
        <v>16085.895150206305</v>
      </c>
      <c r="AJ114" s="49">
        <f xml:space="preserve"> $S$14 * J114</f>
        <v>52963.449584184091</v>
      </c>
      <c r="AK114" s="39">
        <f>SUM(AB114:AJ114) + AL114 + AM114 + AN114</f>
        <v>14896821.836275889</v>
      </c>
      <c r="AL114" s="39">
        <f>IF(AL113&gt;0,(AL113*$T$7)-(AL113*$S$7),0)</f>
        <v>38472.500182746197</v>
      </c>
      <c r="AM114" s="39">
        <f>IF(AM113 &gt; 0, (AM113 * $T$14) - (AM113 * $S$14), 0)</f>
        <v>0</v>
      </c>
      <c r="AN114" s="39">
        <f t="array" ref="AN114">IF(AN113&gt;0,AN113*$T$15,0)</f>
        <v>570963.87738915463</v>
      </c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4"/>
      <c r="BG114" s="44"/>
    </row>
    <row r="115" spans="1:59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4"/>
      <c r="BG115" s="44"/>
    </row>
    <row r="116" spans="1:59" x14ac:dyDescent="0.25">
      <c r="A116" s="4" t="str">
        <f>'45-49 transition matrix'!A1</f>
        <v>45-49</v>
      </c>
      <c r="B116" s="4" t="str">
        <f>'45-49 transition matrix'!B1</f>
        <v>no NAFLD</v>
      </c>
      <c r="C116" s="4" t="str">
        <f>'45-49 transition matrix'!C1</f>
        <v>NAFLD F0</v>
      </c>
      <c r="D116" s="4" t="str">
        <f>'45-49 transition matrix'!D1</f>
        <v>F1</v>
      </c>
      <c r="E116" s="4" t="str">
        <f>'45-49 transition matrix'!E1</f>
        <v>F2</v>
      </c>
      <c r="F116" s="4" t="str">
        <f>'45-49 transition matrix'!F1</f>
        <v>F3</v>
      </c>
      <c r="G116" s="4" t="str">
        <f>'45-49 transition matrix'!G1</f>
        <v>F4</v>
      </c>
      <c r="H116" s="4" t="str">
        <f>'45-49 transition matrix'!H1</f>
        <v>DCC</v>
      </c>
      <c r="I116" s="4" t="str">
        <f>'45-49 transition matrix'!I1</f>
        <v>HCC</v>
      </c>
      <c r="J116" s="4" t="str">
        <f>'45-49 transition matrix'!J1</f>
        <v>LT</v>
      </c>
      <c r="K116" s="4" t="str">
        <f>'45-49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4"/>
      <c r="BG116" s="44"/>
    </row>
    <row r="117" spans="1:59" x14ac:dyDescent="0.25">
      <c r="A117" s="4" t="str">
        <f>'45-49 transition matrix'!A2</f>
        <v>no NAFLD</v>
      </c>
      <c r="B117" s="41">
        <f>'45-49 transition matrix'!B2</f>
        <v>0.92075999999999991</v>
      </c>
      <c r="C117" s="41">
        <f>'45-49 transition matrix'!C2</f>
        <v>7.6100000000000001E-2</v>
      </c>
      <c r="D117" s="41">
        <f>'45-49 transition matrix'!D2</f>
        <v>0</v>
      </c>
      <c r="E117" s="41">
        <f>'45-49 transition matrix'!E2</f>
        <v>0</v>
      </c>
      <c r="F117" s="41">
        <f>'45-49 transition matrix'!F2</f>
        <v>0</v>
      </c>
      <c r="G117" s="41">
        <f>'45-49 transition matrix'!G2</f>
        <v>0</v>
      </c>
      <c r="H117" s="41">
        <f>'45-49 transition matrix'!H2</f>
        <v>0</v>
      </c>
      <c r="I117" s="41">
        <f>'45-49 transition matrix'!I2</f>
        <v>0</v>
      </c>
      <c r="J117" s="41">
        <f>'45-49 transition matrix'!J2</f>
        <v>0</v>
      </c>
      <c r="K117" s="41">
        <f>'45-49 transition matrix'!K2</f>
        <v>3.14E-3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4"/>
      <c r="BG117" s="44"/>
    </row>
    <row r="118" spans="1:59" x14ac:dyDescent="0.25">
      <c r="A118" s="4" t="str">
        <f>'45-49 transition matrix'!A3</f>
        <v>NAFLD</v>
      </c>
      <c r="B118" s="41">
        <f>'45-49 transition matrix'!B3</f>
        <v>0.17818999999999999</v>
      </c>
      <c r="C118" s="41">
        <f>'45-49 transition matrix'!C3</f>
        <v>0.79723130000000009</v>
      </c>
      <c r="D118" s="41">
        <f>'45-49 transition matrix'!D3</f>
        <v>2.0952000000000002E-2</v>
      </c>
      <c r="E118" s="41">
        <f>'45-49 transition matrix'!E3</f>
        <v>0</v>
      </c>
      <c r="F118" s="41">
        <f>'45-49 transition matrix'!F3</f>
        <v>0</v>
      </c>
      <c r="G118" s="41">
        <f>'45-49 transition matrix'!G3</f>
        <v>0</v>
      </c>
      <c r="H118" s="41">
        <f>'45-49 transition matrix'!H3</f>
        <v>0</v>
      </c>
      <c r="I118" s="41">
        <f>'45-49 transition matrix'!I3</f>
        <v>0</v>
      </c>
      <c r="J118" s="41">
        <f>'45-49 transition matrix'!J3</f>
        <v>0</v>
      </c>
      <c r="K118" s="41">
        <f>'45-49 transition matrix'!K3</f>
        <v>3.6267000000000005E-3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4"/>
      <c r="BG118" s="44"/>
    </row>
    <row r="119" spans="1:59" x14ac:dyDescent="0.25">
      <c r="A119" s="4" t="str">
        <f>'45-49 transition matrix'!A4</f>
        <v>F1</v>
      </c>
      <c r="B119" s="41">
        <f>'45-49 transition matrix'!B4</f>
        <v>0</v>
      </c>
      <c r="C119" s="41">
        <f>'45-49 transition matrix'!C4</f>
        <v>6.1800000000000001E-2</v>
      </c>
      <c r="D119" s="41">
        <f>'45-49 transition matrix'!D4</f>
        <v>0.82760868300000001</v>
      </c>
      <c r="E119" s="41">
        <f>'45-49 transition matrix'!E4</f>
        <v>0.1067</v>
      </c>
      <c r="F119" s="41">
        <f>'45-49 transition matrix'!F4</f>
        <v>0</v>
      </c>
      <c r="G119" s="41">
        <f>'45-49 transition matrix'!G4</f>
        <v>0</v>
      </c>
      <c r="H119" s="41">
        <f>'45-49 transition matrix'!H4</f>
        <v>0</v>
      </c>
      <c r="I119" s="41">
        <f>'45-49 transition matrix'!I4</f>
        <v>9.0210000000000005E-6</v>
      </c>
      <c r="J119" s="41">
        <f>'45-49 transition matrix'!J4</f>
        <v>0</v>
      </c>
      <c r="K119" s="41">
        <f>'45-49 transition matrix'!K4</f>
        <v>3.8822960000000004E-3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4"/>
      <c r="BG119" s="44"/>
    </row>
    <row r="120" spans="1:59" x14ac:dyDescent="0.25">
      <c r="A120" s="4" t="str">
        <f>'45-49 transition matrix'!A5</f>
        <v>F2</v>
      </c>
      <c r="B120" s="41">
        <f>'45-49 transition matrix'!B5</f>
        <v>0</v>
      </c>
      <c r="C120" s="41">
        <f>'45-49 transition matrix'!C5</f>
        <v>0</v>
      </c>
      <c r="D120" s="41">
        <f>'45-49 transition matrix'!D5</f>
        <v>6.1800000000000001E-2</v>
      </c>
      <c r="E120" s="41">
        <f>'45-49 transition matrix'!E5</f>
        <v>0.82509159200000004</v>
      </c>
      <c r="F120" s="41">
        <f>'45-49 transition matrix'!F5</f>
        <v>0.1067</v>
      </c>
      <c r="G120" s="41">
        <f>'45-49 transition matrix'!G5</f>
        <v>0</v>
      </c>
      <c r="H120" s="41">
        <f>'45-49 transition matrix'!H5</f>
        <v>0</v>
      </c>
      <c r="I120" s="41">
        <f>'45-49 transition matrix'!I5</f>
        <v>1.8430000000000001E-4</v>
      </c>
      <c r="J120" s="41">
        <f>'45-49 transition matrix'!J5</f>
        <v>0</v>
      </c>
      <c r="K120" s="41">
        <f>'45-49 transition matrix'!K5</f>
        <v>6.2241080000000008E-3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4"/>
      <c r="BG120" s="44"/>
    </row>
    <row r="121" spans="1:59" x14ac:dyDescent="0.25">
      <c r="A121" s="4" t="str">
        <f>'45-49 transition matrix'!A6</f>
        <v>F3</v>
      </c>
      <c r="B121" s="41">
        <f>'45-49 transition matrix'!B6</f>
        <v>0</v>
      </c>
      <c r="C121" s="41">
        <f>'45-49 transition matrix'!C6</f>
        <v>0</v>
      </c>
      <c r="D121" s="41">
        <f>'45-49 transition matrix'!D6</f>
        <v>0</v>
      </c>
      <c r="E121" s="41">
        <f>'45-49 transition matrix'!E6</f>
        <v>6.1800000000000001E-2</v>
      </c>
      <c r="F121" s="41">
        <f>'45-49 transition matrix'!F6</f>
        <v>0.85989176999999994</v>
      </c>
      <c r="G121" s="41">
        <f>'45-49 transition matrix'!G6</f>
        <v>6.9839999999999999E-2</v>
      </c>
      <c r="H121" s="41">
        <f>'45-49 transition matrix'!H6</f>
        <v>0</v>
      </c>
      <c r="I121" s="41">
        <f>'45-49 transition matrix'!I6</f>
        <v>3.6860000000000001E-4</v>
      </c>
      <c r="J121" s="41">
        <f>'45-49 transition matrix'!J6</f>
        <v>0</v>
      </c>
      <c r="K121" s="41">
        <f>'45-49 transition matrix'!K6</f>
        <v>8.0996300000000018E-3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4"/>
      <c r="BG121" s="44"/>
    </row>
    <row r="122" spans="1:59" x14ac:dyDescent="0.25">
      <c r="A122" s="4" t="str">
        <f>'45-49 transition matrix'!A7</f>
        <v>F4</v>
      </c>
      <c r="B122" s="41">
        <f>'45-49 transition matrix'!B7</f>
        <v>0</v>
      </c>
      <c r="C122" s="41">
        <f>'45-49 transition matrix'!C7</f>
        <v>0</v>
      </c>
      <c r="D122" s="41">
        <f>'45-49 transition matrix'!D7</f>
        <v>0</v>
      </c>
      <c r="E122" s="41">
        <f>'45-49 transition matrix'!E7</f>
        <v>0</v>
      </c>
      <c r="F122" s="41">
        <f>'45-49 transition matrix'!F7</f>
        <v>6.1800000000000001E-2</v>
      </c>
      <c r="G122" s="41">
        <f>'45-49 transition matrix'!G7</f>
        <v>0.796025074</v>
      </c>
      <c r="H122" s="41">
        <f>'45-49 transition matrix'!H7</f>
        <v>0.1067</v>
      </c>
      <c r="I122" s="41">
        <f>'45-49 transition matrix'!I7</f>
        <v>2.5219999999999999E-2</v>
      </c>
      <c r="J122" s="41">
        <f>'45-49 transition matrix'!J7</f>
        <v>0</v>
      </c>
      <c r="K122" s="41">
        <f>'45-49 transition matrix'!K7</f>
        <v>1.0254926000000001E-2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4"/>
      <c r="BG122" s="44"/>
    </row>
    <row r="123" spans="1:59" x14ac:dyDescent="0.25">
      <c r="A123" s="4" t="str">
        <f>'45-49 transition matrix'!A8</f>
        <v>DCC</v>
      </c>
      <c r="B123" s="41">
        <f>'45-49 transition matrix'!B8</f>
        <v>0</v>
      </c>
      <c r="C123" s="41">
        <f>'45-49 transition matrix'!C8</f>
        <v>0</v>
      </c>
      <c r="D123" s="41">
        <f>'45-49 transition matrix'!D8</f>
        <v>0</v>
      </c>
      <c r="E123" s="41">
        <f>'45-49 transition matrix'!E8</f>
        <v>0</v>
      </c>
      <c r="F123" s="41">
        <f>'45-49 transition matrix'!F8</f>
        <v>0</v>
      </c>
      <c r="G123" s="41">
        <f>'45-49 transition matrix'!G8</f>
        <v>0</v>
      </c>
      <c r="H123" s="41">
        <f>'45-49 transition matrix'!H8</f>
        <v>0.78761999999999999</v>
      </c>
      <c r="I123" s="41">
        <f>'45-49 transition matrix'!I8</f>
        <v>2.5219999999999999E-2</v>
      </c>
      <c r="J123" s="41">
        <f>'45-49 transition matrix'!J8</f>
        <v>2.716E-2</v>
      </c>
      <c r="K123" s="41">
        <f>'45-49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4"/>
      <c r="BG123" s="44"/>
    </row>
    <row r="124" spans="1:59" x14ac:dyDescent="0.25">
      <c r="A124" s="4" t="str">
        <f>'45-49 transition matrix'!A9</f>
        <v>HCC</v>
      </c>
      <c r="B124" s="41">
        <f>'45-49 transition matrix'!B9</f>
        <v>0</v>
      </c>
      <c r="C124" s="41">
        <f>'45-49 transition matrix'!C9</f>
        <v>0</v>
      </c>
      <c r="D124" s="41">
        <f>'45-49 transition matrix'!D9</f>
        <v>0</v>
      </c>
      <c r="E124" s="41">
        <f>'45-49 transition matrix'!E9</f>
        <v>0</v>
      </c>
      <c r="F124" s="41">
        <f>'45-49 transition matrix'!F9</f>
        <v>0</v>
      </c>
      <c r="G124" s="41">
        <f>'45-49 transition matrix'!G9</f>
        <v>0</v>
      </c>
      <c r="H124" s="41">
        <f>'45-49 transition matrix'!H9</f>
        <v>0</v>
      </c>
      <c r="I124" s="41">
        <f>'45-49 transition matrix'!I9</f>
        <v>0.34700000000000009</v>
      </c>
      <c r="J124" s="41">
        <f>'45-49 transition matrix'!J9</f>
        <v>3.0599999999999999E-2</v>
      </c>
      <c r="K124" s="41">
        <f>'45-49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4"/>
      <c r="BG124" s="44"/>
    </row>
    <row r="125" spans="1:59" x14ac:dyDescent="0.25">
      <c r="A125" s="4" t="str">
        <f>'45-49 transition matrix'!A10</f>
        <v xml:space="preserve">LT </v>
      </c>
      <c r="B125" s="41">
        <f>'45-49 transition matrix'!B10</f>
        <v>0</v>
      </c>
      <c r="C125" s="41">
        <f>'45-49 transition matrix'!C10</f>
        <v>0</v>
      </c>
      <c r="D125" s="41">
        <f>'45-49 transition matrix'!D10</f>
        <v>0</v>
      </c>
      <c r="E125" s="41">
        <f>'45-49 transition matrix'!E10</f>
        <v>0</v>
      </c>
      <c r="F125" s="41">
        <f>'45-49 transition matrix'!F10</f>
        <v>0</v>
      </c>
      <c r="G125" s="41">
        <f>'45-49 transition matrix'!G10</f>
        <v>0</v>
      </c>
      <c r="H125" s="41">
        <f>'45-49 transition matrix'!H10</f>
        <v>0</v>
      </c>
      <c r="I125" s="41">
        <f>'45-49 transition matrix'!I10</f>
        <v>0</v>
      </c>
      <c r="J125" s="41">
        <f>'45-49 transition matrix'!J10</f>
        <v>0.92999999999999994</v>
      </c>
      <c r="K125" s="41">
        <f>'45-49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4"/>
      <c r="BG125" s="44"/>
    </row>
    <row r="126" spans="1:59" x14ac:dyDescent="0.25">
      <c r="A126" s="4" t="str">
        <f>'45-49 transition matrix'!A11</f>
        <v>death</v>
      </c>
      <c r="B126" s="41">
        <f>'45-49 transition matrix'!B11</f>
        <v>0</v>
      </c>
      <c r="C126" s="41">
        <f>'45-49 transition matrix'!C11</f>
        <v>0</v>
      </c>
      <c r="D126" s="41">
        <f>'45-49 transition matrix'!D11</f>
        <v>0</v>
      </c>
      <c r="E126" s="41">
        <f>'45-49 transition matrix'!E11</f>
        <v>0</v>
      </c>
      <c r="F126" s="41">
        <f>'45-49 transition matrix'!F11</f>
        <v>0</v>
      </c>
      <c r="G126" s="41">
        <f>'45-49 transition matrix'!G11</f>
        <v>0</v>
      </c>
      <c r="H126" s="41">
        <f>'45-49 transition matrix'!H11</f>
        <v>0</v>
      </c>
      <c r="I126" s="41">
        <f>'45-49 transition matrix'!I11</f>
        <v>0</v>
      </c>
      <c r="J126" s="41">
        <f>'45-49 transition matrix'!J11</f>
        <v>0</v>
      </c>
      <c r="K126" s="41">
        <f>'45-49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4"/>
      <c r="BG126" s="44"/>
    </row>
    <row r="127" spans="1:59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4"/>
      <c r="BG127" s="44"/>
    </row>
    <row r="128" spans="1:59" x14ac:dyDescent="0.25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4"/>
      <c r="BG128" s="44"/>
    </row>
    <row r="129" spans="1:59" x14ac:dyDescent="0.25">
      <c r="A129" s="4">
        <v>45</v>
      </c>
      <c r="B129" s="41">
        <f t="array" ref="B129:K129">MMULT(B113:K113,B117:K126)</f>
        <v>709.51862849671193</v>
      </c>
      <c r="C129" s="41">
        <v>222.05276341867079</v>
      </c>
      <c r="D129" s="41">
        <v>24.092564870237243</v>
      </c>
      <c r="E129" s="41">
        <v>12.340637969305355</v>
      </c>
      <c r="F129" s="41">
        <v>6.0162220771021939</v>
      </c>
      <c r="G129" s="41">
        <v>1.329849446288673</v>
      </c>
      <c r="H129" s="41">
        <v>0.45789807353609502</v>
      </c>
      <c r="I129" s="41">
        <v>6.1840795841168174E-2</v>
      </c>
      <c r="J129" s="41">
        <v>0.15715344334804751</v>
      </c>
      <c r="K129" s="41">
        <v>35.198730846434202</v>
      </c>
      <c r="L129" s="41">
        <f xml:space="preserve"> (C129 + D129 + E129 + F129 + G129 + H129) / $Q$2</f>
        <v>0.2633336757920644</v>
      </c>
      <c r="M129" s="41">
        <f xml:space="preserve"> (D129 + E129 + F129 + G129 + H129) / (C129 + D129 + E129 + F129+ G129 + H129)</f>
        <v>0.16612408686948735</v>
      </c>
      <c r="N129" s="41">
        <f>I129 / (D129 + E129 + F129 + G129 + H129)</f>
        <v>1.3979373552859815E-3</v>
      </c>
      <c r="O129" s="41">
        <f>SUM(B129:J129)</f>
        <v>976.02755859104138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4"/>
      <c r="BG129" s="44"/>
    </row>
    <row r="130" spans="1:59" x14ac:dyDescent="0.25">
      <c r="A130" s="4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4"/>
      <c r="BG130" s="44"/>
    </row>
    <row r="131" spans="1:59" x14ac:dyDescent="0.25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4"/>
      <c r="BG131" s="44"/>
    </row>
    <row r="132" spans="1:59" x14ac:dyDescent="0.25">
      <c r="A132" s="4">
        <v>46</v>
      </c>
      <c r="B132" s="41">
        <f t="array" ref="B132:K132">MMULT(B129:K129,B117:K126)</f>
        <v>692.86395428820526</v>
      </c>
      <c r="C132" s="41">
        <v>232.51070138643982</v>
      </c>
      <c r="D132" s="41">
        <v>25.354316808000171</v>
      </c>
      <c r="E132" s="41">
        <v>13.124635824409031</v>
      </c>
      <c r="F132" s="41">
        <v>6.5722306176980032</v>
      </c>
      <c r="G132" s="41">
        <v>1.4787664537556171</v>
      </c>
      <c r="H132" s="41">
        <v>0.5025446165975006</v>
      </c>
      <c r="I132" s="41">
        <v>7.1255046669923272E-2</v>
      </c>
      <c r="J132" s="41">
        <v>0.16048154234366427</v>
      </c>
      <c r="K132" s="41">
        <v>38.587402853356565</v>
      </c>
      <c r="L132" s="41">
        <f xml:space="preserve"> (C132 + D132 + E132 + F132 + G132 + H132) / $Q$2</f>
        <v>0.27643980247230748</v>
      </c>
      <c r="M132" s="41">
        <f xml:space="preserve"> (D132 + E132 + F132 + G132 + H132) / (C132 + D132 + E132 + F132+ G132 + H132)</f>
        <v>0.16824768065459803</v>
      </c>
      <c r="N132" s="41">
        <f>I132 / (D132 + E132 + F132 + G132 + H132)</f>
        <v>1.5150173874347447E-3</v>
      </c>
      <c r="O132" s="41">
        <f>SUM(B132:J132)</f>
        <v>972.63888658411872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4"/>
      <c r="BG132" s="44"/>
    </row>
    <row r="133" spans="1:59" x14ac:dyDescent="0.25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4"/>
      <c r="BG133" s="44"/>
    </row>
    <row r="134" spans="1:59" x14ac:dyDescent="0.25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4"/>
      <c r="BG134" s="44"/>
    </row>
    <row r="135" spans="1:59" x14ac:dyDescent="0.25">
      <c r="A135" s="4">
        <v>47</v>
      </c>
      <c r="B135" s="41">
        <f t="array" ref="B135:K135">MMULT(B132:K132,B117:K126)</f>
        <v>679.39249643045753</v>
      </c>
      <c r="C135" s="41">
        <v>239.65865243029009</v>
      </c>
      <c r="D135" s="41">
        <v>26.666119451230951</v>
      </c>
      <c r="E135" s="41">
        <v>13.940496122369236</v>
      </c>
      <c r="F135" s="41">
        <v>7.1431934280070699</v>
      </c>
      <c r="G135" s="41">
        <v>1.6361397621195612</v>
      </c>
      <c r="H135" s="41">
        <v>0.55359857154024783</v>
      </c>
      <c r="I135" s="41">
        <v>7.9764282268816045E-2</v>
      </c>
      <c r="J135" s="41">
        <v>0.16507735059449552</v>
      </c>
      <c r="K135" s="41">
        <v>41.990751608597542</v>
      </c>
      <c r="L135" s="41">
        <f xml:space="preserve"> (C135 + D135 + E135 + F135 + G135 + H135) / $Q$2</f>
        <v>0.28638317930465862</v>
      </c>
      <c r="M135" s="41">
        <f xml:space="preserve"> (D135 + E135 + F135 + G135 + H135) / (C135 + D135 + E135 + F135+ G135 + H135)</f>
        <v>0.17244426027404658</v>
      </c>
      <c r="N135" s="41">
        <f>I135 / (D135 + E135 + F135 + G135 + H135)</f>
        <v>1.597216765569016E-3</v>
      </c>
      <c r="O135" s="41">
        <f>SUM(B135:J135)</f>
        <v>969.23553782887802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4"/>
      <c r="BG135" s="44"/>
    </row>
    <row r="136" spans="1:59" x14ac:dyDescent="0.25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4"/>
      <c r="BG136" s="44"/>
    </row>
    <row r="137" spans="1:59" x14ac:dyDescent="0.25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4"/>
      <c r="BG137" s="44"/>
    </row>
    <row r="138" spans="1:59" x14ac:dyDescent="0.25">
      <c r="A138" s="4">
        <v>48</v>
      </c>
      <c r="B138" s="41">
        <f t="array" ref="B138:K138">MMULT(B135:K135,B117:K126)</f>
        <v>668.2622102898614</v>
      </c>
      <c r="C138" s="41">
        <v>244.41311419369222</v>
      </c>
      <c r="D138" s="41">
        <v>27.95196274583579</v>
      </c>
      <c r="E138" s="41">
        <v>14.788910438172641</v>
      </c>
      <c r="F138" s="41">
        <v>7.7309376138171526</v>
      </c>
      <c r="G138" s="41">
        <v>1.8012889042275799</v>
      </c>
      <c r="H138" s="41">
        <v>0.61060141953468716</v>
      </c>
      <c r="I138" s="41">
        <v>8.8346176318665176E-2</v>
      </c>
      <c r="J138" s="41">
        <v>0.17099846029333973</v>
      </c>
      <c r="K138" s="41">
        <v>45.407919195722002</v>
      </c>
      <c r="L138" s="41">
        <f xml:space="preserve"> (C138 + D138 + E138 + F138 + G138 + H138) / $Q$2</f>
        <v>0.29399632744977416</v>
      </c>
      <c r="M138" s="41">
        <f xml:space="preserve"> (D138 + E138 + F138 + G138 + H138) / (C138 + D138 + E138 + F138+ G138 + H138)</f>
        <v>0.17788182852044765</v>
      </c>
      <c r="N138" s="41">
        <f>I138 / (D138 + E138 + F138 + G138 + H138)</f>
        <v>1.6705747601807137E-3</v>
      </c>
      <c r="O138" s="41">
        <f>SUM(B138:J138)</f>
        <v>965.81837024175331</v>
      </c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4"/>
      <c r="BG138" s="44"/>
    </row>
    <row r="139" spans="1:59" x14ac:dyDescent="0.25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4"/>
      <c r="BG139" s="44"/>
    </row>
    <row r="140" spans="1:59" x14ac:dyDescent="0.25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4"/>
      <c r="BG140" s="44"/>
    </row>
    <row r="141" spans="1:59" x14ac:dyDescent="0.25">
      <c r="A141" s="4">
        <v>49</v>
      </c>
      <c r="B141" s="41">
        <f t="array" ref="B141:K141">MMULT(B138:K138,B117:K126)</f>
        <v>658.86108556466672</v>
      </c>
      <c r="C141" s="41">
        <v>247.43597026643684</v>
      </c>
      <c r="D141" s="41">
        <v>29.168185309011527</v>
      </c>
      <c r="E141" s="41">
        <v>15.662452026891861</v>
      </c>
      <c r="F141" s="41">
        <v>8.3370660265390928</v>
      </c>
      <c r="G141" s="41">
        <v>1.9737998162321282</v>
      </c>
      <c r="H141" s="41">
        <v>0.67311941613499304</v>
      </c>
      <c r="I141" s="41">
        <v>9.7311371601999597E-2</v>
      </c>
      <c r="J141" s="41">
        <v>0.17831589562271918</v>
      </c>
      <c r="K141" s="41">
        <v>48.838983744337547</v>
      </c>
      <c r="L141" s="41">
        <f xml:space="preserve"> (C141 + D141 + E141 + F141 + G141 + H141) / $Q$2</f>
        <v>0.29988400818766153</v>
      </c>
      <c r="M141" s="41">
        <f xml:space="preserve"> (D141 + E141 + F141 + G141 + H141) / (C141 + D141 + E141 + F141+ G141 + H141)</f>
        <v>0.18405445499111625</v>
      </c>
      <c r="N141" s="41">
        <f>I141 / (D141 + E141 + F141 + G141 + H141)</f>
        <v>1.7434745068230367E-3</v>
      </c>
      <c r="O141" s="41">
        <f>SUM(B141:J141)</f>
        <v>962.38730569313793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25.383206847766047</v>
      </c>
      <c r="AM141">
        <f>J141 - J129</f>
        <v>2.1162452274671673E-2</v>
      </c>
      <c r="AN141">
        <f>K141-K129</f>
        <v>13.640252897903345</v>
      </c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4"/>
      <c r="BG141" s="44"/>
    </row>
    <row r="142" spans="1:59" x14ac:dyDescent="0.25">
      <c r="A142" s="22" t="s">
        <v>153</v>
      </c>
      <c r="B142" s="41">
        <f t="shared" ref="B142:J142" si="6">SUM(B129:B141)</f>
        <v>3408.8983750699026</v>
      </c>
      <c r="C142" s="41">
        <f t="shared" si="6"/>
        <v>1186.0712016955297</v>
      </c>
      <c r="D142" s="41">
        <f t="shared" si="6"/>
        <v>133.23314918431569</v>
      </c>
      <c r="E142" s="41">
        <f t="shared" si="6"/>
        <v>69.857132381148134</v>
      </c>
      <c r="F142" s="41">
        <f t="shared" si="6"/>
        <v>35.799649763163508</v>
      </c>
      <c r="G142" s="41">
        <f t="shared" si="6"/>
        <v>8.2198443826235597</v>
      </c>
      <c r="H142" s="41">
        <f t="shared" si="6"/>
        <v>2.7977620973435235</v>
      </c>
      <c r="I142" s="41">
        <f t="shared" si="6"/>
        <v>0.39851767270057226</v>
      </c>
      <c r="J142" s="41">
        <f t="shared" si="6"/>
        <v>0.83202669220226622</v>
      </c>
      <c r="K142" s="41"/>
      <c r="L142" s="41"/>
      <c r="M142" s="41"/>
      <c r="N142" s="41"/>
      <c r="O142" s="4">
        <f>SUM(B142:J142)</f>
        <v>4846.1076589389304</v>
      </c>
      <c r="P142" s="41"/>
      <c r="Q142" s="41">
        <f xml:space="preserve"> $R$6 * B142</f>
        <v>3408.8983750699026</v>
      </c>
      <c r="R142" s="41">
        <f>$R$7 * C142</f>
        <v>1186.0712016955297</v>
      </c>
      <c r="S142" s="41">
        <f xml:space="preserve"> $R$8 * D142</f>
        <v>126.5714917250999</v>
      </c>
      <c r="T142" s="41">
        <f xml:space="preserve"> $R$9 * E142</f>
        <v>66.364275762090728</v>
      </c>
      <c r="U142" s="41">
        <f xml:space="preserve"> $R$10 * F142</f>
        <v>32.935677782110432</v>
      </c>
      <c r="V142" s="41">
        <f>$R$11 * G142</f>
        <v>6.4114786184463766</v>
      </c>
      <c r="W142" s="41">
        <f>$R$12 *H142</f>
        <v>1.6786572584061141</v>
      </c>
      <c r="X142" s="41">
        <f xml:space="preserve"> $R$13 * I142</f>
        <v>0.25903648725537198</v>
      </c>
      <c r="Y142" s="41">
        <f xml:space="preserve"> $R$14 * J142</f>
        <v>0.62402001915169969</v>
      </c>
      <c r="Z142" s="4">
        <f>SUM(Q142:Y142)</f>
        <v>4829.8142144179928</v>
      </c>
      <c r="AA142" s="41"/>
      <c r="AB142" s="49">
        <f xml:space="preserve"> $S$6 * B142</f>
        <v>8552926.0230503865</v>
      </c>
      <c r="AC142" s="49">
        <f>$S$7 * C142</f>
        <v>4596025.9065701775</v>
      </c>
      <c r="AD142" s="49">
        <f xml:space="preserve"> $S$8 * D142</f>
        <v>522940.11054843909</v>
      </c>
      <c r="AE142" s="49">
        <f xml:space="preserve"> $S$9 * E142</f>
        <v>279428.52952459251</v>
      </c>
      <c r="AF142" s="49">
        <f xml:space="preserve"> $S$10 * F142</f>
        <v>161098.42393423579</v>
      </c>
      <c r="AG142" s="49">
        <f>$S$11 * G142</f>
        <v>170249.41685289916</v>
      </c>
      <c r="AH142" s="49">
        <f>$S$12 *H142</f>
        <v>143200.6551904309</v>
      </c>
      <c r="AI142" s="49">
        <f xml:space="preserve"> $S$13 * I142</f>
        <v>28266.85852465159</v>
      </c>
      <c r="AJ142" s="49">
        <f xml:space="preserve"> $S$14 * J142</f>
        <v>55885.568861841821</v>
      </c>
      <c r="AK142" s="39">
        <f>SUM(AB142:AJ142) + AL142 + AM142 + AN142</f>
        <v>15481445.775172716</v>
      </c>
      <c r="AL142" s="39">
        <f>IF(AL141&gt;0,(AL141*$T$7)-(AL141*$S$7),0)</f>
        <v>117879.61260102552</v>
      </c>
      <c r="AM142" s="39">
        <f>IF(AM141 &gt; 0, (AM141 * $T$14) - (AM141 * $S$14), 0)</f>
        <v>3525.0296753920602</v>
      </c>
      <c r="AN142" s="39">
        <f t="array" ref="AN142">IF(AN141&gt;0,AN141*$T$15,0)</f>
        <v>850019.63983864279</v>
      </c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4"/>
      <c r="BG142" s="44"/>
    </row>
    <row r="143" spans="1:59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4"/>
      <c r="BG143" s="44"/>
    </row>
    <row r="144" spans="1:59" x14ac:dyDescent="0.25">
      <c r="A144" s="4" t="str">
        <f>'50-54 transition matrix'!A1</f>
        <v>50-54</v>
      </c>
      <c r="B144" s="4" t="str">
        <f>'50-54 transition matrix'!B1</f>
        <v>no NAFLD</v>
      </c>
      <c r="C144" s="4" t="str">
        <f>'50-54 transition matrix'!C1</f>
        <v>NAFLD F0</v>
      </c>
      <c r="D144" s="4" t="str">
        <f>'50-54 transition matrix'!D1</f>
        <v>F1</v>
      </c>
      <c r="E144" s="4" t="str">
        <f>'50-54 transition matrix'!E1</f>
        <v>F2</v>
      </c>
      <c r="F144" s="4" t="str">
        <f>'50-54 transition matrix'!F1</f>
        <v>F3</v>
      </c>
      <c r="G144" s="4" t="str">
        <f>'50-54 transition matrix'!G1</f>
        <v>F4</v>
      </c>
      <c r="H144" s="4" t="str">
        <f>'50-54 transition matrix'!H1</f>
        <v>DCC</v>
      </c>
      <c r="I144" s="4" t="str">
        <f>'50-54 transition matrix'!I1</f>
        <v>HCC</v>
      </c>
      <c r="J144" s="4" t="str">
        <f>'50-54 transition matrix'!J1</f>
        <v>LT</v>
      </c>
      <c r="K144" s="4" t="str">
        <f>'50-54 transition matrix'!K1</f>
        <v>death</v>
      </c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4"/>
      <c r="BG144" s="44"/>
    </row>
    <row r="145" spans="1:59" x14ac:dyDescent="0.25">
      <c r="A145" s="4" t="str">
        <f>'50-54 transition matrix'!A2</f>
        <v>no NAFLD</v>
      </c>
      <c r="B145" s="41">
        <f>'50-54 transition matrix'!B2</f>
        <v>0.91325999999999996</v>
      </c>
      <c r="C145" s="41">
        <f>'50-54 transition matrix'!C2</f>
        <v>8.1799999999999998E-2</v>
      </c>
      <c r="D145" s="41">
        <f>'50-54 transition matrix'!D2</f>
        <v>0</v>
      </c>
      <c r="E145" s="41">
        <f>'50-54 transition matrix'!E2</f>
        <v>0</v>
      </c>
      <c r="F145" s="41">
        <f>'50-54 transition matrix'!F2</f>
        <v>0</v>
      </c>
      <c r="G145" s="41">
        <f>'50-54 transition matrix'!G2</f>
        <v>0</v>
      </c>
      <c r="H145" s="41">
        <f>'50-54 transition matrix'!H2</f>
        <v>0</v>
      </c>
      <c r="I145" s="41">
        <f>'50-54 transition matrix'!I2</f>
        <v>0</v>
      </c>
      <c r="J145" s="41">
        <f>'50-54 transition matrix'!J2</f>
        <v>0</v>
      </c>
      <c r="K145" s="41">
        <f>'50-54 transition matrix'!K2</f>
        <v>4.9399999999999999E-3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4"/>
      <c r="BG145" s="44"/>
    </row>
    <row r="146" spans="1:59" x14ac:dyDescent="0.25">
      <c r="A146" s="4" t="str">
        <f>'50-54 transition matrix'!A3</f>
        <v>NAFLD</v>
      </c>
      <c r="B146" s="41">
        <f>'50-54 transition matrix'!B3</f>
        <v>0.17818999999999999</v>
      </c>
      <c r="C146" s="41">
        <f>'50-54 transition matrix'!C3</f>
        <v>0.79515230000000003</v>
      </c>
      <c r="D146" s="41">
        <f>'50-54 transition matrix'!D3</f>
        <v>2.0952000000000002E-2</v>
      </c>
      <c r="E146" s="41">
        <f>'50-54 transition matrix'!E3</f>
        <v>0</v>
      </c>
      <c r="F146" s="41">
        <f>'50-54 transition matrix'!F3</f>
        <v>0</v>
      </c>
      <c r="G146" s="41">
        <f>'50-54 transition matrix'!G3</f>
        <v>0</v>
      </c>
      <c r="H146" s="41">
        <f>'50-54 transition matrix'!H3</f>
        <v>0</v>
      </c>
      <c r="I146" s="41">
        <f>'50-54 transition matrix'!I3</f>
        <v>0</v>
      </c>
      <c r="J146" s="41">
        <f>'50-54 transition matrix'!J3</f>
        <v>0</v>
      </c>
      <c r="K146" s="41">
        <f>'50-54 transition matrix'!K3</f>
        <v>5.7057000000000002E-3</v>
      </c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4"/>
      <c r="BG146" s="44"/>
    </row>
    <row r="147" spans="1:59" x14ac:dyDescent="0.25">
      <c r="A147" s="4" t="str">
        <f>'50-54 transition matrix'!A4</f>
        <v>F1</v>
      </c>
      <c r="B147" s="41">
        <f>'50-54 transition matrix'!B4</f>
        <v>0</v>
      </c>
      <c r="C147" s="41">
        <f>'50-54 transition matrix'!C4</f>
        <v>6.1800000000000001E-2</v>
      </c>
      <c r="D147" s="41">
        <f>'50-54 transition matrix'!D4</f>
        <v>0.82538316300000003</v>
      </c>
      <c r="E147" s="41">
        <f>'50-54 transition matrix'!E4</f>
        <v>0.1067</v>
      </c>
      <c r="F147" s="41">
        <f>'50-54 transition matrix'!F4</f>
        <v>0</v>
      </c>
      <c r="G147" s="41">
        <f>'50-54 transition matrix'!G4</f>
        <v>0</v>
      </c>
      <c r="H147" s="41">
        <f>'50-54 transition matrix'!H4</f>
        <v>0</v>
      </c>
      <c r="I147" s="41">
        <f>'50-54 transition matrix'!I4</f>
        <v>9.0210000000000005E-6</v>
      </c>
      <c r="J147" s="41">
        <f>'50-54 transition matrix'!J4</f>
        <v>0</v>
      </c>
      <c r="K147" s="41">
        <f>'50-54 transition matrix'!K4</f>
        <v>6.1078160000000012E-3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4"/>
      <c r="BG147" s="44"/>
    </row>
    <row r="148" spans="1:59" x14ac:dyDescent="0.25">
      <c r="A148" s="4" t="str">
        <f>'50-54 transition matrix'!A5</f>
        <v>F2</v>
      </c>
      <c r="B148" s="41">
        <f>'50-54 transition matrix'!B5</f>
        <v>0</v>
      </c>
      <c r="C148" s="41">
        <f>'50-54 transition matrix'!C5</f>
        <v>0</v>
      </c>
      <c r="D148" s="41">
        <f>'50-54 transition matrix'!D5</f>
        <v>6.1800000000000001E-2</v>
      </c>
      <c r="E148" s="41">
        <f>'50-54 transition matrix'!E5</f>
        <v>0.821523632</v>
      </c>
      <c r="F148" s="41">
        <f>'50-54 transition matrix'!F5</f>
        <v>0.1067</v>
      </c>
      <c r="G148" s="41">
        <f>'50-54 transition matrix'!G5</f>
        <v>0</v>
      </c>
      <c r="H148" s="41">
        <f>'50-54 transition matrix'!H5</f>
        <v>0</v>
      </c>
      <c r="I148" s="41">
        <f>'50-54 transition matrix'!I5</f>
        <v>1.8430000000000001E-4</v>
      </c>
      <c r="J148" s="41">
        <f>'50-54 transition matrix'!J5</f>
        <v>0</v>
      </c>
      <c r="K148" s="41">
        <f>'50-54 transition matrix'!K5</f>
        <v>9.792068000000001E-3</v>
      </c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4"/>
      <c r="BG148" s="44"/>
    </row>
    <row r="149" spans="1:59" x14ac:dyDescent="0.25">
      <c r="A149" s="4" t="str">
        <f>'50-54 transition matrix'!A6</f>
        <v>F3</v>
      </c>
      <c r="B149" s="41">
        <f>'50-54 transition matrix'!B6</f>
        <v>0</v>
      </c>
      <c r="C149" s="41">
        <f>'50-54 transition matrix'!C6</f>
        <v>0</v>
      </c>
      <c r="D149" s="41">
        <f>'50-54 transition matrix'!D6</f>
        <v>0</v>
      </c>
      <c r="E149" s="41">
        <f>'50-54 transition matrix'!E6</f>
        <v>6.1800000000000001E-2</v>
      </c>
      <c r="F149" s="41">
        <f>'50-54 transition matrix'!F6</f>
        <v>0.85524866999999993</v>
      </c>
      <c r="G149" s="41">
        <f>'50-54 transition matrix'!G6</f>
        <v>6.9839999999999999E-2</v>
      </c>
      <c r="H149" s="41">
        <f>'50-54 transition matrix'!H6</f>
        <v>0</v>
      </c>
      <c r="I149" s="41">
        <f>'50-54 transition matrix'!I6</f>
        <v>3.6860000000000001E-4</v>
      </c>
      <c r="J149" s="41">
        <f>'50-54 transition matrix'!J6</f>
        <v>0</v>
      </c>
      <c r="K149" s="41">
        <f>'50-54 transition matrix'!K6</f>
        <v>1.2742730000000001E-2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4"/>
      <c r="BG149" s="44"/>
    </row>
    <row r="150" spans="1:59" x14ac:dyDescent="0.25">
      <c r="A150" s="4" t="str">
        <f>'50-54 transition matrix'!A7</f>
        <v>F4</v>
      </c>
      <c r="B150" s="41">
        <f>'50-54 transition matrix'!B7</f>
        <v>0</v>
      </c>
      <c r="C150" s="41">
        <f>'50-54 transition matrix'!C7</f>
        <v>0</v>
      </c>
      <c r="D150" s="41">
        <f>'50-54 transition matrix'!D7</f>
        <v>0</v>
      </c>
      <c r="E150" s="41">
        <f>'50-54 transition matrix'!E7</f>
        <v>0</v>
      </c>
      <c r="F150" s="41">
        <f>'50-54 transition matrix'!F7</f>
        <v>6.1800000000000001E-2</v>
      </c>
      <c r="G150" s="41">
        <f>'50-54 transition matrix'!G7</f>
        <v>0.79014645399999994</v>
      </c>
      <c r="H150" s="41">
        <f>'50-54 transition matrix'!H7</f>
        <v>0.1067</v>
      </c>
      <c r="I150" s="41">
        <f>'50-54 transition matrix'!I7</f>
        <v>2.5219999999999999E-2</v>
      </c>
      <c r="J150" s="41">
        <f>'50-54 transition matrix'!J7</f>
        <v>0</v>
      </c>
      <c r="K150" s="41">
        <f>'50-54 transition matrix'!K7</f>
        <v>1.6133546000000002E-2</v>
      </c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4"/>
      <c r="BG150" s="44"/>
    </row>
    <row r="151" spans="1:59" x14ac:dyDescent="0.25">
      <c r="A151" s="4" t="str">
        <f>'50-54 transition matrix'!A8</f>
        <v>DCC</v>
      </c>
      <c r="B151" s="41">
        <f>'50-54 transition matrix'!B8</f>
        <v>0</v>
      </c>
      <c r="C151" s="41">
        <f>'50-54 transition matrix'!C8</f>
        <v>0</v>
      </c>
      <c r="D151" s="41">
        <f>'50-54 transition matrix'!D8</f>
        <v>0</v>
      </c>
      <c r="E151" s="41">
        <f>'50-54 transition matrix'!E8</f>
        <v>0</v>
      </c>
      <c r="F151" s="41">
        <f>'50-54 transition matrix'!F8</f>
        <v>0</v>
      </c>
      <c r="G151" s="41">
        <f>'50-54 transition matrix'!G8</f>
        <v>0</v>
      </c>
      <c r="H151" s="41">
        <f>'50-54 transition matrix'!H8</f>
        <v>0.78761999999999999</v>
      </c>
      <c r="I151" s="41">
        <f>'50-54 transition matrix'!I8</f>
        <v>2.5219999999999999E-2</v>
      </c>
      <c r="J151" s="41">
        <f>'50-54 transition matrix'!J8</f>
        <v>2.716E-2</v>
      </c>
      <c r="K151" s="41">
        <f>'50-54 transition matrix'!K8</f>
        <v>0.16</v>
      </c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4"/>
      <c r="BG151" s="44"/>
    </row>
    <row r="152" spans="1:59" x14ac:dyDescent="0.25">
      <c r="A152" s="4" t="str">
        <f>'50-54 transition matrix'!A9</f>
        <v>HCC</v>
      </c>
      <c r="B152" s="41">
        <f>'50-54 transition matrix'!B9</f>
        <v>0</v>
      </c>
      <c r="C152" s="41">
        <f>'50-54 transition matrix'!C9</f>
        <v>0</v>
      </c>
      <c r="D152" s="41">
        <f>'50-54 transition matrix'!D9</f>
        <v>0</v>
      </c>
      <c r="E152" s="41">
        <f>'50-54 transition matrix'!E9</f>
        <v>0</v>
      </c>
      <c r="F152" s="41">
        <f>'50-54 transition matrix'!F9</f>
        <v>0</v>
      </c>
      <c r="G152" s="41">
        <f>'50-54 transition matrix'!G9</f>
        <v>0</v>
      </c>
      <c r="H152" s="41">
        <f>'50-54 transition matrix'!H9</f>
        <v>0</v>
      </c>
      <c r="I152" s="41">
        <f>'50-54 transition matrix'!I9</f>
        <v>0.33782000000000001</v>
      </c>
      <c r="J152" s="41">
        <f>'50-54 transition matrix'!J9</f>
        <v>3.9780000000000003E-2</v>
      </c>
      <c r="K152" s="41">
        <f>'50-54 transition matrix'!K9</f>
        <v>0.62239999999999995</v>
      </c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4"/>
      <c r="BG152" s="44"/>
    </row>
    <row r="153" spans="1:59" x14ac:dyDescent="0.25">
      <c r="A153" s="4" t="str">
        <f>'50-54 transition matrix'!A10</f>
        <v xml:space="preserve">LT </v>
      </c>
      <c r="B153" s="41">
        <f>'50-54 transition matrix'!B10</f>
        <v>0</v>
      </c>
      <c r="C153" s="41">
        <f>'50-54 transition matrix'!C10</f>
        <v>0</v>
      </c>
      <c r="D153" s="41">
        <f>'50-54 transition matrix'!D10</f>
        <v>0</v>
      </c>
      <c r="E153" s="41">
        <f>'50-54 transition matrix'!E10</f>
        <v>0</v>
      </c>
      <c r="F153" s="41">
        <f>'50-54 transition matrix'!F10</f>
        <v>0</v>
      </c>
      <c r="G153" s="41">
        <f>'50-54 transition matrix'!G10</f>
        <v>0</v>
      </c>
      <c r="H153" s="41">
        <f>'50-54 transition matrix'!H10</f>
        <v>0</v>
      </c>
      <c r="I153" s="41">
        <f>'50-54 transition matrix'!I10</f>
        <v>0</v>
      </c>
      <c r="J153" s="41">
        <f>'50-54 transition matrix'!J10</f>
        <v>0.92999999999999994</v>
      </c>
      <c r="K153" s="41">
        <f>'50-54 transition matrix'!K10</f>
        <v>7.0000000000000007E-2</v>
      </c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4"/>
      <c r="BG153" s="44"/>
    </row>
    <row r="154" spans="1:59" x14ac:dyDescent="0.25">
      <c r="A154" s="4" t="str">
        <f>'50-54 transition matrix'!A11</f>
        <v>death</v>
      </c>
      <c r="B154" s="41">
        <f>'50-54 transition matrix'!B11</f>
        <v>0</v>
      </c>
      <c r="C154" s="41">
        <f>'50-54 transition matrix'!C11</f>
        <v>0</v>
      </c>
      <c r="D154" s="41">
        <f>'50-54 transition matrix'!D11</f>
        <v>0</v>
      </c>
      <c r="E154" s="41">
        <f>'50-54 transition matrix'!E11</f>
        <v>0</v>
      </c>
      <c r="F154" s="41">
        <f>'50-54 transition matrix'!F11</f>
        <v>0</v>
      </c>
      <c r="G154" s="41">
        <f>'50-54 transition matrix'!G11</f>
        <v>0</v>
      </c>
      <c r="H154" s="41">
        <f>'50-54 transition matrix'!H11</f>
        <v>0</v>
      </c>
      <c r="I154" s="41">
        <f>'50-54 transition matrix'!I11</f>
        <v>0</v>
      </c>
      <c r="J154" s="41">
        <f>'50-54 transition matrix'!J11</f>
        <v>0</v>
      </c>
      <c r="K154" s="41">
        <f>'50-54 transition matrix'!K11</f>
        <v>1</v>
      </c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4"/>
      <c r="BG154" s="44"/>
    </row>
    <row r="155" spans="1:59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4"/>
      <c r="BG155" s="44"/>
    </row>
    <row r="156" spans="1:59" x14ac:dyDescent="0.25">
      <c r="A156" s="15" t="s">
        <v>109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4"/>
      <c r="BG156" s="44"/>
    </row>
    <row r="157" spans="1:59" x14ac:dyDescent="0.25">
      <c r="A157" s="4">
        <v>50</v>
      </c>
      <c r="B157" s="41">
        <f t="array" ref="B157:K157">MMULT(B141:K141,B145:K154)</f>
        <v>645.80209054456395</v>
      </c>
      <c r="C157" s="41">
        <v>252.44671151137553</v>
      </c>
      <c r="D157" s="41">
        <v>30.227147033606368</v>
      </c>
      <c r="E157" s="41">
        <v>16.49455052806961</v>
      </c>
      <c r="F157" s="41">
        <v>8.9234290908122507</v>
      </c>
      <c r="G157" s="41">
        <v>2.141851616995158</v>
      </c>
      <c r="H157" s="41">
        <v>0.74076675492821131</v>
      </c>
      <c r="I157" s="41">
        <v>0.10585178924049737</v>
      </c>
      <c r="J157" s="41">
        <v>0.18798675263368281</v>
      </c>
      <c r="K157" s="41">
        <v>54.155903815250227</v>
      </c>
      <c r="L157" s="41">
        <f xml:space="preserve"> (C157 + D157 + E157 + F157 + G157 + H157) / $Q$2</f>
        <v>0.30752212416152258</v>
      </c>
      <c r="M157" s="41">
        <f xml:space="preserve"> (D157 + E157 + F157 + G157 + H157) / (C157 + D157 + E157 + F157+ G157 + H157)</f>
        <v>0.18820756430094826</v>
      </c>
      <c r="N157" s="41">
        <f>I157 / (D157 + E157 + F157 + G157 + H157)</f>
        <v>1.8085745349722116E-3</v>
      </c>
      <c r="O157" s="41">
        <f>SUM(B157:J157)</f>
        <v>957.07038562222533</v>
      </c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4"/>
      <c r="BG157" s="44"/>
    </row>
    <row r="158" spans="1:59" x14ac:dyDescent="0.25">
      <c r="A158" s="4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4"/>
      <c r="BG158" s="44"/>
    </row>
    <row r="159" spans="1:59" x14ac:dyDescent="0.25">
      <c r="A159" s="15" t="s">
        <v>113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4"/>
      <c r="BG159" s="44"/>
    </row>
    <row r="160" spans="1:59" x14ac:dyDescent="0.25">
      <c r="A160" s="4">
        <v>51</v>
      </c>
      <c r="B160" s="41">
        <f t="array" ref="B160:K160">MMULT(B157:K157,B145:K154)</f>
        <v>634.76869673494048</v>
      </c>
      <c r="C160" s="41">
        <v>255.42823197892895</v>
      </c>
      <c r="D160" s="41">
        <v>31.257604949285135</v>
      </c>
      <c r="E160" s="41">
        <v>17.327367564325257</v>
      </c>
      <c r="F160" s="41">
        <v>9.5240858330318137</v>
      </c>
      <c r="G160" s="41">
        <v>2.3155887478652177</v>
      </c>
      <c r="H160" s="41">
        <v>0.81197827904994113</v>
      </c>
      <c r="I160" s="41">
        <v>0.11506028749971897</v>
      </c>
      <c r="J160" s="41">
        <v>0.19915768918916221</v>
      </c>
      <c r="K160" s="41">
        <v>59.478517373359821</v>
      </c>
      <c r="L160" s="41">
        <f xml:space="preserve"> (C160 + D160 + E160 + F160 + G160 + H160) / $Q$2</f>
        <v>0.3131493520887797</v>
      </c>
      <c r="M160" s="41">
        <f xml:space="preserve"> (D160 + E160 + F160 + G160 + H160) / (C160 + D160 + E160 + F160+ G160 + H160)</f>
        <v>0.19337992186923855</v>
      </c>
      <c r="N160" s="41">
        <f>I160 / (D160 + E160 + F160 + G160 + H160)</f>
        <v>1.8789455950229948E-3</v>
      </c>
      <c r="O160" s="41">
        <f>SUM(B160:J160)</f>
        <v>951.74777206411579</v>
      </c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4"/>
      <c r="BG160" s="44"/>
    </row>
    <row r="161" spans="1:59" x14ac:dyDescent="0.25">
      <c r="A161" s="4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4"/>
      <c r="BG161" s="44"/>
    </row>
    <row r="162" spans="1:59" x14ac:dyDescent="0.25">
      <c r="A162" s="15" t="s">
        <v>114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4"/>
      <c r="BG162" s="44"/>
    </row>
    <row r="163" spans="1:59" x14ac:dyDescent="0.25">
      <c r="A163" s="4">
        <v>52</v>
      </c>
      <c r="B163" s="41">
        <f t="array" ref="B163:K163">MMULT(B160:K160,B145:K154)</f>
        <v>625.22361663647712</v>
      </c>
      <c r="C163" s="41">
        <v>256.96014552176285</v>
      </c>
      <c r="D163" s="41">
        <v>32.222064472743241</v>
      </c>
      <c r="E163" s="41">
        <v>18.158616887013569</v>
      </c>
      <c r="F163" s="41">
        <v>10.137395245397876</v>
      </c>
      <c r="G163" s="41">
        <v>2.4948163926269435</v>
      </c>
      <c r="H163" s="41">
        <v>0.8866036515425334</v>
      </c>
      <c r="I163" s="41">
        <v>0.12473289347636354</v>
      </c>
      <c r="J163" s="41">
        <v>0.21184707924165608</v>
      </c>
      <c r="K163" s="41">
        <v>64.806450657193366</v>
      </c>
      <c r="L163" s="41">
        <f xml:space="preserve"> (C163 + D163 + E163 + F163 + G163 + H163) / $Q$2</f>
        <v>0.31729756783674473</v>
      </c>
      <c r="M163" s="41">
        <f xml:space="preserve"> (D163 + E163 + F163 + G163 + H163) / (C163 + D163 + E163 + F163+ G163 + H163)</f>
        <v>0.19915093159410813</v>
      </c>
      <c r="N163" s="41">
        <f>I163 / (D163 + E163 + F163 + G163 + H163)</f>
        <v>1.952016839207493E-3</v>
      </c>
      <c r="O163" s="41">
        <f>SUM(B163:J163)</f>
        <v>946.41983878028202</v>
      </c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4"/>
      <c r="BG163" s="44"/>
    </row>
    <row r="164" spans="1:59" x14ac:dyDescent="0.25">
      <c r="A164" s="4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4"/>
      <c r="BG164" s="44"/>
    </row>
    <row r="165" spans="1:59" x14ac:dyDescent="0.25">
      <c r="A165" s="15" t="s">
        <v>115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4"/>
      <c r="BG165" s="44"/>
    </row>
    <row r="166" spans="1:59" x14ac:dyDescent="0.25">
      <c r="A166" s="4">
        <v>53</v>
      </c>
      <c r="B166" s="41">
        <f t="array" ref="B166:K166">MMULT(B163:K163,B145:K154)</f>
        <v>616.77944845995194</v>
      </c>
      <c r="C166" s="41">
        <v>257.4570661452438</v>
      </c>
      <c r="D166" s="41">
        <v>33.101580985492156</v>
      </c>
      <c r="E166" s="41">
        <v>18.982318202523214</v>
      </c>
      <c r="F166" s="41">
        <v>10.761697875799548</v>
      </c>
      <c r="G166" s="41">
        <v>2.6792660099538388</v>
      </c>
      <c r="H166" s="41">
        <v>0.96450367712122498</v>
      </c>
      <c r="I166" s="41">
        <v>0.13479063181147821</v>
      </c>
      <c r="J166" s="41">
        <v>0.22605981337312508</v>
      </c>
      <c r="K166" s="41">
        <v>70.139557636205126</v>
      </c>
      <c r="L166" s="41">
        <f xml:space="preserve"> (C166 + D166 + E166 + F166 + G166 + H166) / $Q$2</f>
        <v>0.32035009006375675</v>
      </c>
      <c r="M166" s="41">
        <f xml:space="preserve"> (D166 + E166 + F166 + G166 + H166) / (C166 + D166 + E166 + F166+ G166 + H166)</f>
        <v>0.20524802868321232</v>
      </c>
      <c r="N166" s="41">
        <f>I166 / (D166 + E166 + F166 + G166 + H166)</f>
        <v>2.027250948508605E-3</v>
      </c>
      <c r="O166" s="41">
        <f>SUM(B166:J166)</f>
        <v>941.08673180127028</v>
      </c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4"/>
      <c r="BG166" s="44"/>
    </row>
    <row r="167" spans="1:59" x14ac:dyDescent="0.25">
      <c r="A167" s="4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4"/>
      <c r="BG167" s="44"/>
    </row>
    <row r="168" spans="1:59" x14ac:dyDescent="0.25">
      <c r="A168" s="15" t="s">
        <v>116</v>
      </c>
      <c r="B168" s="15" t="s">
        <v>66</v>
      </c>
      <c r="C168" s="15" t="s">
        <v>87</v>
      </c>
      <c r="D168" s="15" t="s">
        <v>77</v>
      </c>
      <c r="E168" s="15" t="s">
        <v>2</v>
      </c>
      <c r="F168" s="15" t="s">
        <v>3</v>
      </c>
      <c r="G168" s="15" t="s">
        <v>4</v>
      </c>
      <c r="H168" s="15" t="s">
        <v>64</v>
      </c>
      <c r="I168" s="15" t="s">
        <v>78</v>
      </c>
      <c r="J168" s="15" t="s">
        <v>79</v>
      </c>
      <c r="K168" s="15" t="s">
        <v>65</v>
      </c>
      <c r="L168" s="4" t="s">
        <v>110</v>
      </c>
      <c r="M168" s="15" t="s">
        <v>112</v>
      </c>
      <c r="N168" s="4" t="s">
        <v>151</v>
      </c>
      <c r="O168" s="22" t="s">
        <v>153</v>
      </c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L168" s="22" t="s">
        <v>218</v>
      </c>
      <c r="AM168" s="22" t="s">
        <v>219</v>
      </c>
      <c r="AN168" s="22" t="s">
        <v>220</v>
      </c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4"/>
      <c r="BG168" s="44"/>
    </row>
    <row r="169" spans="1:59" x14ac:dyDescent="0.25">
      <c r="A169" s="4">
        <v>54</v>
      </c>
      <c r="B169" s="41">
        <f t="array" ref="B169:K169">MMULT(B166:K166,B145:K154)</f>
        <v>609.15627371695666</v>
      </c>
      <c r="C169" s="41">
        <v>257.21581488557024</v>
      </c>
      <c r="D169" s="41">
        <v>33.888835328897258</v>
      </c>
      <c r="E169" s="41">
        <v>19.791434613393008</v>
      </c>
      <c r="F169" s="41">
        <v>11.394919786843761</v>
      </c>
      <c r="G169" s="41">
        <v>2.8686095167335948</v>
      </c>
      <c r="H169" s="41">
        <v>1.045540069436294</v>
      </c>
      <c r="I169" s="41">
        <v>0.14519465519040153</v>
      </c>
      <c r="J169" s="41">
        <v>0.24179351764107937</v>
      </c>
      <c r="K169" s="41">
        <v>75.477873346813126</v>
      </c>
      <c r="L169" s="41">
        <f xml:space="preserve"> (C169 + D169 + E169 + F169 + G169 + H169) / $Q$2</f>
        <v>0.32258373581479516</v>
      </c>
      <c r="M169" s="41">
        <f xml:space="preserve"> (D169 + E169 + F169 + G169 + H169) / (C169 + D169 + E169 + F169+ G169 + H169)</f>
        <v>0.21149064760889988</v>
      </c>
      <c r="N169" s="41">
        <f>I169 / (D169 + E169 + F169 + G169 + H169)</f>
        <v>2.1045955307212654E-3</v>
      </c>
      <c r="O169" s="41">
        <f>SUM(B169:J169)</f>
        <v>935.7484160906622</v>
      </c>
      <c r="P169" s="41"/>
      <c r="Q169" s="22" t="s">
        <v>163</v>
      </c>
      <c r="R169" s="22" t="s">
        <v>154</v>
      </c>
      <c r="S169" s="22" t="s">
        <v>155</v>
      </c>
      <c r="T169" s="22" t="s">
        <v>156</v>
      </c>
      <c r="U169" s="22" t="s">
        <v>157</v>
      </c>
      <c r="V169" s="22" t="s">
        <v>158</v>
      </c>
      <c r="W169" s="22" t="s">
        <v>159</v>
      </c>
      <c r="X169" s="22" t="s">
        <v>160</v>
      </c>
      <c r="Y169" s="22" t="s">
        <v>161</v>
      </c>
      <c r="Z169" s="22" t="s">
        <v>162</v>
      </c>
      <c r="AA169" s="41"/>
      <c r="AB169" s="22" t="s">
        <v>181</v>
      </c>
      <c r="AC169" s="22" t="s">
        <v>182</v>
      </c>
      <c r="AD169" s="22" t="s">
        <v>174</v>
      </c>
      <c r="AE169" s="22" t="s">
        <v>175</v>
      </c>
      <c r="AF169" s="22" t="s">
        <v>176</v>
      </c>
      <c r="AG169" s="22" t="s">
        <v>177</v>
      </c>
      <c r="AH169" s="22" t="s">
        <v>178</v>
      </c>
      <c r="AI169" s="22" t="s">
        <v>179</v>
      </c>
      <c r="AJ169" s="22" t="s">
        <v>180</v>
      </c>
      <c r="AK169" s="22" t="s">
        <v>183</v>
      </c>
      <c r="AL169">
        <f>C169 - C157</f>
        <v>4.7691033741947138</v>
      </c>
      <c r="AM169">
        <f>J169 - J157</f>
        <v>5.3806765007396562E-2</v>
      </c>
      <c r="AN169">
        <f>K169-K157</f>
        <v>21.3219695315629</v>
      </c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4"/>
      <c r="BG169" s="44"/>
    </row>
    <row r="170" spans="1:59" x14ac:dyDescent="0.25">
      <c r="A170" s="22" t="s">
        <v>153</v>
      </c>
      <c r="B170" s="4">
        <f t="shared" ref="B170:K170" si="7">SUM(B157:B169)</f>
        <v>3131.7301260928903</v>
      </c>
      <c r="C170" s="4">
        <f t="shared" si="7"/>
        <v>1279.5079700428814</v>
      </c>
      <c r="D170" s="4">
        <f t="shared" si="7"/>
        <v>160.69723277002413</v>
      </c>
      <c r="E170" s="4">
        <f t="shared" si="7"/>
        <v>90.754287795324657</v>
      </c>
      <c r="F170" s="4">
        <f t="shared" si="7"/>
        <v>50.74152783188525</v>
      </c>
      <c r="G170" s="4">
        <f t="shared" si="7"/>
        <v>12.500132284174754</v>
      </c>
      <c r="H170" s="4">
        <f t="shared" si="7"/>
        <v>4.4493924320782048</v>
      </c>
      <c r="I170" s="4">
        <f t="shared" si="7"/>
        <v>0.62563025721845966</v>
      </c>
      <c r="J170" s="4">
        <f t="shared" si="7"/>
        <v>1.0668448520787055</v>
      </c>
      <c r="K170" s="4">
        <f t="shared" si="7"/>
        <v>324.0583028288217</v>
      </c>
      <c r="L170" s="41"/>
      <c r="M170" s="41"/>
      <c r="N170" s="41"/>
      <c r="O170" s="4">
        <f>SUM(B170:J170)</f>
        <v>4732.0731443585564</v>
      </c>
      <c r="P170" s="41"/>
      <c r="Q170" s="41">
        <f xml:space="preserve"> $R$6 * B170</f>
        <v>3131.7301260928903</v>
      </c>
      <c r="R170" s="41">
        <f>$R$7 * C170</f>
        <v>1279.5079700428814</v>
      </c>
      <c r="S170" s="41">
        <f xml:space="preserve"> $R$8 * D170</f>
        <v>152.66237113152292</v>
      </c>
      <c r="T170" s="41">
        <f xml:space="preserve"> $R$9 * E170</f>
        <v>86.216573405558421</v>
      </c>
      <c r="U170" s="41">
        <f xml:space="preserve"> $R$10 * F170</f>
        <v>46.682205605334431</v>
      </c>
      <c r="V170" s="41">
        <f>$R$11 * G170</f>
        <v>9.7501031816563088</v>
      </c>
      <c r="W170" s="41">
        <f>$R$12 *H170</f>
        <v>2.6696354592469227</v>
      </c>
      <c r="X170" s="41">
        <f xml:space="preserve"> $R$13 * I170</f>
        <v>0.40665966719199881</v>
      </c>
      <c r="Y170" s="41">
        <f xml:space="preserve"> $R$14 * J170</f>
        <v>0.80013363905902912</v>
      </c>
      <c r="Z170" s="4">
        <f>SUM(Q170:Y170)</f>
        <v>4710.4257782253426</v>
      </c>
      <c r="AA170" s="41"/>
      <c r="AB170" s="49">
        <f xml:space="preserve"> $S$6 * B170</f>
        <v>7857510.8863670621</v>
      </c>
      <c r="AC170" s="49">
        <f>$S$7 * C170</f>
        <v>4958093.3839161657</v>
      </c>
      <c r="AD170" s="49">
        <f xml:space="preserve"> $S$8 * D170</f>
        <v>630736.6386223447</v>
      </c>
      <c r="AE170" s="49">
        <f xml:space="preserve"> $S$9 * E170</f>
        <v>363017.15118129866</v>
      </c>
      <c r="AF170" s="49">
        <f xml:space="preserve"> $S$10 * F170</f>
        <v>228336.87524348364</v>
      </c>
      <c r="AG170" s="49">
        <f>$S$11 * G170</f>
        <v>258902.73986982749</v>
      </c>
      <c r="AH170" s="49">
        <f>$S$12 *H170</f>
        <v>227737.70224349084</v>
      </c>
      <c r="AI170" s="49">
        <f xml:space="preserve"> $S$13 * I170</f>
        <v>44375.954144505347</v>
      </c>
      <c r="AJ170" s="49">
        <f xml:space="preserve"> $S$14 * J170</f>
        <v>71657.835024422486</v>
      </c>
      <c r="AK170" s="39">
        <f>SUM(AB170:AJ170) + AL170 + AM170 + AN170</f>
        <v>16000200.650828049</v>
      </c>
      <c r="AL170" s="39">
        <f>IF(AL169&gt;0,(AL169*$T$7)-(AL169*$S$7),0)</f>
        <v>22147.716069760249</v>
      </c>
      <c r="AM170" s="39">
        <f>IF(AM169 &gt; 0, (AM169 * $T$14) - (AM169 * $S$14), 0)</f>
        <v>8962.5928472820451</v>
      </c>
      <c r="AN170" s="39">
        <f t="array" ref="AN170">IF(AN169&gt;0,AN169*$T$15,0)</f>
        <v>1328721.1752984051</v>
      </c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4"/>
      <c r="BG170" s="44"/>
    </row>
    <row r="171" spans="1:59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4"/>
      <c r="BG171" s="44"/>
    </row>
    <row r="172" spans="1:59" x14ac:dyDescent="0.25">
      <c r="A172" s="4" t="str">
        <f>'55-59 transition matrix'!A1</f>
        <v>55-59</v>
      </c>
      <c r="B172" s="4" t="str">
        <f>'55-59 transition matrix'!B1</f>
        <v>no NAFLD</v>
      </c>
      <c r="C172" s="4" t="str">
        <f>'55-59 transition matrix'!C1</f>
        <v>NAFLD F0</v>
      </c>
      <c r="D172" s="4" t="str">
        <f>'55-59 transition matrix'!D1</f>
        <v>F1</v>
      </c>
      <c r="E172" s="4" t="str">
        <f>'55-59 transition matrix'!E1</f>
        <v>F2</v>
      </c>
      <c r="F172" s="4" t="str">
        <f>'55-59 transition matrix'!F1</f>
        <v>F3</v>
      </c>
      <c r="G172" s="4" t="str">
        <f>'55-59 transition matrix'!G1</f>
        <v>F4</v>
      </c>
      <c r="H172" s="4" t="str">
        <f>'55-59 transition matrix'!H1</f>
        <v>DCC</v>
      </c>
      <c r="I172" s="4" t="str">
        <f>'55-59 transition matrix'!I1</f>
        <v>HCC</v>
      </c>
      <c r="J172" s="4" t="str">
        <f>'55-59 transition matrix'!J1</f>
        <v>LT</v>
      </c>
      <c r="K172" s="4" t="str">
        <f>'55-59 transition matrix'!K1</f>
        <v>death</v>
      </c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4"/>
      <c r="BG172" s="44"/>
    </row>
    <row r="173" spans="1:59" x14ac:dyDescent="0.25">
      <c r="A173" s="4" t="str">
        <f>'55-59 transition matrix'!A2</f>
        <v>no NAFLD</v>
      </c>
      <c r="B173" s="41">
        <f>'55-59 transition matrix'!B2</f>
        <v>0.90708999999999995</v>
      </c>
      <c r="C173" s="41">
        <f>'55-59 transition matrix'!C2</f>
        <v>8.5599999999999996E-2</v>
      </c>
      <c r="D173" s="41">
        <f>'55-59 transition matrix'!D2</f>
        <v>0</v>
      </c>
      <c r="E173" s="41">
        <f>'55-59 transition matrix'!E2</f>
        <v>0</v>
      </c>
      <c r="F173" s="41">
        <f>'55-59 transition matrix'!F2</f>
        <v>0</v>
      </c>
      <c r="G173" s="41">
        <f>'55-59 transition matrix'!G2</f>
        <v>0</v>
      </c>
      <c r="H173" s="41">
        <f>'55-59 transition matrix'!H2</f>
        <v>0</v>
      </c>
      <c r="I173" s="41">
        <f>'55-59 transition matrix'!I2</f>
        <v>0</v>
      </c>
      <c r="J173" s="41">
        <f>'55-59 transition matrix'!J2</f>
        <v>0</v>
      </c>
      <c r="K173" s="41">
        <f>'55-59 transition matrix'!K2</f>
        <v>7.3099999999999997E-3</v>
      </c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4"/>
      <c r="BG173" s="44"/>
    </row>
    <row r="174" spans="1:59" x14ac:dyDescent="0.25">
      <c r="A174" s="4" t="str">
        <f>'55-59 transition matrix'!A3</f>
        <v>NAFLD</v>
      </c>
      <c r="B174" s="41">
        <f>'55-59 transition matrix'!B3</f>
        <v>0.17818999999999999</v>
      </c>
      <c r="C174" s="41">
        <f>'55-59 transition matrix'!C3</f>
        <v>0.79241495000000006</v>
      </c>
      <c r="D174" s="41">
        <f>'55-59 transition matrix'!D3</f>
        <v>2.0952000000000002E-2</v>
      </c>
      <c r="E174" s="41">
        <f>'55-59 transition matrix'!E3</f>
        <v>0</v>
      </c>
      <c r="F174" s="41">
        <f>'55-59 transition matrix'!F3</f>
        <v>0</v>
      </c>
      <c r="G174" s="41">
        <f>'55-59 transition matrix'!G3</f>
        <v>0</v>
      </c>
      <c r="H174" s="41">
        <f>'55-59 transition matrix'!H3</f>
        <v>0</v>
      </c>
      <c r="I174" s="41">
        <f>'55-59 transition matrix'!I3</f>
        <v>0</v>
      </c>
      <c r="J174" s="41">
        <f>'55-59 transition matrix'!J3</f>
        <v>0</v>
      </c>
      <c r="K174" s="41">
        <f>'55-59 transition matrix'!K3</f>
        <v>8.4430500000000006E-3</v>
      </c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4"/>
      <c r="BG174" s="44"/>
    </row>
    <row r="175" spans="1:59" x14ac:dyDescent="0.25">
      <c r="A175" s="4" t="str">
        <f>'55-59 transition matrix'!A4</f>
        <v>F1</v>
      </c>
      <c r="B175" s="41">
        <f>'55-59 transition matrix'!B4</f>
        <v>0</v>
      </c>
      <c r="C175" s="41">
        <f>'55-59 transition matrix'!C4</f>
        <v>6.1800000000000001E-2</v>
      </c>
      <c r="D175" s="41">
        <f>'55-59 transition matrix'!D4</f>
        <v>0.82245289500000007</v>
      </c>
      <c r="E175" s="41">
        <f>'55-59 transition matrix'!E4</f>
        <v>0.1067</v>
      </c>
      <c r="F175" s="41">
        <f>'55-59 transition matrix'!F4</f>
        <v>0</v>
      </c>
      <c r="G175" s="41">
        <f>'55-59 transition matrix'!G4</f>
        <v>0</v>
      </c>
      <c r="H175" s="41">
        <f>'55-59 transition matrix'!H4</f>
        <v>0</v>
      </c>
      <c r="I175" s="41">
        <f>'55-59 transition matrix'!I4</f>
        <v>9.0210000000000005E-6</v>
      </c>
      <c r="J175" s="41">
        <f>'55-59 transition matrix'!J4</f>
        <v>0</v>
      </c>
      <c r="K175" s="41">
        <f>'55-59 transition matrix'!K4</f>
        <v>9.038084E-3</v>
      </c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4"/>
      <c r="BG175" s="44"/>
    </row>
    <row r="176" spans="1:59" x14ac:dyDescent="0.25">
      <c r="A176" s="4" t="str">
        <f>'55-59 transition matrix'!A5</f>
        <v>F2</v>
      </c>
      <c r="B176" s="41">
        <f>'55-59 transition matrix'!B5</f>
        <v>0</v>
      </c>
      <c r="C176" s="41">
        <f>'55-59 transition matrix'!C5</f>
        <v>0</v>
      </c>
      <c r="D176" s="41">
        <f>'55-59 transition matrix'!D5</f>
        <v>6.1800000000000001E-2</v>
      </c>
      <c r="E176" s="41">
        <f>'55-59 transition matrix'!E5</f>
        <v>0.81682581799999998</v>
      </c>
      <c r="F176" s="41">
        <f>'55-59 transition matrix'!F5</f>
        <v>0.1067</v>
      </c>
      <c r="G176" s="41">
        <f>'55-59 transition matrix'!G5</f>
        <v>0</v>
      </c>
      <c r="H176" s="41">
        <f>'55-59 transition matrix'!H5</f>
        <v>0</v>
      </c>
      <c r="I176" s="41">
        <f>'55-59 transition matrix'!I5</f>
        <v>1.8430000000000001E-4</v>
      </c>
      <c r="J176" s="41">
        <f>'55-59 transition matrix'!J5</f>
        <v>0</v>
      </c>
      <c r="K176" s="41">
        <f>'55-59 transition matrix'!K5</f>
        <v>1.4489882000000001E-2</v>
      </c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4"/>
      <c r="BG176" s="44"/>
    </row>
    <row r="177" spans="1:59" x14ac:dyDescent="0.25">
      <c r="A177" s="4" t="str">
        <f>'55-59 transition matrix'!A6</f>
        <v>F3</v>
      </c>
      <c r="B177" s="41">
        <f>'55-59 transition matrix'!B6</f>
        <v>0</v>
      </c>
      <c r="C177" s="41">
        <f>'55-59 transition matrix'!C6</f>
        <v>0</v>
      </c>
      <c r="D177" s="41">
        <f>'55-59 transition matrix'!D6</f>
        <v>0</v>
      </c>
      <c r="E177" s="41">
        <f>'55-59 transition matrix'!E6</f>
        <v>6.1800000000000001E-2</v>
      </c>
      <c r="F177" s="41">
        <f>'55-59 transition matrix'!F6</f>
        <v>0.84913525499999998</v>
      </c>
      <c r="G177" s="41">
        <f>'55-59 transition matrix'!G6</f>
        <v>6.9839999999999999E-2</v>
      </c>
      <c r="H177" s="41">
        <f>'55-59 transition matrix'!H6</f>
        <v>0</v>
      </c>
      <c r="I177" s="41">
        <f>'55-59 transition matrix'!I6</f>
        <v>3.6860000000000001E-4</v>
      </c>
      <c r="J177" s="41">
        <f>'55-59 transition matrix'!J6</f>
        <v>0</v>
      </c>
      <c r="K177" s="41">
        <f>'55-59 transition matrix'!K6</f>
        <v>1.8856145000000001E-2</v>
      </c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4"/>
      <c r="BG177" s="44"/>
    </row>
    <row r="178" spans="1:59" x14ac:dyDescent="0.25">
      <c r="A178" s="4" t="str">
        <f>'55-59 transition matrix'!A7</f>
        <v>F4</v>
      </c>
      <c r="B178" s="41">
        <f>'55-59 transition matrix'!B7</f>
        <v>0</v>
      </c>
      <c r="C178" s="41">
        <f>'55-59 transition matrix'!C7</f>
        <v>0</v>
      </c>
      <c r="D178" s="41">
        <f>'55-59 transition matrix'!D7</f>
        <v>0</v>
      </c>
      <c r="E178" s="41">
        <f>'55-59 transition matrix'!E7</f>
        <v>0</v>
      </c>
      <c r="F178" s="41">
        <f>'55-59 transition matrix'!F7</f>
        <v>6.1800000000000001E-2</v>
      </c>
      <c r="G178" s="41">
        <f>'55-59 transition matrix'!G7</f>
        <v>0.78240627100000004</v>
      </c>
      <c r="H178" s="41">
        <f>'55-59 transition matrix'!H7</f>
        <v>0.1067</v>
      </c>
      <c r="I178" s="41">
        <f>'55-59 transition matrix'!I7</f>
        <v>2.5219999999999999E-2</v>
      </c>
      <c r="J178" s="41">
        <f>'55-59 transition matrix'!J7</f>
        <v>0</v>
      </c>
      <c r="K178" s="41">
        <f>'55-59 transition matrix'!K7</f>
        <v>2.3873729E-2</v>
      </c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4"/>
      <c r="BG178" s="44"/>
    </row>
    <row r="179" spans="1:59" x14ac:dyDescent="0.25">
      <c r="A179" s="4" t="str">
        <f>'55-59 transition matrix'!A8</f>
        <v>DCC</v>
      </c>
      <c r="B179" s="41">
        <f>'55-59 transition matrix'!B8</f>
        <v>0</v>
      </c>
      <c r="C179" s="41">
        <f>'55-59 transition matrix'!C8</f>
        <v>0</v>
      </c>
      <c r="D179" s="41">
        <f>'55-59 transition matrix'!D8</f>
        <v>0</v>
      </c>
      <c r="E179" s="41">
        <f>'55-59 transition matrix'!E8</f>
        <v>0</v>
      </c>
      <c r="F179" s="41">
        <f>'55-59 transition matrix'!F8</f>
        <v>0</v>
      </c>
      <c r="G179" s="41">
        <f>'55-59 transition matrix'!G8</f>
        <v>0</v>
      </c>
      <c r="H179" s="41">
        <f>'55-59 transition matrix'!H8</f>
        <v>0.78761999999999999</v>
      </c>
      <c r="I179" s="41">
        <f>'55-59 transition matrix'!I8</f>
        <v>2.5219999999999999E-2</v>
      </c>
      <c r="J179" s="41">
        <f>'55-59 transition matrix'!J8</f>
        <v>2.716E-2</v>
      </c>
      <c r="K179" s="41">
        <f>'55-59 transition matrix'!K8</f>
        <v>0.16</v>
      </c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4"/>
      <c r="BG179" s="44"/>
    </row>
    <row r="180" spans="1:59" x14ac:dyDescent="0.25">
      <c r="A180" s="4" t="str">
        <f>'55-59 transition matrix'!A9</f>
        <v>HCC</v>
      </c>
      <c r="B180" s="41">
        <f>'55-59 transition matrix'!B9</f>
        <v>0</v>
      </c>
      <c r="C180" s="41">
        <f>'55-59 transition matrix'!C9</f>
        <v>0</v>
      </c>
      <c r="D180" s="41">
        <f>'55-59 transition matrix'!D9</f>
        <v>0</v>
      </c>
      <c r="E180" s="41">
        <f>'55-59 transition matrix'!E9</f>
        <v>0</v>
      </c>
      <c r="F180" s="41">
        <f>'55-59 transition matrix'!F9</f>
        <v>0</v>
      </c>
      <c r="G180" s="41">
        <f>'55-59 transition matrix'!G9</f>
        <v>0</v>
      </c>
      <c r="H180" s="41">
        <f>'55-59 transition matrix'!H9</f>
        <v>0</v>
      </c>
      <c r="I180" s="41">
        <f>'55-59 transition matrix'!I9</f>
        <v>0.33782000000000001</v>
      </c>
      <c r="J180" s="41">
        <f>'55-59 transition matrix'!J9</f>
        <v>3.9780000000000003E-2</v>
      </c>
      <c r="K180" s="41">
        <f>'55-59 transition matrix'!K9</f>
        <v>0.62239999999999995</v>
      </c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4"/>
      <c r="BG180" s="44"/>
    </row>
    <row r="181" spans="1:59" x14ac:dyDescent="0.25">
      <c r="A181" s="4" t="str">
        <f>'55-59 transition matrix'!A10</f>
        <v xml:space="preserve">LT </v>
      </c>
      <c r="B181" s="41">
        <f>'55-59 transition matrix'!B10</f>
        <v>0</v>
      </c>
      <c r="C181" s="41">
        <f>'55-59 transition matrix'!C10</f>
        <v>0</v>
      </c>
      <c r="D181" s="41">
        <f>'55-59 transition matrix'!D10</f>
        <v>0</v>
      </c>
      <c r="E181" s="41">
        <f>'55-59 transition matrix'!E10</f>
        <v>0</v>
      </c>
      <c r="F181" s="41">
        <f>'55-59 transition matrix'!F10</f>
        <v>0</v>
      </c>
      <c r="G181" s="41">
        <f>'55-59 transition matrix'!G10</f>
        <v>0</v>
      </c>
      <c r="H181" s="41">
        <f>'55-59 transition matrix'!H10</f>
        <v>0</v>
      </c>
      <c r="I181" s="41">
        <f>'55-59 transition matrix'!I10</f>
        <v>0</v>
      </c>
      <c r="J181" s="41">
        <f>'55-59 transition matrix'!J10</f>
        <v>0.92999999999999994</v>
      </c>
      <c r="K181" s="41">
        <f>'55-59 transition matrix'!K10</f>
        <v>7.0000000000000007E-2</v>
      </c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4"/>
      <c r="BG181" s="44"/>
    </row>
    <row r="182" spans="1:59" x14ac:dyDescent="0.25">
      <c r="A182" s="4" t="str">
        <f>'55-59 transition matrix'!A11</f>
        <v>death</v>
      </c>
      <c r="B182" s="41">
        <f>'55-59 transition matrix'!B11</f>
        <v>0</v>
      </c>
      <c r="C182" s="41">
        <f>'55-59 transition matrix'!C11</f>
        <v>0</v>
      </c>
      <c r="D182" s="41">
        <f>'55-59 transition matrix'!D11</f>
        <v>0</v>
      </c>
      <c r="E182" s="41">
        <f>'55-59 transition matrix'!E11</f>
        <v>0</v>
      </c>
      <c r="F182" s="41">
        <f>'55-59 transition matrix'!F11</f>
        <v>0</v>
      </c>
      <c r="G182" s="41">
        <f>'55-59 transition matrix'!G11</f>
        <v>0</v>
      </c>
      <c r="H182" s="41">
        <f>'55-59 transition matrix'!H11</f>
        <v>0</v>
      </c>
      <c r="I182" s="41">
        <f>'55-59 transition matrix'!I11</f>
        <v>0</v>
      </c>
      <c r="J182" s="41">
        <f>'55-59 transition matrix'!J11</f>
        <v>0</v>
      </c>
      <c r="K182" s="41">
        <f>'55-59 transition matrix'!K11</f>
        <v>1</v>
      </c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4"/>
      <c r="BG182" s="44"/>
    </row>
    <row r="183" spans="1:59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4"/>
      <c r="BG183" s="44"/>
    </row>
    <row r="184" spans="1:59" x14ac:dyDescent="0.25">
      <c r="A184" s="15" t="s">
        <v>117</v>
      </c>
      <c r="B184" s="15" t="s">
        <v>66</v>
      </c>
      <c r="C184" s="15" t="s">
        <v>87</v>
      </c>
      <c r="D184" s="15" t="s">
        <v>77</v>
      </c>
      <c r="E184" s="15" t="s">
        <v>2</v>
      </c>
      <c r="F184" s="15" t="s">
        <v>3</v>
      </c>
      <c r="G184" s="15" t="s">
        <v>4</v>
      </c>
      <c r="H184" s="15" t="s">
        <v>64</v>
      </c>
      <c r="I184" s="15" t="s">
        <v>78</v>
      </c>
      <c r="J184" s="15" t="s">
        <v>79</v>
      </c>
      <c r="K184" s="15" t="s">
        <v>65</v>
      </c>
      <c r="L184" s="4" t="s">
        <v>110</v>
      </c>
      <c r="M184" s="15" t="s">
        <v>112</v>
      </c>
      <c r="N184" s="4" t="s">
        <v>151</v>
      </c>
      <c r="O184" s="22" t="s">
        <v>153</v>
      </c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4"/>
      <c r="BG184" s="44"/>
    </row>
    <row r="185" spans="1:59" x14ac:dyDescent="0.25">
      <c r="A185" s="4">
        <v>55</v>
      </c>
      <c r="B185" s="41">
        <f t="array" ref="B185:K185">MMULT(B169:K169,B173:K182)</f>
        <v>598.39285038037394</v>
      </c>
      <c r="C185" s="41">
        <v>258.05976414525577</v>
      </c>
      <c r="D185" s="41">
        <v>34.484267137019984</v>
      </c>
      <c r="E185" s="41">
        <v>20.486299539898539</v>
      </c>
      <c r="F185" s="41">
        <v>11.964854260289293</v>
      </c>
      <c r="G185" s="41">
        <v>3.0402392728558123</v>
      </c>
      <c r="H185" s="41">
        <v>1.1295689049248883</v>
      </c>
      <c r="I185" s="41">
        <v>0.15591795099580696</v>
      </c>
      <c r="J185" s="41">
        <v>0.25904068307556771</v>
      </c>
      <c r="K185" s="41">
        <v>83.253487162785817</v>
      </c>
      <c r="L185" s="41">
        <f xml:space="preserve"> (C185 + D185 + E185 + F185 + G185 + H185) / $Q$2</f>
        <v>0.32551071575023238</v>
      </c>
      <c r="M185" s="41">
        <f xml:space="preserve"> (D185 + E185 + F185 + G185 + H185) / (C185 + D185 + E185 + F185+ G185 + H185)</f>
        <v>0.21601698409882653</v>
      </c>
      <c r="N185" s="41">
        <f>I185 / (D185 + E185 + F185 + G185 + H185)</f>
        <v>2.1927775627255583E-3</v>
      </c>
      <c r="O185" s="41">
        <f>SUM(B185:J185)</f>
        <v>927.97280227468957</v>
      </c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4"/>
      <c r="BG185" s="44"/>
    </row>
    <row r="186" spans="1:59" x14ac:dyDescent="0.25">
      <c r="A186" s="4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4"/>
      <c r="BG186" s="44"/>
    </row>
    <row r="187" spans="1:59" x14ac:dyDescent="0.25">
      <c r="A187" s="15" t="s">
        <v>118</v>
      </c>
      <c r="B187" s="15" t="s">
        <v>66</v>
      </c>
      <c r="C187" s="15" t="s">
        <v>87</v>
      </c>
      <c r="D187" s="15" t="s">
        <v>77</v>
      </c>
      <c r="E187" s="15" t="s">
        <v>2</v>
      </c>
      <c r="F187" s="15" t="s">
        <v>3</v>
      </c>
      <c r="G187" s="15" t="s">
        <v>4</v>
      </c>
      <c r="H187" s="15" t="s">
        <v>64</v>
      </c>
      <c r="I187" s="15" t="s">
        <v>78</v>
      </c>
      <c r="J187" s="15" t="s">
        <v>79</v>
      </c>
      <c r="K187" s="15" t="s">
        <v>65</v>
      </c>
      <c r="L187" s="4" t="s">
        <v>110</v>
      </c>
      <c r="M187" s="15" t="s">
        <v>112</v>
      </c>
      <c r="N187" s="4" t="s">
        <v>151</v>
      </c>
      <c r="O187" s="22" t="s">
        <v>153</v>
      </c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4"/>
      <c r="BG187" s="44"/>
    </row>
    <row r="188" spans="1:59" x14ac:dyDescent="0.25">
      <c r="A188" s="4">
        <v>56</v>
      </c>
      <c r="B188" s="41">
        <f t="array" ref="B188:K188">MMULT(B185:K185,B173:K182)</f>
        <v>588.7798400245764</v>
      </c>
      <c r="C188" s="41">
        <v>257.84397080380251</v>
      </c>
      <c r="D188" s="41">
        <v>35.034606828732578</v>
      </c>
      <c r="E188" s="41">
        <v>21.152637676276559</v>
      </c>
      <c r="F188" s="41">
        <v>12.533554521318248</v>
      </c>
      <c r="G188" s="41">
        <v>3.2143276939614722</v>
      </c>
      <c r="H188" s="41">
        <v>1.2140645913106556</v>
      </c>
      <c r="I188" s="41">
        <v>0.16633171730842178</v>
      </c>
      <c r="J188" s="41">
        <v>0.27778934280865114</v>
      </c>
      <c r="K188" s="41">
        <v>91.00916623737983</v>
      </c>
      <c r="L188" s="41">
        <f xml:space="preserve"> (C188 + D188 + E188 + F188 + G188 + H188) / $Q$2</f>
        <v>0.32731858889816523</v>
      </c>
      <c r="M188" s="41">
        <f xml:space="preserve"> (D188 + E188 + F188 + G188 + H188) / (C188 + D188 + E188 + F188+ G188 + H188)</f>
        <v>0.22099910114184099</v>
      </c>
      <c r="N188" s="41">
        <f>I188 / (D188 + E188 + F188 + G188 + H188)</f>
        <v>2.2738695305582414E-3</v>
      </c>
      <c r="O188" s="41">
        <f>SUM(B188:J188)</f>
        <v>920.21712320009533</v>
      </c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4"/>
      <c r="BG188" s="44"/>
    </row>
    <row r="189" spans="1:59" x14ac:dyDescent="0.25">
      <c r="A189" s="4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4"/>
      <c r="BG189" s="44"/>
    </row>
    <row r="190" spans="1:59" x14ac:dyDescent="0.25">
      <c r="A190" s="15" t="s">
        <v>119</v>
      </c>
      <c r="B190" s="15" t="s">
        <v>66</v>
      </c>
      <c r="C190" s="15" t="s">
        <v>87</v>
      </c>
      <c r="D190" s="15" t="s">
        <v>77</v>
      </c>
      <c r="E190" s="15" t="s">
        <v>2</v>
      </c>
      <c r="F190" s="15" t="s">
        <v>3</v>
      </c>
      <c r="G190" s="15" t="s">
        <v>4</v>
      </c>
      <c r="H190" s="15" t="s">
        <v>64</v>
      </c>
      <c r="I190" s="15" t="s">
        <v>78</v>
      </c>
      <c r="J190" s="15" t="s">
        <v>79</v>
      </c>
      <c r="K190" s="15" t="s">
        <v>65</v>
      </c>
      <c r="L190" s="4" t="s">
        <v>110</v>
      </c>
      <c r="M190" s="15" t="s">
        <v>112</v>
      </c>
      <c r="N190" s="4" t="s">
        <v>151</v>
      </c>
      <c r="O190" s="22" t="s">
        <v>153</v>
      </c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4"/>
      <c r="BG190" s="44"/>
    </row>
    <row r="191" spans="1:59" x14ac:dyDescent="0.25">
      <c r="A191" s="4">
        <v>57</v>
      </c>
      <c r="B191" s="41">
        <f t="array" ref="B191:K191">MMULT(B188:K188,B173:K182)</f>
        <v>580.02152224542249</v>
      </c>
      <c r="C191" s="41">
        <v>256.88411024041608</v>
      </c>
      <c r="D191" s="41">
        <v>35.523893696153046</v>
      </c>
      <c r="E191" s="41">
        <v>21.79078679082545</v>
      </c>
      <c r="F191" s="41">
        <v>13.0983149060615</v>
      </c>
      <c r="G191" s="41">
        <v>3.3902535925732913</v>
      </c>
      <c r="H191" s="41">
        <v>1.2991903183537876</v>
      </c>
      <c r="I191" s="41">
        <v>0.17670858068419179</v>
      </c>
      <c r="J191" s="41">
        <v>0.297934758826572</v>
      </c>
      <c r="K191" s="41">
        <v>98.74357430815887</v>
      </c>
      <c r="L191" s="41">
        <f xml:space="preserve"> (C191 + D191 + E191 + F191 + G191 + H191) / $Q$2</f>
        <v>0.32830094807865456</v>
      </c>
      <c r="M191" s="41">
        <f xml:space="preserve"> (D191 + E191 + F191 + G191 + H191) / (C191 + D191 + E191 + F191+ G191 + H191)</f>
        <v>0.22622133157815377</v>
      </c>
      <c r="N191" s="41">
        <f>I191 / (D191 + E191 + F191 + G191 + H191)</f>
        <v>2.3529006823465141E-3</v>
      </c>
      <c r="O191" s="41">
        <f>SUM(B191:J191)</f>
        <v>912.4827151293166</v>
      </c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4"/>
      <c r="BG191" s="44"/>
    </row>
    <row r="192" spans="1:59" x14ac:dyDescent="0.25">
      <c r="A192" s="4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4"/>
      <c r="BG192" s="44"/>
    </row>
    <row r="193" spans="1:59" x14ac:dyDescent="0.25">
      <c r="A193" s="15" t="s">
        <v>120</v>
      </c>
      <c r="B193" s="15" t="s">
        <v>66</v>
      </c>
      <c r="C193" s="15" t="s">
        <v>87</v>
      </c>
      <c r="D193" s="15" t="s">
        <v>77</v>
      </c>
      <c r="E193" s="15" t="s">
        <v>2</v>
      </c>
      <c r="F193" s="15" t="s">
        <v>3</v>
      </c>
      <c r="G193" s="15" t="s">
        <v>4</v>
      </c>
      <c r="H193" s="15" t="s">
        <v>64</v>
      </c>
      <c r="I193" s="15" t="s">
        <v>78</v>
      </c>
      <c r="J193" s="15" t="s">
        <v>79</v>
      </c>
      <c r="K193" s="15" t="s">
        <v>65</v>
      </c>
      <c r="L193" s="4" t="s">
        <v>110</v>
      </c>
      <c r="M193" s="15" t="s">
        <v>112</v>
      </c>
      <c r="N193" s="4" t="s">
        <v>151</v>
      </c>
      <c r="O193" s="22" t="s">
        <v>153</v>
      </c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4"/>
      <c r="BG193" s="44"/>
    </row>
    <row r="194" spans="1:59" x14ac:dyDescent="0.25">
      <c r="A194" s="4">
        <v>58</v>
      </c>
      <c r="B194" s="41">
        <f t="array" ref="B194:K194">MMULT(B191:K191,B173:K182)</f>
        <v>571.90590221733999</v>
      </c>
      <c r="C194" s="41">
        <v>255.40402830658422</v>
      </c>
      <c r="D194" s="41">
        <v>35.945635713503535</v>
      </c>
      <c r="E194" s="41">
        <v>22.399152563853722</v>
      </c>
      <c r="F194" s="41">
        <v>13.656835590430937</v>
      </c>
      <c r="G194" s="41">
        <v>3.5673419841489573</v>
      </c>
      <c r="H194" s="41">
        <v>1.3850083368693804</v>
      </c>
      <c r="I194" s="41">
        <v>0.187128010085271</v>
      </c>
      <c r="J194" s="41">
        <v>0.31939480209481796</v>
      </c>
      <c r="K194" s="41">
        <v>106.45586191256442</v>
      </c>
      <c r="L194" s="41">
        <f xml:space="preserve"> (C194 + D194 + E194 + F194 + G194 + H194) / $Q$2</f>
        <v>0.32866827728566544</v>
      </c>
      <c r="M194" s="41">
        <f xml:space="preserve"> (D194 + E194 + F194 + G194 + H194) / (C194 + D194 + E194 + F194+ G194 + H194)</f>
        <v>0.23153940513249341</v>
      </c>
      <c r="N194" s="41">
        <f>I194 / (D194 + E194 + F194 + G194 + H194)</f>
        <v>2.4316874087120248E-3</v>
      </c>
      <c r="O194" s="41">
        <f>SUM(B194:J194)</f>
        <v>904.77042752491082</v>
      </c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4"/>
      <c r="BG194" s="44"/>
    </row>
    <row r="195" spans="1:59" x14ac:dyDescent="0.25">
      <c r="A195" s="4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4"/>
      <c r="BG195" s="44"/>
    </row>
    <row r="196" spans="1:59" x14ac:dyDescent="0.25">
      <c r="A196" s="15" t="s">
        <v>121</v>
      </c>
      <c r="B196" s="15" t="s">
        <v>66</v>
      </c>
      <c r="C196" s="15" t="s">
        <v>87</v>
      </c>
      <c r="D196" s="15" t="s">
        <v>77</v>
      </c>
      <c r="E196" s="15" t="s">
        <v>2</v>
      </c>
      <c r="F196" s="15" t="s">
        <v>3</v>
      </c>
      <c r="G196" s="15" t="s">
        <v>4</v>
      </c>
      <c r="H196" s="15" t="s">
        <v>64</v>
      </c>
      <c r="I196" s="15" t="s">
        <v>78</v>
      </c>
      <c r="J196" s="15" t="s">
        <v>79</v>
      </c>
      <c r="K196" s="15" t="s">
        <v>65</v>
      </c>
      <c r="L196" s="4" t="s">
        <v>110</v>
      </c>
      <c r="M196" s="15" t="s">
        <v>112</v>
      </c>
      <c r="N196" s="4" t="s">
        <v>151</v>
      </c>
      <c r="O196" s="22" t="s">
        <v>153</v>
      </c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L196" s="22" t="s">
        <v>218</v>
      </c>
      <c r="AM196" s="22" t="s">
        <v>219</v>
      </c>
      <c r="AN196" s="22" t="s">
        <v>220</v>
      </c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4"/>
      <c r="BG196" s="44"/>
    </row>
    <row r="197" spans="1:59" x14ac:dyDescent="0.25">
      <c r="A197" s="4">
        <v>59</v>
      </c>
      <c r="B197" s="41">
        <f t="array" ref="B197:K197">MMULT(B194:K194,B173:K182)</f>
        <v>564.28056864627717</v>
      </c>
      <c r="C197" s="41">
        <v>253.56255583725934</v>
      </c>
      <c r="D197" s="41">
        <v>36.299084984712088</v>
      </c>
      <c r="E197" s="41">
        <v>22.975597885596073</v>
      </c>
      <c r="F197" s="41">
        <v>14.206951884757247</v>
      </c>
      <c r="G197" s="41">
        <v>3.7449041368354234</v>
      </c>
      <c r="H197" s="41">
        <v>1.4714956559937551</v>
      </c>
      <c r="I197" s="41">
        <v>0.19760019845901133</v>
      </c>
      <c r="J197" s="41">
        <v>0.34209794461874515</v>
      </c>
      <c r="K197" s="41">
        <v>114.14543226296639</v>
      </c>
      <c r="L197" s="41">
        <f xml:space="preserve"> (C197 + D197 + E197 + F197 + G197 + H197) / $Q$2</f>
        <v>0.32857194661145894</v>
      </c>
      <c r="M197" s="41">
        <f xml:space="preserve"> (D197 + E197 + F197 + G197 + H197) / (C197 + D197 + E197 + F197+ G197 + H197)</f>
        <v>0.23685636161865731</v>
      </c>
      <c r="N197" s="41">
        <f>I197 / (D197 + E197 + F197 + G197 + H197)</f>
        <v>2.5108657362815641E-3</v>
      </c>
      <c r="O197" s="41">
        <f>SUM(B197:J197)</f>
        <v>897.08085717450888</v>
      </c>
      <c r="P197" s="41"/>
      <c r="Q197" s="22" t="s">
        <v>163</v>
      </c>
      <c r="R197" s="22" t="s">
        <v>154</v>
      </c>
      <c r="S197" s="22" t="s">
        <v>155</v>
      </c>
      <c r="T197" s="22" t="s">
        <v>156</v>
      </c>
      <c r="U197" s="22" t="s">
        <v>157</v>
      </c>
      <c r="V197" s="22" t="s">
        <v>158</v>
      </c>
      <c r="W197" s="22" t="s">
        <v>159</v>
      </c>
      <c r="X197" s="22" t="s">
        <v>160</v>
      </c>
      <c r="Y197" s="22" t="s">
        <v>161</v>
      </c>
      <c r="Z197" s="22" t="s">
        <v>162</v>
      </c>
      <c r="AA197" s="41"/>
      <c r="AB197" s="22" t="s">
        <v>181</v>
      </c>
      <c r="AC197" s="22" t="s">
        <v>182</v>
      </c>
      <c r="AD197" s="22" t="s">
        <v>174</v>
      </c>
      <c r="AE197" s="22" t="s">
        <v>175</v>
      </c>
      <c r="AF197" s="22" t="s">
        <v>176</v>
      </c>
      <c r="AG197" s="22" t="s">
        <v>177</v>
      </c>
      <c r="AH197" s="22" t="s">
        <v>178</v>
      </c>
      <c r="AI197" s="22" t="s">
        <v>179</v>
      </c>
      <c r="AJ197" s="22" t="s">
        <v>180</v>
      </c>
      <c r="AK197" s="22" t="s">
        <v>183</v>
      </c>
      <c r="AL197">
        <f>C197 - C185</f>
        <v>-4.4972083079964307</v>
      </c>
      <c r="AM197">
        <f>J197 - J185</f>
        <v>8.3057261543177441E-2</v>
      </c>
      <c r="AN197">
        <f>K197-K185</f>
        <v>30.891945100180578</v>
      </c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4"/>
      <c r="BG197" s="44"/>
    </row>
    <row r="198" spans="1:59" x14ac:dyDescent="0.25">
      <c r="A198" s="22" t="s">
        <v>153</v>
      </c>
      <c r="B198" s="4">
        <f t="shared" ref="B198:J198" si="8">SUM(B185:B197)</f>
        <v>2903.3806835139899</v>
      </c>
      <c r="C198" s="4">
        <f t="shared" si="8"/>
        <v>1281.7544293333181</v>
      </c>
      <c r="D198" s="4">
        <f t="shared" si="8"/>
        <v>177.28748836012122</v>
      </c>
      <c r="E198" s="4">
        <f t="shared" si="8"/>
        <v>108.80447445645034</v>
      </c>
      <c r="F198" s="4">
        <f t="shared" si="8"/>
        <v>65.46051116285723</v>
      </c>
      <c r="G198" s="4">
        <f t="shared" si="8"/>
        <v>16.957066680374957</v>
      </c>
      <c r="H198" s="4">
        <f t="shared" si="8"/>
        <v>6.4993278074524676</v>
      </c>
      <c r="I198" s="4">
        <f t="shared" si="8"/>
        <v>0.88368645753270292</v>
      </c>
      <c r="J198" s="4">
        <f t="shared" si="8"/>
        <v>1.496257531424354</v>
      </c>
      <c r="K198" s="41"/>
      <c r="L198" s="41"/>
      <c r="M198" s="41"/>
      <c r="N198" s="41"/>
      <c r="O198" s="4">
        <f>SUM(B198:J198)</f>
        <v>4562.5239253035206</v>
      </c>
      <c r="P198" s="41"/>
      <c r="Q198" s="41">
        <f xml:space="preserve"> $R$6 * B198</f>
        <v>2903.3806835139899</v>
      </c>
      <c r="R198" s="41">
        <f>$R$7 * C198</f>
        <v>1281.7544293333181</v>
      </c>
      <c r="S198" s="41">
        <f xml:space="preserve"> $R$8 * D198</f>
        <v>168.42311394211515</v>
      </c>
      <c r="T198" s="41">
        <f xml:space="preserve"> $R$9 * E198</f>
        <v>103.36425073362781</v>
      </c>
      <c r="U198" s="41">
        <f xml:space="preserve"> $R$10 * F198</f>
        <v>60.223670269828652</v>
      </c>
      <c r="V198" s="41">
        <f>$R$11 * G198</f>
        <v>13.226512010692467</v>
      </c>
      <c r="W198" s="41">
        <f>$R$12 *H198</f>
        <v>3.8995966844714802</v>
      </c>
      <c r="X198" s="41">
        <f xml:space="preserve"> $R$13 * I198</f>
        <v>0.57439619739625691</v>
      </c>
      <c r="Y198" s="41">
        <f xml:space="preserve"> $R$14 * J198</f>
        <v>1.1221931485682655</v>
      </c>
      <c r="Z198" s="4">
        <f>SUM(Q198:Y198)</f>
        <v>4535.9688458340079</v>
      </c>
      <c r="AA198" s="41"/>
      <c r="AB198" s="49">
        <f xml:space="preserve"> $S$6 * B198</f>
        <v>7284582.1349366009</v>
      </c>
      <c r="AC198" s="49">
        <f>$S$7 * C198</f>
        <v>4966798.4136666078</v>
      </c>
      <c r="AD198" s="49">
        <f xml:space="preserve"> $S$8 * D198</f>
        <v>695853.39181347576</v>
      </c>
      <c r="AE198" s="49">
        <f xml:space="preserve"> $S$9 * E198</f>
        <v>435217.89782580134</v>
      </c>
      <c r="AF198" s="49">
        <f xml:space="preserve"> $S$10 * F198</f>
        <v>294572.30023285752</v>
      </c>
      <c r="AG198" s="49">
        <f>$S$11 * G198</f>
        <v>351214.76508392615</v>
      </c>
      <c r="AH198" s="49">
        <f>$S$12 *H198</f>
        <v>332661.59449664713</v>
      </c>
      <c r="AI198" s="49">
        <f xml:space="preserve"> $S$13 * I198</f>
        <v>62679.88043279462</v>
      </c>
      <c r="AJ198" s="49">
        <f xml:space="preserve"> $S$14 * J198</f>
        <v>100500.62587071101</v>
      </c>
      <c r="AK198" s="39">
        <f>SUM(AB198:AJ198) + AL198 + AM198 + AN198</f>
        <v>16463009.19522262</v>
      </c>
      <c r="AL198" s="39">
        <f>IF(AL197&gt;0,(AL197*$T$7)-(AL197*$S$7),0)</f>
        <v>0</v>
      </c>
      <c r="AM198" s="39">
        <f>IF(AM197 &gt; 0, (AM197 * $T$14) - (AM197 * $S$14), 0)</f>
        <v>13834.848055247068</v>
      </c>
      <c r="AN198" s="39">
        <f t="array" ref="AN198">IF(AN197&gt;0,AN197*$T$15,0)</f>
        <v>1925093.342807953</v>
      </c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4"/>
      <c r="BG198" s="44"/>
    </row>
    <row r="199" spans="1:59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4"/>
      <c r="BG199" s="44"/>
    </row>
    <row r="200" spans="1:59" x14ac:dyDescent="0.25">
      <c r="A200" s="4" t="str">
        <f>'60-64 transition matrix'!A1</f>
        <v>60-64</v>
      </c>
      <c r="B200" s="4" t="str">
        <f>'60-64 transition matrix'!B1</f>
        <v>no NAFLD</v>
      </c>
      <c r="C200" s="4" t="str">
        <f>'60-64 transition matrix'!C1</f>
        <v>NAFLD</v>
      </c>
      <c r="D200" s="4" t="str">
        <f>'60-64 transition matrix'!D1</f>
        <v>F1</v>
      </c>
      <c r="E200" s="4" t="str">
        <f>'60-64 transition matrix'!E1</f>
        <v>F2</v>
      </c>
      <c r="F200" s="4" t="str">
        <f>'60-64 transition matrix'!F1</f>
        <v>F3</v>
      </c>
      <c r="G200" s="4" t="str">
        <f>'60-64 transition matrix'!G1</f>
        <v>F4</v>
      </c>
      <c r="H200" s="4" t="str">
        <f>'60-64 transition matrix'!H1</f>
        <v>DCC</v>
      </c>
      <c r="I200" s="4" t="str">
        <f>'60-64 transition matrix'!I1</f>
        <v>HCC</v>
      </c>
      <c r="J200" s="4" t="str">
        <f>'60-64 transition matrix'!J1</f>
        <v>LT</v>
      </c>
      <c r="K200" s="4" t="str">
        <f>'60-64 transition matrix'!K1</f>
        <v>death</v>
      </c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4"/>
      <c r="BG200" s="44"/>
    </row>
    <row r="201" spans="1:59" x14ac:dyDescent="0.25">
      <c r="A201" s="4" t="str">
        <f>'60-64 transition matrix'!A2</f>
        <v>no NAFLD</v>
      </c>
      <c r="B201" s="41">
        <f>'60-64 transition matrix'!B2</f>
        <v>0.90156000000000003</v>
      </c>
      <c r="C201" s="41">
        <f>'60-64 transition matrix'!C2</f>
        <v>8.8099999999999998E-2</v>
      </c>
      <c r="D201" s="41">
        <f>'60-64 transition matrix'!D2</f>
        <v>0</v>
      </c>
      <c r="E201" s="41">
        <f>'60-64 transition matrix'!E2</f>
        <v>0</v>
      </c>
      <c r="F201" s="41">
        <f>'60-64 transition matrix'!F2</f>
        <v>0</v>
      </c>
      <c r="G201" s="41">
        <f>'60-64 transition matrix'!G2</f>
        <v>0</v>
      </c>
      <c r="H201" s="41">
        <f>'60-64 transition matrix'!H2</f>
        <v>0</v>
      </c>
      <c r="I201" s="41">
        <f>'60-64 transition matrix'!I2</f>
        <v>0</v>
      </c>
      <c r="J201" s="41">
        <f>'60-64 transition matrix'!J2</f>
        <v>0</v>
      </c>
      <c r="K201" s="41">
        <f>'60-64 transition matrix'!K2</f>
        <v>1.034E-2</v>
      </c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4"/>
      <c r="BG201" s="44"/>
    </row>
    <row r="202" spans="1:59" x14ac:dyDescent="0.25">
      <c r="A202" s="4" t="str">
        <f>'60-64 transition matrix'!A3</f>
        <v>NAFLD</v>
      </c>
      <c r="B202" s="41">
        <f>'60-64 transition matrix'!B3</f>
        <v>0.17818999999999999</v>
      </c>
      <c r="C202" s="41">
        <f>'60-64 transition matrix'!C3</f>
        <v>0.7889153000000001</v>
      </c>
      <c r="D202" s="41">
        <f>'60-64 transition matrix'!D3</f>
        <v>2.0952000000000002E-2</v>
      </c>
      <c r="E202" s="41">
        <f>'60-64 transition matrix'!E3</f>
        <v>0</v>
      </c>
      <c r="F202" s="41">
        <f>'60-64 transition matrix'!F3</f>
        <v>0</v>
      </c>
      <c r="G202" s="41">
        <f>'60-64 transition matrix'!G3</f>
        <v>0</v>
      </c>
      <c r="H202" s="41">
        <f>'60-64 transition matrix'!H3</f>
        <v>0</v>
      </c>
      <c r="I202" s="41">
        <f>'60-64 transition matrix'!I3</f>
        <v>0</v>
      </c>
      <c r="J202" s="41">
        <f>'60-64 transition matrix'!J3</f>
        <v>0</v>
      </c>
      <c r="K202" s="41">
        <f>'60-64 transition matrix'!K3</f>
        <v>1.1942700000000001E-2</v>
      </c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4"/>
      <c r="BG202" s="44"/>
    </row>
    <row r="203" spans="1:59" x14ac:dyDescent="0.25">
      <c r="A203" s="4" t="str">
        <f>'60-64 transition matrix'!A4</f>
        <v>F1</v>
      </c>
      <c r="B203" s="41">
        <f>'60-64 transition matrix'!B4</f>
        <v>0</v>
      </c>
      <c r="C203" s="41">
        <f>'60-64 transition matrix'!C4</f>
        <v>6.1800000000000001E-2</v>
      </c>
      <c r="D203" s="41">
        <f>'60-64 transition matrix'!D4</f>
        <v>0.81870660299999998</v>
      </c>
      <c r="E203" s="41">
        <f>'60-64 transition matrix'!E4</f>
        <v>0.1067</v>
      </c>
      <c r="F203" s="41">
        <f>'60-64 transition matrix'!F4</f>
        <v>0</v>
      </c>
      <c r="G203" s="41">
        <f>'60-64 transition matrix'!G4</f>
        <v>0</v>
      </c>
      <c r="H203" s="41">
        <f>'60-64 transition matrix'!H4</f>
        <v>0</v>
      </c>
      <c r="I203" s="41">
        <f>'60-64 transition matrix'!I4</f>
        <v>9.0210000000000005E-6</v>
      </c>
      <c r="J203" s="41">
        <f>'60-64 transition matrix'!J4</f>
        <v>0</v>
      </c>
      <c r="K203" s="41">
        <f>'60-64 transition matrix'!K4</f>
        <v>1.2784376000000002E-2</v>
      </c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4"/>
      <c r="BG203" s="44"/>
    </row>
    <row r="204" spans="1:59" x14ac:dyDescent="0.25">
      <c r="A204" s="4" t="str">
        <f>'60-64 transition matrix'!A5</f>
        <v>F2</v>
      </c>
      <c r="B204" s="41">
        <f>'60-64 transition matrix'!B5</f>
        <v>0</v>
      </c>
      <c r="C204" s="41">
        <f>'60-64 transition matrix'!C5</f>
        <v>0</v>
      </c>
      <c r="D204" s="41">
        <f>'60-64 transition matrix'!D5</f>
        <v>6.1800000000000001E-2</v>
      </c>
      <c r="E204" s="41">
        <f>'60-64 transition matrix'!E5</f>
        <v>0.810819752</v>
      </c>
      <c r="F204" s="41">
        <f>'60-64 transition matrix'!F5</f>
        <v>0.1067</v>
      </c>
      <c r="G204" s="41">
        <f>'60-64 transition matrix'!G5</f>
        <v>0</v>
      </c>
      <c r="H204" s="41">
        <f>'60-64 transition matrix'!H5</f>
        <v>0</v>
      </c>
      <c r="I204" s="41">
        <f>'60-64 transition matrix'!I5</f>
        <v>1.8430000000000001E-4</v>
      </c>
      <c r="J204" s="41">
        <f>'60-64 transition matrix'!J5</f>
        <v>0</v>
      </c>
      <c r="K204" s="41">
        <f>'60-64 transition matrix'!K5</f>
        <v>2.0495948000000003E-2</v>
      </c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4"/>
      <c r="BG204" s="44"/>
    </row>
    <row r="205" spans="1:59" x14ac:dyDescent="0.25">
      <c r="A205" s="4" t="str">
        <f>'60-64 transition matrix'!A6</f>
        <v>F3</v>
      </c>
      <c r="B205" s="41">
        <f>'60-64 transition matrix'!B6</f>
        <v>0</v>
      </c>
      <c r="C205" s="41">
        <f>'60-64 transition matrix'!C6</f>
        <v>0</v>
      </c>
      <c r="D205" s="41">
        <f>'60-64 transition matrix'!D6</f>
        <v>0</v>
      </c>
      <c r="E205" s="41">
        <f>'60-64 transition matrix'!E6</f>
        <v>6.1800000000000001E-2</v>
      </c>
      <c r="F205" s="41">
        <f>'60-64 transition matrix'!F6</f>
        <v>0.84131937000000001</v>
      </c>
      <c r="G205" s="41">
        <f>'60-64 transition matrix'!G6</f>
        <v>6.9839999999999999E-2</v>
      </c>
      <c r="H205" s="41">
        <f>'60-64 transition matrix'!H6</f>
        <v>0</v>
      </c>
      <c r="I205" s="41">
        <f>'60-64 transition matrix'!I6</f>
        <v>3.6860000000000001E-4</v>
      </c>
      <c r="J205" s="41">
        <f>'60-64 transition matrix'!J6</f>
        <v>0</v>
      </c>
      <c r="K205" s="41">
        <f>'60-64 transition matrix'!K6</f>
        <v>2.6672030000000003E-2</v>
      </c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4"/>
      <c r="BG205" s="44"/>
    </row>
    <row r="206" spans="1:59" x14ac:dyDescent="0.25">
      <c r="A206" s="4" t="str">
        <f>'60-64 transition matrix'!A7</f>
        <v>F4</v>
      </c>
      <c r="B206" s="41">
        <f>'60-64 transition matrix'!B7</f>
        <v>0</v>
      </c>
      <c r="C206" s="41">
        <f>'60-64 transition matrix'!C7</f>
        <v>0</v>
      </c>
      <c r="D206" s="41">
        <f>'60-64 transition matrix'!D7</f>
        <v>0</v>
      </c>
      <c r="E206" s="41">
        <f>'60-64 transition matrix'!E7</f>
        <v>0</v>
      </c>
      <c r="F206" s="41">
        <f>'60-64 transition matrix'!F7</f>
        <v>6.1800000000000001E-2</v>
      </c>
      <c r="G206" s="41">
        <f>'60-64 transition matrix'!G7</f>
        <v>0.77251059399999999</v>
      </c>
      <c r="H206" s="41">
        <f>'60-64 transition matrix'!H7</f>
        <v>0.1067</v>
      </c>
      <c r="I206" s="41">
        <f>'60-64 transition matrix'!I7</f>
        <v>2.5219999999999999E-2</v>
      </c>
      <c r="J206" s="41">
        <f>'60-64 transition matrix'!J7</f>
        <v>0</v>
      </c>
      <c r="K206" s="41">
        <f>'60-64 transition matrix'!K7</f>
        <v>3.3769406000000002E-2</v>
      </c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4"/>
      <c r="BG206" s="44"/>
    </row>
    <row r="207" spans="1:59" x14ac:dyDescent="0.25">
      <c r="A207" s="4" t="str">
        <f>'60-64 transition matrix'!A8</f>
        <v>DCC</v>
      </c>
      <c r="B207" s="41">
        <f>'60-64 transition matrix'!B8</f>
        <v>0</v>
      </c>
      <c r="C207" s="41">
        <f>'60-64 transition matrix'!C8</f>
        <v>0</v>
      </c>
      <c r="D207" s="41">
        <f>'60-64 transition matrix'!D8</f>
        <v>0</v>
      </c>
      <c r="E207" s="41">
        <f>'60-64 transition matrix'!E8</f>
        <v>0</v>
      </c>
      <c r="F207" s="41">
        <f>'60-64 transition matrix'!F8</f>
        <v>0</v>
      </c>
      <c r="G207" s="41">
        <f>'60-64 transition matrix'!G8</f>
        <v>0</v>
      </c>
      <c r="H207" s="41">
        <f>'60-64 transition matrix'!H8</f>
        <v>0.78761999999999999</v>
      </c>
      <c r="I207" s="41">
        <f>'60-64 transition matrix'!I8</f>
        <v>2.5219999999999999E-2</v>
      </c>
      <c r="J207" s="41">
        <f>'60-64 transition matrix'!J8</f>
        <v>2.716E-2</v>
      </c>
      <c r="K207" s="41">
        <f>'60-64 transition matrix'!K8</f>
        <v>0.16</v>
      </c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4"/>
      <c r="BG207" s="44"/>
    </row>
    <row r="208" spans="1:59" x14ac:dyDescent="0.25">
      <c r="A208" s="4" t="str">
        <f>'60-64 transition matrix'!A9</f>
        <v>HCC</v>
      </c>
      <c r="B208" s="41">
        <f>'60-64 transition matrix'!B9</f>
        <v>0</v>
      </c>
      <c r="C208" s="41">
        <f>'60-64 transition matrix'!C9</f>
        <v>0</v>
      </c>
      <c r="D208" s="41">
        <f>'60-64 transition matrix'!D9</f>
        <v>0</v>
      </c>
      <c r="E208" s="41">
        <f>'60-64 transition matrix'!E9</f>
        <v>0</v>
      </c>
      <c r="F208" s="41">
        <f>'60-64 transition matrix'!F9</f>
        <v>0</v>
      </c>
      <c r="G208" s="41">
        <f>'60-64 transition matrix'!G9</f>
        <v>0</v>
      </c>
      <c r="H208" s="41">
        <f>'60-64 transition matrix'!H9</f>
        <v>0</v>
      </c>
      <c r="I208" s="41">
        <f>'60-64 transition matrix'!I9</f>
        <v>0.33782000000000001</v>
      </c>
      <c r="J208" s="41">
        <f>'60-64 transition matrix'!J9</f>
        <v>3.9780000000000003E-2</v>
      </c>
      <c r="K208" s="41">
        <f>'60-64 transition matrix'!K9</f>
        <v>0.62239999999999995</v>
      </c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4"/>
      <c r="BG208" s="44"/>
    </row>
    <row r="209" spans="1:59" x14ac:dyDescent="0.25">
      <c r="A209" s="4" t="str">
        <f>'60-64 transition matrix'!A10</f>
        <v xml:space="preserve">LT </v>
      </c>
      <c r="B209" s="41">
        <f>'60-64 transition matrix'!B10</f>
        <v>0</v>
      </c>
      <c r="C209" s="41">
        <f>'60-64 transition matrix'!C10</f>
        <v>0</v>
      </c>
      <c r="D209" s="41">
        <f>'60-64 transition matrix'!D10</f>
        <v>0</v>
      </c>
      <c r="E209" s="41">
        <f>'60-64 transition matrix'!E10</f>
        <v>0</v>
      </c>
      <c r="F209" s="41">
        <f>'60-64 transition matrix'!F10</f>
        <v>0</v>
      </c>
      <c r="G209" s="41">
        <f>'60-64 transition matrix'!G10</f>
        <v>0</v>
      </c>
      <c r="H209" s="41">
        <f>'60-64 transition matrix'!H10</f>
        <v>0</v>
      </c>
      <c r="I209" s="41">
        <f>'60-64 transition matrix'!I10</f>
        <v>0</v>
      </c>
      <c r="J209" s="41">
        <f>'60-64 transition matrix'!J10</f>
        <v>0.92999999999999994</v>
      </c>
      <c r="K209" s="41">
        <f>'60-64 transition matrix'!K10</f>
        <v>7.0000000000000007E-2</v>
      </c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4"/>
      <c r="BG209" s="44"/>
    </row>
    <row r="210" spans="1:59" x14ac:dyDescent="0.25">
      <c r="A210" s="4" t="str">
        <f>'60-64 transition matrix'!A11</f>
        <v>death</v>
      </c>
      <c r="B210" s="41">
        <f>'60-64 transition matrix'!B11</f>
        <v>0</v>
      </c>
      <c r="C210" s="41">
        <f>'60-64 transition matrix'!C11</f>
        <v>0</v>
      </c>
      <c r="D210" s="41">
        <f>'60-64 transition matrix'!D11</f>
        <v>0</v>
      </c>
      <c r="E210" s="41">
        <f>'60-64 transition matrix'!E11</f>
        <v>0</v>
      </c>
      <c r="F210" s="41">
        <f>'60-64 transition matrix'!F11</f>
        <v>0</v>
      </c>
      <c r="G210" s="41">
        <f>'60-64 transition matrix'!G11</f>
        <v>0</v>
      </c>
      <c r="H210" s="41">
        <f>'60-64 transition matrix'!H11</f>
        <v>0</v>
      </c>
      <c r="I210" s="41">
        <f>'60-64 transition matrix'!I11</f>
        <v>0</v>
      </c>
      <c r="J210" s="41">
        <f>'60-64 transition matrix'!J11</f>
        <v>0</v>
      </c>
      <c r="K210" s="41">
        <f>'60-64 transition matrix'!K11</f>
        <v>1</v>
      </c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4"/>
      <c r="BG210" s="44"/>
    </row>
    <row r="211" spans="1:59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4"/>
      <c r="BG211" s="44"/>
    </row>
    <row r="212" spans="1:59" x14ac:dyDescent="0.25">
      <c r="A212" s="15" t="s">
        <v>122</v>
      </c>
      <c r="B212" s="15" t="s">
        <v>66</v>
      </c>
      <c r="C212" s="15" t="s">
        <v>87</v>
      </c>
      <c r="D212" s="15" t="s">
        <v>77</v>
      </c>
      <c r="E212" s="15" t="s">
        <v>2</v>
      </c>
      <c r="F212" s="15" t="s">
        <v>3</v>
      </c>
      <c r="G212" s="15" t="s">
        <v>4</v>
      </c>
      <c r="H212" s="15" t="s">
        <v>64</v>
      </c>
      <c r="I212" s="15" t="s">
        <v>78</v>
      </c>
      <c r="J212" s="15" t="s">
        <v>79</v>
      </c>
      <c r="K212" s="15" t="s">
        <v>65</v>
      </c>
      <c r="L212" s="4" t="s">
        <v>110</v>
      </c>
      <c r="M212" s="15" t="s">
        <v>112</v>
      </c>
      <c r="N212" s="4" t="s">
        <v>151</v>
      </c>
      <c r="O212" s="22" t="s">
        <v>153</v>
      </c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4"/>
      <c r="BG212" s="44"/>
    </row>
    <row r="213" spans="1:59" x14ac:dyDescent="0.25">
      <c r="A213" s="4">
        <v>60</v>
      </c>
      <c r="B213" s="41">
        <f t="array" ref="B213:K213">MMULT(B197:K197,B201:K210)</f>
        <v>553.91510129337894</v>
      </c>
      <c r="C213" s="41">
        <v>251.99578135691044</v>
      </c>
      <c r="D213" s="41">
        <v>36.450835179074033</v>
      </c>
      <c r="E213" s="41">
        <v>23.380170573997511</v>
      </c>
      <c r="F213" s="41">
        <v>14.63551517935381</v>
      </c>
      <c r="G213" s="41">
        <v>3.8851916388512366</v>
      </c>
      <c r="H213" s="41">
        <v>1.5585606799741412</v>
      </c>
      <c r="I213" s="41">
        <v>0.20810944101925904</v>
      </c>
      <c r="J213" s="41">
        <v>0.36597744640692287</v>
      </c>
      <c r="K213" s="41">
        <v>124.83104664850902</v>
      </c>
      <c r="L213" s="41">
        <f xml:space="preserve"> (C213 + D213 + E213 + F213 + G213 + H213) / $Q$2</f>
        <v>0.32822134676976583</v>
      </c>
      <c r="M213" s="41">
        <f xml:space="preserve"> (D213 + E213 + F213 + G213 + H213) / (C213 + D213 + E213 + F213+ G213 + H213)</f>
        <v>0.24076172200471155</v>
      </c>
      <c r="N213" s="41">
        <f>I213 / (D213 + E213 + F213 + G213 + H213)</f>
        <v>2.6042889424858998E-3</v>
      </c>
      <c r="O213" s="41">
        <f>SUM(B213:J213)</f>
        <v>886.39524278896613</v>
      </c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4"/>
      <c r="BG213" s="44"/>
    </row>
    <row r="214" spans="1:59" x14ac:dyDescent="0.25">
      <c r="A214" s="4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4"/>
      <c r="BG214" s="44"/>
    </row>
    <row r="215" spans="1:59" x14ac:dyDescent="0.25">
      <c r="A215" s="15" t="s">
        <v>123</v>
      </c>
      <c r="B215" s="15" t="s">
        <v>66</v>
      </c>
      <c r="C215" s="15" t="s">
        <v>87</v>
      </c>
      <c r="D215" s="15" t="s">
        <v>77</v>
      </c>
      <c r="E215" s="15" t="s">
        <v>2</v>
      </c>
      <c r="F215" s="15" t="s">
        <v>3</v>
      </c>
      <c r="G215" s="15" t="s">
        <v>4</v>
      </c>
      <c r="H215" s="15" t="s">
        <v>64</v>
      </c>
      <c r="I215" s="15" t="s">
        <v>78</v>
      </c>
      <c r="J215" s="15" t="s">
        <v>79</v>
      </c>
      <c r="K215" s="15" t="s">
        <v>65</v>
      </c>
      <c r="L215" s="4" t="s">
        <v>110</v>
      </c>
      <c r="M215" s="15" t="s">
        <v>112</v>
      </c>
      <c r="N215" s="4" t="s">
        <v>151</v>
      </c>
      <c r="O215" s="22" t="s">
        <v>153</v>
      </c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4"/>
      <c r="BG215" s="44"/>
    </row>
    <row r="216" spans="1:59" x14ac:dyDescent="0.25">
      <c r="A216" s="4">
        <v>61</v>
      </c>
      <c r="B216" s="41">
        <f t="array" ref="B216:K216">MMULT(B213:K213,B201:K210)</f>
        <v>544.29082700204663</v>
      </c>
      <c r="C216" s="41">
        <v>249.85590948593486</v>
      </c>
      <c r="D216" s="41">
        <v>36.56724959843563</v>
      </c>
      <c r="E216" s="41">
        <v>23.750883058217624</v>
      </c>
      <c r="F216" s="41">
        <v>15.047911453845925</v>
      </c>
      <c r="G216" s="41">
        <v>4.0234960808588722</v>
      </c>
      <c r="H216" s="41">
        <v>1.6421035106266602</v>
      </c>
      <c r="I216" s="41">
        <v>0.21762740416195012</v>
      </c>
      <c r="J216" s="41">
        <v>0.39096812679028203</v>
      </c>
      <c r="K216" s="41">
        <v>135.43931371655691</v>
      </c>
      <c r="L216" s="41">
        <f xml:space="preserve"> (C216 + D216 + E216 + F216 + G216 + H216) / $Q$2</f>
        <v>0.32721415240498303</v>
      </c>
      <c r="M216" s="41">
        <f xml:space="preserve"> (D216 + E216 + F216 + G216 + H216) / (C216 + D216 + E216 + F216+ G216 + H216)</f>
        <v>0.24489178550625249</v>
      </c>
      <c r="N216" s="41">
        <f>I216 / (D216 + E216 + F216 + G216 + H216)</f>
        <v>2.6857088690232229E-3</v>
      </c>
      <c r="O216" s="41">
        <f>SUM(B216:J216)</f>
        <v>875.78697572091835</v>
      </c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4"/>
      <c r="BG216" s="44"/>
    </row>
    <row r="217" spans="1:59" x14ac:dyDescent="0.25">
      <c r="A217" s="4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4"/>
      <c r="BG217" s="44"/>
    </row>
    <row r="218" spans="1:59" x14ac:dyDescent="0.25">
      <c r="A218" s="15" t="s">
        <v>124</v>
      </c>
      <c r="B218" s="15" t="s">
        <v>66</v>
      </c>
      <c r="C218" s="15" t="s">
        <v>87</v>
      </c>
      <c r="D218" s="15" t="s">
        <v>77</v>
      </c>
      <c r="E218" s="15" t="s">
        <v>2</v>
      </c>
      <c r="F218" s="15" t="s">
        <v>3</v>
      </c>
      <c r="G218" s="15" t="s">
        <v>4</v>
      </c>
      <c r="H218" s="15" t="s">
        <v>64</v>
      </c>
      <c r="I218" s="15" t="s">
        <v>78</v>
      </c>
      <c r="J218" s="15" t="s">
        <v>79</v>
      </c>
      <c r="K218" s="15" t="s">
        <v>65</v>
      </c>
      <c r="L218" s="4" t="s">
        <v>110</v>
      </c>
      <c r="M218" s="15" t="s">
        <v>112</v>
      </c>
      <c r="N218" s="4" t="s">
        <v>151</v>
      </c>
      <c r="O218" s="22" t="s">
        <v>153</v>
      </c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4"/>
      <c r="BG218" s="44"/>
    </row>
    <row r="219" spans="1:59" x14ac:dyDescent="0.25">
      <c r="A219" s="4">
        <v>62</v>
      </c>
      <c r="B219" s="41">
        <f t="array" ref="B219:K219">MMULT(B216:K216,B201:K210)</f>
        <v>535.2326625032639</v>
      </c>
      <c r="C219" s="41">
        <v>247.32702767293279</v>
      </c>
      <c r="D219" s="41">
        <v>36.640634288335505</v>
      </c>
      <c r="E219" s="41">
        <v>24.089371571045778</v>
      </c>
      <c r="F219" s="41">
        <v>15.442970664274338</v>
      </c>
      <c r="G219" s="41">
        <v>4.159139483317559</v>
      </c>
      <c r="H219" s="41">
        <v>1.7226605988674117</v>
      </c>
      <c r="I219" s="41">
        <v>0.22665913243939972</v>
      </c>
      <c r="J219" s="41">
        <v>0.41685710740114473</v>
      </c>
      <c r="K219" s="41">
        <v>145.96830641559754</v>
      </c>
      <c r="L219" s="41">
        <f xml:space="preserve"> (C219 + D219 + E219 + F219 + G219 + H219) / $Q$2</f>
        <v>0.32572511980676627</v>
      </c>
      <c r="M219" s="41">
        <f xml:space="preserve"> (D219 + E219 + F219 + G219 + H219) / (C219 + D219 + E219 + F219+ G219 + H219)</f>
        <v>0.24911751511444527</v>
      </c>
      <c r="N219" s="41">
        <f>I219 / (D219 + E219 + F219 + G219 + H219)</f>
        <v>2.7622905309727737E-3</v>
      </c>
      <c r="O219" s="41">
        <f>SUM(B219:J219)</f>
        <v>865.25798302187775</v>
      </c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4"/>
      <c r="BG219" s="44"/>
    </row>
    <row r="220" spans="1:59" ht="15.75" thickBot="1" x14ac:dyDescent="0.3">
      <c r="A220" s="4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4"/>
      <c r="BG220" s="44"/>
    </row>
    <row r="221" spans="1:59" x14ac:dyDescent="0.25">
      <c r="A221" s="15" t="s">
        <v>125</v>
      </c>
      <c r="B221" s="15" t="s">
        <v>66</v>
      </c>
      <c r="C221" s="15" t="s">
        <v>87</v>
      </c>
      <c r="D221" s="15" t="s">
        <v>77</v>
      </c>
      <c r="E221" s="15" t="s">
        <v>2</v>
      </c>
      <c r="F221" s="15" t="s">
        <v>3</v>
      </c>
      <c r="G221" s="15" t="s">
        <v>4</v>
      </c>
      <c r="H221" s="15" t="s">
        <v>64</v>
      </c>
      <c r="I221" s="15" t="s">
        <v>78</v>
      </c>
      <c r="J221" s="15" t="s">
        <v>79</v>
      </c>
      <c r="K221" s="15" t="s">
        <v>65</v>
      </c>
      <c r="L221" s="4" t="s">
        <v>110</v>
      </c>
      <c r="M221" s="15" t="s">
        <v>112</v>
      </c>
      <c r="N221" s="4" t="s">
        <v>151</v>
      </c>
      <c r="O221" s="22" t="s">
        <v>153</v>
      </c>
      <c r="P221" s="41"/>
      <c r="Q221" s="24" t="s">
        <v>238</v>
      </c>
      <c r="R221" s="45"/>
      <c r="S221" s="45"/>
      <c r="T221" s="45"/>
      <c r="U221" s="46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4"/>
      <c r="BG221" s="44"/>
    </row>
    <row r="222" spans="1:59" ht="15.75" thickBot="1" x14ac:dyDescent="0.3">
      <c r="A222" s="4">
        <v>63</v>
      </c>
      <c r="B222" s="41">
        <f t="array" ref="B222:K222">MMULT(B219:K219,B201:K210)</f>
        <v>526.61556226748246</v>
      </c>
      <c r="C222" s="41">
        <v>244.53846500025679</v>
      </c>
      <c r="D222" s="41">
        <v>36.668648276862399</v>
      </c>
      <c r="E222" s="41">
        <v>24.396069548688743</v>
      </c>
      <c r="F222" s="41">
        <v>15.819841116895377</v>
      </c>
      <c r="G222" s="41">
        <v>4.2915163839794204</v>
      </c>
      <c r="H222" s="41">
        <v>1.8005821237499342</v>
      </c>
      <c r="I222" s="41">
        <v>0.23537147152269328</v>
      </c>
      <c r="J222" s="41">
        <v>0.44348107203674281</v>
      </c>
      <c r="K222" s="41">
        <v>156.41675217600081</v>
      </c>
      <c r="L222" s="41">
        <f xml:space="preserve"> (C222 + D222 + E222 + F222 + G222 + H222) / $Q$2</f>
        <v>0.32387916124354588</v>
      </c>
      <c r="M222" s="41">
        <f xml:space="preserve"> (D222 + E222 + F222 + G222 + H222) / (C222 + D222 + E222 + F222+ G222 + H222)</f>
        <v>0.25335214090071173</v>
      </c>
      <c r="N222" s="41">
        <f>I222 / (D222 + E222 + F222 + G222 + H222)</f>
        <v>2.8365986140623262E-3</v>
      </c>
      <c r="O222" s="41">
        <f>SUM(B222:J222)</f>
        <v>854.8095372614747</v>
      </c>
      <c r="P222" s="41"/>
      <c r="Q222" s="27" t="s">
        <v>148</v>
      </c>
      <c r="R222" s="47"/>
      <c r="S222" s="47"/>
      <c r="T222" s="47"/>
      <c r="U222" s="48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4"/>
      <c r="BG222" s="44"/>
    </row>
    <row r="223" spans="1:59" x14ac:dyDescent="0.25">
      <c r="A223" s="4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4"/>
      <c r="BG223" s="44"/>
    </row>
    <row r="224" spans="1:59" x14ac:dyDescent="0.25">
      <c r="A224" s="15" t="s">
        <v>126</v>
      </c>
      <c r="B224" s="15" t="s">
        <v>66</v>
      </c>
      <c r="C224" s="15" t="s">
        <v>87</v>
      </c>
      <c r="D224" s="15" t="s">
        <v>77</v>
      </c>
      <c r="E224" s="15" t="s">
        <v>2</v>
      </c>
      <c r="F224" s="15" t="s">
        <v>3</v>
      </c>
      <c r="G224" s="15" t="s">
        <v>4</v>
      </c>
      <c r="H224" s="15" t="s">
        <v>64</v>
      </c>
      <c r="I224" s="15" t="s">
        <v>78</v>
      </c>
      <c r="J224" s="15" t="s">
        <v>79</v>
      </c>
      <c r="K224" s="15" t="s">
        <v>65</v>
      </c>
      <c r="L224" s="4" t="s">
        <v>110</v>
      </c>
      <c r="M224" s="15" t="s">
        <v>112</v>
      </c>
      <c r="N224" s="4" t="s">
        <v>151</v>
      </c>
      <c r="O224" s="22" t="s">
        <v>153</v>
      </c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L224" s="22" t="s">
        <v>218</v>
      </c>
      <c r="AM224" s="22" t="s">
        <v>219</v>
      </c>
      <c r="AN224" s="22" t="s">
        <v>220</v>
      </c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4"/>
      <c r="BG224" s="44"/>
    </row>
    <row r="225" spans="1:59" x14ac:dyDescent="0.25">
      <c r="A225" s="4">
        <v>64</v>
      </c>
      <c r="B225" s="41">
        <f t="array" ref="B225:K225">MMULT(B222:K222,B201:K210)</f>
        <v>518.34983539626728</v>
      </c>
      <c r="C225" s="41">
        <v>241.58108997649242</v>
      </c>
      <c r="D225" s="41">
        <v>36.652111484146161</v>
      </c>
      <c r="E225" s="41">
        <v>24.671026013407911</v>
      </c>
      <c r="F225" s="41">
        <v>16.177815095341533</v>
      </c>
      <c r="G225" s="41">
        <v>4.4200995745526468</v>
      </c>
      <c r="H225" s="41">
        <v>1.8760792904785273</v>
      </c>
      <c r="I225" s="41">
        <v>0.24381409180434713</v>
      </c>
      <c r="J225" s="41">
        <v>0.47070428461239172</v>
      </c>
      <c r="K225" s="41">
        <v>166.78371423037223</v>
      </c>
      <c r="L225" s="41">
        <f xml:space="preserve"> (C225 + D225 + E225 + F225 + G225 + H225) / $Q$2</f>
        <v>0.32176598337392959</v>
      </c>
      <c r="M225" s="41">
        <f xml:space="preserve"> (D225 + E225 + F225 + G225 + H225) / (C225 + D225 + E225 + F225+ G225 + H225)</f>
        <v>0.2575376160349942</v>
      </c>
      <c r="N225" s="41">
        <f>I225 / (D225 + E225 + F225 + G225 + H225)</f>
        <v>2.9095756329888495E-3</v>
      </c>
      <c r="O225" s="41">
        <f>SUM(B225:J225)</f>
        <v>844.44257520710312</v>
      </c>
      <c r="P225" s="41"/>
      <c r="Q225" s="22" t="s">
        <v>163</v>
      </c>
      <c r="R225" s="22" t="s">
        <v>154</v>
      </c>
      <c r="S225" s="22" t="s">
        <v>155</v>
      </c>
      <c r="T225" s="22" t="s">
        <v>156</v>
      </c>
      <c r="U225" s="22" t="s">
        <v>157</v>
      </c>
      <c r="V225" s="22" t="s">
        <v>158</v>
      </c>
      <c r="W225" s="22" t="s">
        <v>159</v>
      </c>
      <c r="X225" s="22" t="s">
        <v>160</v>
      </c>
      <c r="Y225" s="22" t="s">
        <v>161</v>
      </c>
      <c r="Z225" s="22" t="s">
        <v>162</v>
      </c>
      <c r="AA225" s="41"/>
      <c r="AB225" s="22" t="s">
        <v>181</v>
      </c>
      <c r="AC225" s="22" t="s">
        <v>182</v>
      </c>
      <c r="AD225" s="22" t="s">
        <v>174</v>
      </c>
      <c r="AE225" s="22" t="s">
        <v>175</v>
      </c>
      <c r="AF225" s="22" t="s">
        <v>176</v>
      </c>
      <c r="AG225" s="22" t="s">
        <v>177</v>
      </c>
      <c r="AH225" s="22" t="s">
        <v>178</v>
      </c>
      <c r="AI225" s="22" t="s">
        <v>179</v>
      </c>
      <c r="AJ225" s="22" t="s">
        <v>180</v>
      </c>
      <c r="AK225" s="22" t="s">
        <v>183</v>
      </c>
      <c r="AL225">
        <f>C225 - C213</f>
        <v>-10.41469138041802</v>
      </c>
      <c r="AM225">
        <f>J225 - J213</f>
        <v>0.10472683820546885</v>
      </c>
      <c r="AN225">
        <f>K225-K213</f>
        <v>41.95266758186321</v>
      </c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4"/>
      <c r="BG225" s="44"/>
    </row>
    <row r="226" spans="1:59" x14ac:dyDescent="0.25">
      <c r="A226" s="22" t="s">
        <v>153</v>
      </c>
      <c r="B226" s="4">
        <f t="shared" ref="B226:K226" si="9">SUM(B213:B225)</f>
        <v>2678.403988462439</v>
      </c>
      <c r="C226" s="4">
        <f t="shared" si="9"/>
        <v>1235.2982734925272</v>
      </c>
      <c r="D226" s="4">
        <f t="shared" si="9"/>
        <v>182.97947882685375</v>
      </c>
      <c r="E226" s="4">
        <f t="shared" si="9"/>
        <v>120.28752076535757</v>
      </c>
      <c r="F226" s="4">
        <f t="shared" si="9"/>
        <v>77.124053509710976</v>
      </c>
      <c r="G226" s="4">
        <f t="shared" si="9"/>
        <v>20.779443161559737</v>
      </c>
      <c r="H226" s="4">
        <f t="shared" si="9"/>
        <v>8.599986203696675</v>
      </c>
      <c r="I226" s="4">
        <f t="shared" si="9"/>
        <v>1.1315815409476493</v>
      </c>
      <c r="J226" s="4">
        <f t="shared" si="9"/>
        <v>2.0879880372474844</v>
      </c>
      <c r="K226" s="4">
        <f t="shared" si="9"/>
        <v>729.43913318703653</v>
      </c>
      <c r="L226" s="4">
        <f>AVERAGE(L129:L225)</f>
        <v>0.31330580516976164</v>
      </c>
      <c r="M226" s="41"/>
      <c r="N226" s="41"/>
      <c r="O226" s="4">
        <f>SUM(B226:J226)</f>
        <v>4326.692314000341</v>
      </c>
      <c r="P226" s="41"/>
      <c r="Q226" s="41">
        <f xml:space="preserve"> $R$6 * B226</f>
        <v>2678.403988462439</v>
      </c>
      <c r="R226" s="41">
        <f>$R$7 * C226</f>
        <v>1235.2982734925272</v>
      </c>
      <c r="S226" s="41">
        <f xml:space="preserve"> $R$8 * D226</f>
        <v>173.83050488551106</v>
      </c>
      <c r="T226" s="41">
        <f xml:space="preserve"> $R$9 * E226</f>
        <v>114.27314472708969</v>
      </c>
      <c r="U226" s="41">
        <f xml:space="preserve"> $R$10 * F226</f>
        <v>70.954129228934107</v>
      </c>
      <c r="V226" s="41">
        <f>$R$11 * G226</f>
        <v>16.207965666016594</v>
      </c>
      <c r="W226" s="41">
        <f>$R$12 *H226</f>
        <v>5.1599917222180052</v>
      </c>
      <c r="X226" s="41">
        <f xml:space="preserve"> $R$13 * I226</f>
        <v>0.73552800161597209</v>
      </c>
      <c r="Y226" s="41">
        <f xml:space="preserve"> $R$14 * J226</f>
        <v>1.5659910279356133</v>
      </c>
      <c r="Z226" s="4">
        <f>SUM(Q226:Y226)</f>
        <v>4296.4295172142874</v>
      </c>
      <c r="AA226" s="41"/>
      <c r="AB226" s="49">
        <f xml:space="preserve"> $S$6 * B226</f>
        <v>6720115.6070522591</v>
      </c>
      <c r="AC226" s="49">
        <f>$S$7 * C226</f>
        <v>4786780.8097835425</v>
      </c>
      <c r="AD226" s="49">
        <f xml:space="preserve"> $S$8 * D226</f>
        <v>718194.45439540094</v>
      </c>
      <c r="AE226" s="49">
        <f xml:space="preserve"> $S$9 * E226</f>
        <v>481150.08306143025</v>
      </c>
      <c r="AF226" s="49">
        <f xml:space="preserve"> $S$10 * F226</f>
        <v>347058.2407936994</v>
      </c>
      <c r="AG226" s="49">
        <f>$S$11 * G226</f>
        <v>430383.82676222525</v>
      </c>
      <c r="AH226" s="49">
        <f>$S$12 *H226</f>
        <v>440181.69385001063</v>
      </c>
      <c r="AI226" s="49">
        <f xml:space="preserve"> $S$13 * I226</f>
        <v>80263.078699416757</v>
      </c>
      <c r="AJ226" s="49">
        <f xml:space="preserve"> $S$14 * J226</f>
        <v>140245.98048583904</v>
      </c>
      <c r="AK226" s="39">
        <f>SUM(AB226:AJ226) + AL226 + AM226 + AN226</f>
        <v>16776182.510022681</v>
      </c>
      <c r="AL226" s="39">
        <f>IF(AL225&gt;0,(AL225*$T$7)-(AL225*$S$7),0)</f>
        <v>0</v>
      </c>
      <c r="AM226" s="39">
        <f>IF(AM225 &gt; 0, (AM225 * $T$14) - (AM225 * $S$14), 0)</f>
        <v>17444.349439884951</v>
      </c>
      <c r="AN226" s="39">
        <f t="array" ref="AN226">IF(AN225&gt;0,AN225*$T$15,0)</f>
        <v>2614364.3856989695</v>
      </c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4"/>
      <c r="BG226" s="44"/>
    </row>
    <row r="227" spans="1:59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4"/>
      <c r="BG227" s="44"/>
    </row>
    <row r="228" spans="1:59" x14ac:dyDescent="0.25">
      <c r="A228" s="4" t="str">
        <f>'65-69 transition matrix'!A1</f>
        <v>65-69</v>
      </c>
      <c r="B228" s="4" t="str">
        <f>'65-69 transition matrix'!B1</f>
        <v>no NAFLD</v>
      </c>
      <c r="C228" s="4" t="str">
        <f>'65-69 transition matrix'!C1</f>
        <v>NAFLD</v>
      </c>
      <c r="D228" s="4" t="str">
        <f>'65-69 transition matrix'!D1</f>
        <v>F1</v>
      </c>
      <c r="E228" s="4" t="str">
        <f>'65-69 transition matrix'!E1</f>
        <v>F2</v>
      </c>
      <c r="F228" s="4" t="str">
        <f>'65-69 transition matrix'!F1</f>
        <v>F3</v>
      </c>
      <c r="G228" s="4" t="str">
        <f>'65-69 transition matrix'!G1</f>
        <v>F4</v>
      </c>
      <c r="H228" s="4" t="str">
        <f>'65-69 transition matrix'!H1</f>
        <v>DCC</v>
      </c>
      <c r="I228" s="4" t="str">
        <f>'65-69 transition matrix'!I1</f>
        <v>HCC</v>
      </c>
      <c r="J228" s="4" t="str">
        <f>'65-69 transition matrix'!J1</f>
        <v>LT</v>
      </c>
      <c r="K228" s="4" t="str">
        <f>'65-69 transition matrix'!K1</f>
        <v>death</v>
      </c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4"/>
      <c r="BG228" s="44"/>
    </row>
    <row r="229" spans="1:59" x14ac:dyDescent="0.25">
      <c r="A229" s="4" t="str">
        <f>'65-69 transition matrix'!A2</f>
        <v>no NAFLD</v>
      </c>
      <c r="B229" s="41">
        <f>'65-69 transition matrix'!B2</f>
        <v>0.89561000000000002</v>
      </c>
      <c r="C229" s="41">
        <f>'65-69 transition matrix'!C2</f>
        <v>8.9399999999999993E-2</v>
      </c>
      <c r="D229" s="41">
        <f>'65-69 transition matrix'!D2</f>
        <v>0</v>
      </c>
      <c r="E229" s="41">
        <f>'65-69 transition matrix'!E2</f>
        <v>0</v>
      </c>
      <c r="F229" s="41">
        <f>'65-69 transition matrix'!F2</f>
        <v>0</v>
      </c>
      <c r="G229" s="41">
        <f>'65-69 transition matrix'!G2</f>
        <v>0</v>
      </c>
      <c r="H229" s="41">
        <f>'65-69 transition matrix'!H2</f>
        <v>0</v>
      </c>
      <c r="I229" s="41">
        <f>'65-69 transition matrix'!I2</f>
        <v>0</v>
      </c>
      <c r="J229" s="41">
        <f>'65-69 transition matrix'!J2</f>
        <v>0</v>
      </c>
      <c r="K229" s="41">
        <f>'65-69 transition matrix'!K2</f>
        <v>1.499E-2</v>
      </c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4"/>
      <c r="BG229" s="44"/>
    </row>
    <row r="230" spans="1:59" x14ac:dyDescent="0.25">
      <c r="A230" s="4" t="str">
        <f>'65-69 transition matrix'!A3</f>
        <v>NAFLD</v>
      </c>
      <c r="B230" s="41">
        <f>'65-69 transition matrix'!B3</f>
        <v>0.14359</v>
      </c>
      <c r="C230" s="41">
        <f>'65-69 transition matrix'!C3</f>
        <v>0.81453449999999994</v>
      </c>
      <c r="D230" s="41">
        <f>'65-69 transition matrix'!D3</f>
        <v>2.6136E-2</v>
      </c>
      <c r="E230" s="41">
        <f>'65-69 transition matrix'!E3</f>
        <v>0</v>
      </c>
      <c r="F230" s="41">
        <f>'65-69 transition matrix'!F3</f>
        <v>0</v>
      </c>
      <c r="G230" s="41">
        <f>'65-69 transition matrix'!G3</f>
        <v>0</v>
      </c>
      <c r="H230" s="41">
        <f>'65-69 transition matrix'!H3</f>
        <v>0</v>
      </c>
      <c r="I230" s="41">
        <f>'65-69 transition matrix'!I3</f>
        <v>0</v>
      </c>
      <c r="J230" s="41">
        <f>'65-69 transition matrix'!J3</f>
        <v>0</v>
      </c>
      <c r="K230" s="41">
        <f>'65-69 transition matrix'!K3</f>
        <v>1.57395E-2</v>
      </c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4"/>
      <c r="BG230" s="44"/>
    </row>
    <row r="231" spans="1:59" x14ac:dyDescent="0.25">
      <c r="A231" s="4" t="str">
        <f>'65-69 transition matrix'!A4</f>
        <v>F1</v>
      </c>
      <c r="B231" s="41">
        <f>'65-69 transition matrix'!B4</f>
        <v>0</v>
      </c>
      <c r="C231" s="41">
        <f>'65-69 transition matrix'!C4</f>
        <v>4.9799999999999997E-2</v>
      </c>
      <c r="D231" s="41">
        <f>'65-69 transition matrix'!D4</f>
        <v>0.80023998699999999</v>
      </c>
      <c r="E231" s="41">
        <f>'65-69 transition matrix'!E4</f>
        <v>0.1331</v>
      </c>
      <c r="F231" s="41">
        <f>'65-69 transition matrix'!F4</f>
        <v>0</v>
      </c>
      <c r="G231" s="41">
        <f>'65-69 transition matrix'!G4</f>
        <v>0</v>
      </c>
      <c r="H231" s="41">
        <f>'65-69 transition matrix'!H4</f>
        <v>0</v>
      </c>
      <c r="I231" s="41">
        <f>'65-69 transition matrix'!I4</f>
        <v>1.1253000000000001E-5</v>
      </c>
      <c r="J231" s="41">
        <f>'65-69 transition matrix'!J4</f>
        <v>0</v>
      </c>
      <c r="K231" s="41">
        <f>'65-69 transition matrix'!K4</f>
        <v>1.6848760000000001E-2</v>
      </c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4"/>
      <c r="BG231" s="44"/>
    </row>
    <row r="232" spans="1:59" x14ac:dyDescent="0.25">
      <c r="A232" s="4" t="str">
        <f>'65-69 transition matrix'!A5</f>
        <v>F2</v>
      </c>
      <c r="B232" s="41">
        <f>'65-69 transition matrix'!B5</f>
        <v>0</v>
      </c>
      <c r="C232" s="41">
        <f>'65-69 transition matrix'!C5</f>
        <v>0</v>
      </c>
      <c r="D232" s="41">
        <f>'65-69 transition matrix'!D5</f>
        <v>4.9799999999999997E-2</v>
      </c>
      <c r="E232" s="41">
        <f>'65-69 transition matrix'!E5</f>
        <v>0.78985812</v>
      </c>
      <c r="F232" s="41">
        <f>'65-69 transition matrix'!F5</f>
        <v>0.1331</v>
      </c>
      <c r="G232" s="41">
        <f>'65-69 transition matrix'!G5</f>
        <v>0</v>
      </c>
      <c r="H232" s="41">
        <f>'65-69 transition matrix'!H5</f>
        <v>0</v>
      </c>
      <c r="I232" s="41">
        <f>'65-69 transition matrix'!I5</f>
        <v>2.299E-4</v>
      </c>
      <c r="J232" s="41">
        <f>'65-69 transition matrix'!J5</f>
        <v>0</v>
      </c>
      <c r="K232" s="41">
        <f>'65-69 transition matrix'!K5</f>
        <v>2.7011980000000001E-2</v>
      </c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4"/>
      <c r="BG232" s="44"/>
    </row>
    <row r="233" spans="1:59" x14ac:dyDescent="0.25">
      <c r="A233" s="4" t="str">
        <f>'65-69 transition matrix'!A6</f>
        <v>F3</v>
      </c>
      <c r="B233" s="41">
        <f>'65-69 transition matrix'!B6</f>
        <v>0</v>
      </c>
      <c r="C233" s="41">
        <f>'65-69 transition matrix'!C6</f>
        <v>0</v>
      </c>
      <c r="D233" s="41">
        <f>'65-69 transition matrix'!D6</f>
        <v>0</v>
      </c>
      <c r="E233" s="41">
        <f>'65-69 transition matrix'!E6</f>
        <v>4.9799999999999997E-2</v>
      </c>
      <c r="F233" s="41">
        <f>'65-69 transition matrix'!F6</f>
        <v>0.82746865000000003</v>
      </c>
      <c r="G233" s="41">
        <f>'65-69 transition matrix'!G6</f>
        <v>8.7119999999999989E-2</v>
      </c>
      <c r="H233" s="41">
        <f>'65-69 transition matrix'!H6</f>
        <v>0</v>
      </c>
      <c r="I233" s="41">
        <f>'65-69 transition matrix'!I6</f>
        <v>4.5980000000000001E-4</v>
      </c>
      <c r="J233" s="41">
        <f>'65-69 transition matrix'!J6</f>
        <v>0</v>
      </c>
      <c r="K233" s="41">
        <f>'65-69 transition matrix'!K6</f>
        <v>3.5151550000000004E-2</v>
      </c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4"/>
      <c r="BG233" s="44"/>
    </row>
    <row r="234" spans="1:59" x14ac:dyDescent="0.25">
      <c r="A234" s="4" t="str">
        <f>'65-69 transition matrix'!A7</f>
        <v>F4</v>
      </c>
      <c r="B234" s="41">
        <f>'65-69 transition matrix'!B7</f>
        <v>0</v>
      </c>
      <c r="C234" s="41">
        <f>'65-69 transition matrix'!C7</f>
        <v>0</v>
      </c>
      <c r="D234" s="41">
        <f>'65-69 transition matrix'!D7</f>
        <v>0</v>
      </c>
      <c r="E234" s="41">
        <f>'65-69 transition matrix'!E7</f>
        <v>0</v>
      </c>
      <c r="F234" s="41">
        <f>'65-69 transition matrix'!F7</f>
        <v>4.9799999999999997E-2</v>
      </c>
      <c r="G234" s="41">
        <f>'65-69 transition matrix'!G7</f>
        <v>0.74113468999999998</v>
      </c>
      <c r="H234" s="41">
        <f>'65-69 transition matrix'!H7</f>
        <v>0.1331</v>
      </c>
      <c r="I234" s="41">
        <f>'65-69 transition matrix'!I7</f>
        <v>3.1459999999999995E-2</v>
      </c>
      <c r="J234" s="41">
        <f>'65-69 transition matrix'!J7</f>
        <v>0</v>
      </c>
      <c r="K234" s="41">
        <f>'65-69 transition matrix'!K7</f>
        <v>4.4505309999999999E-2</v>
      </c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4"/>
      <c r="BG234" s="44"/>
    </row>
    <row r="235" spans="1:59" x14ac:dyDescent="0.25">
      <c r="A235" s="4" t="str">
        <f>'65-69 transition matrix'!A8</f>
        <v>DCC</v>
      </c>
      <c r="B235" s="41">
        <f>'65-69 transition matrix'!B8</f>
        <v>0</v>
      </c>
      <c r="C235" s="41">
        <f>'65-69 transition matrix'!C8</f>
        <v>0</v>
      </c>
      <c r="D235" s="41">
        <f>'65-69 transition matrix'!D8</f>
        <v>0</v>
      </c>
      <c r="E235" s="41">
        <f>'65-69 transition matrix'!E8</f>
        <v>0</v>
      </c>
      <c r="F235" s="41">
        <f>'65-69 transition matrix'!F8</f>
        <v>0</v>
      </c>
      <c r="G235" s="41">
        <f>'65-69 transition matrix'!G8</f>
        <v>0</v>
      </c>
      <c r="H235" s="41">
        <f>'65-69 transition matrix'!H8</f>
        <v>0.7746599999999999</v>
      </c>
      <c r="I235" s="41">
        <f>'65-69 transition matrix'!I8</f>
        <v>3.1459999999999995E-2</v>
      </c>
      <c r="J235" s="41">
        <f>'65-69 transition matrix'!J8</f>
        <v>3.388E-2</v>
      </c>
      <c r="K235" s="41">
        <f>'65-69 transition matrix'!K8</f>
        <v>0.16</v>
      </c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4"/>
      <c r="BG235" s="44"/>
    </row>
    <row r="236" spans="1:59" x14ac:dyDescent="0.25">
      <c r="A236" s="4" t="str">
        <f>'65-69 transition matrix'!A9</f>
        <v>HCC</v>
      </c>
      <c r="B236" s="41">
        <f>'65-69 transition matrix'!B9</f>
        <v>0</v>
      </c>
      <c r="C236" s="41">
        <f>'65-69 transition matrix'!C9</f>
        <v>0</v>
      </c>
      <c r="D236" s="41">
        <f>'65-69 transition matrix'!D9</f>
        <v>0</v>
      </c>
      <c r="E236" s="41">
        <f>'65-69 transition matrix'!E9</f>
        <v>0</v>
      </c>
      <c r="F236" s="41">
        <f>'65-69 transition matrix'!F9</f>
        <v>0</v>
      </c>
      <c r="G236" s="41">
        <f>'65-69 transition matrix'!G9</f>
        <v>0</v>
      </c>
      <c r="H236" s="41">
        <f>'65-69 transition matrix'!H9</f>
        <v>0</v>
      </c>
      <c r="I236" s="41">
        <f>'65-69 transition matrix'!I9</f>
        <v>0.37056200000000006</v>
      </c>
      <c r="J236" s="41">
        <f>'65-69 transition matrix'!J9</f>
        <v>7.038E-3</v>
      </c>
      <c r="K236" s="41">
        <f>'65-69 transition matrix'!K9</f>
        <v>0.62239999999999995</v>
      </c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4"/>
      <c r="BG236" s="44"/>
    </row>
    <row r="237" spans="1:59" x14ac:dyDescent="0.25">
      <c r="A237" s="4" t="str">
        <f>'65-69 transition matrix'!A10</f>
        <v xml:space="preserve">LT </v>
      </c>
      <c r="B237" s="41">
        <f>'65-69 transition matrix'!B10</f>
        <v>0</v>
      </c>
      <c r="C237" s="41">
        <f>'65-69 transition matrix'!C10</f>
        <v>0</v>
      </c>
      <c r="D237" s="41">
        <f>'65-69 transition matrix'!D10</f>
        <v>0</v>
      </c>
      <c r="E237" s="41">
        <f>'65-69 transition matrix'!E10</f>
        <v>0</v>
      </c>
      <c r="F237" s="41">
        <f>'65-69 transition matrix'!F10</f>
        <v>0</v>
      </c>
      <c r="G237" s="41">
        <f>'65-69 transition matrix'!G10</f>
        <v>0</v>
      </c>
      <c r="H237" s="41">
        <f>'65-69 transition matrix'!H10</f>
        <v>0</v>
      </c>
      <c r="I237" s="41">
        <f>'65-69 transition matrix'!I10</f>
        <v>0</v>
      </c>
      <c r="J237" s="41">
        <f>'65-69 transition matrix'!J10</f>
        <v>0.92999999999999994</v>
      </c>
      <c r="K237" s="41">
        <f>'65-69 transition matrix'!K10</f>
        <v>7.0000000000000007E-2</v>
      </c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4"/>
      <c r="BG237" s="44"/>
    </row>
    <row r="238" spans="1:59" x14ac:dyDescent="0.25">
      <c r="A238" s="4" t="str">
        <f>'65-69 transition matrix'!A11</f>
        <v>death</v>
      </c>
      <c r="B238" s="41">
        <f>'65-69 transition matrix'!B11</f>
        <v>0</v>
      </c>
      <c r="C238" s="41">
        <f>'65-69 transition matrix'!C11</f>
        <v>0</v>
      </c>
      <c r="D238" s="41">
        <f>'65-69 transition matrix'!D11</f>
        <v>0</v>
      </c>
      <c r="E238" s="41">
        <f>'65-69 transition matrix'!E11</f>
        <v>0</v>
      </c>
      <c r="F238" s="41">
        <f>'65-69 transition matrix'!F11</f>
        <v>0</v>
      </c>
      <c r="G238" s="41">
        <f>'65-69 transition matrix'!G11</f>
        <v>0</v>
      </c>
      <c r="H238" s="41">
        <f>'65-69 transition matrix'!H11</f>
        <v>0</v>
      </c>
      <c r="I238" s="41">
        <f>'65-69 transition matrix'!I11</f>
        <v>0</v>
      </c>
      <c r="J238" s="41">
        <f>'65-69 transition matrix'!J11</f>
        <v>0</v>
      </c>
      <c r="K238" s="41">
        <f>'65-69 transition matrix'!K11</f>
        <v>1</v>
      </c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4"/>
      <c r="BG238" s="44"/>
    </row>
    <row r="239" spans="1:59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4"/>
      <c r="BG239" s="44"/>
    </row>
    <row r="240" spans="1:59" x14ac:dyDescent="0.25">
      <c r="A240" s="15" t="s">
        <v>127</v>
      </c>
      <c r="B240" s="15" t="s">
        <v>66</v>
      </c>
      <c r="C240" s="15" t="s">
        <v>87</v>
      </c>
      <c r="D240" s="15" t="s">
        <v>77</v>
      </c>
      <c r="E240" s="15" t="s">
        <v>2</v>
      </c>
      <c r="F240" s="15" t="s">
        <v>3</v>
      </c>
      <c r="G240" s="15" t="s">
        <v>4</v>
      </c>
      <c r="H240" s="15" t="s">
        <v>64</v>
      </c>
      <c r="I240" s="15" t="s">
        <v>78</v>
      </c>
      <c r="J240" s="15" t="s">
        <v>79</v>
      </c>
      <c r="K240" s="15" t="s">
        <v>65</v>
      </c>
      <c r="L240" s="4" t="s">
        <v>110</v>
      </c>
      <c r="M240" s="15" t="s">
        <v>112</v>
      </c>
      <c r="N240" s="4" t="s">
        <v>151</v>
      </c>
      <c r="O240" s="22" t="s">
        <v>153</v>
      </c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4"/>
      <c r="BG240" s="44"/>
    </row>
    <row r="241" spans="1:59" x14ac:dyDescent="0.25">
      <c r="A241" s="4">
        <v>65</v>
      </c>
      <c r="B241" s="41">
        <f t="array" ref="B241:K241">MMULT(B225:K225,B229:K238)</f>
        <v>498.92792478897547</v>
      </c>
      <c r="C241" s="41">
        <v>244.94188276979401</v>
      </c>
      <c r="D241" s="41">
        <v>36.873065680688988</v>
      </c>
      <c r="E241" s="41">
        <v>25.170661455709332</v>
      </c>
      <c r="F241" s="41">
        <v>16.890469338089193</v>
      </c>
      <c r="G241" s="41">
        <v>4.6853003790613617</v>
      </c>
      <c r="H241" s="41">
        <v>2.0416388365350531</v>
      </c>
      <c r="I241" s="41">
        <v>0.30194889905293482</v>
      </c>
      <c r="J241" s="41">
        <v>0.50303251462905574</v>
      </c>
      <c r="K241" s="41">
        <v>180.89036477494</v>
      </c>
      <c r="L241" s="41">
        <f xml:space="preserve"> (C241 + D241 + E241 + F241 + G241 + H241) / $Q$2</f>
        <v>0.32693277648446584</v>
      </c>
      <c r="M241" s="41">
        <f xml:space="preserve"> (D241 + E241 + F241 + G241 + H241) / (C241 + D241 + E241 + F241+ G241 + H241)</f>
        <v>0.259105727736965</v>
      </c>
      <c r="N241" s="41">
        <f>I241 / (D241 + E241 + F241 + G241 + H241)</f>
        <v>3.5249229025560097E-3</v>
      </c>
      <c r="O241" s="41">
        <f>SUM(B241:J241)</f>
        <v>830.33592466253549</v>
      </c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4"/>
      <c r="BG241" s="44"/>
    </row>
    <row r="242" spans="1:59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4"/>
      <c r="BG242" s="44"/>
    </row>
    <row r="243" spans="1:59" x14ac:dyDescent="0.25">
      <c r="A243" s="15" t="s">
        <v>128</v>
      </c>
      <c r="B243" s="15" t="s">
        <v>66</v>
      </c>
      <c r="C243" s="15" t="s">
        <v>87</v>
      </c>
      <c r="D243" s="15" t="s">
        <v>77</v>
      </c>
      <c r="E243" s="15" t="s">
        <v>2</v>
      </c>
      <c r="F243" s="15" t="s">
        <v>3</v>
      </c>
      <c r="G243" s="15" t="s">
        <v>4</v>
      </c>
      <c r="H243" s="15" t="s">
        <v>64</v>
      </c>
      <c r="I243" s="15" t="s">
        <v>78</v>
      </c>
      <c r="J243" s="15" t="s">
        <v>79</v>
      </c>
      <c r="K243" s="15" t="s">
        <v>65</v>
      </c>
      <c r="L243" s="4" t="s">
        <v>110</v>
      </c>
      <c r="M243" s="15" t="s">
        <v>112</v>
      </c>
      <c r="N243" s="4" t="s">
        <v>151</v>
      </c>
      <c r="O243" s="22" t="s">
        <v>153</v>
      </c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4"/>
      <c r="BG243" s="44"/>
    </row>
    <row r="244" spans="1:59" x14ac:dyDescent="0.25">
      <c r="A244" s="4">
        <v>66</v>
      </c>
      <c r="B244" s="41">
        <f t="array" ref="B244:K244">MMULT(B241:K241,B229:K238)</f>
        <v>482.01604366716907</v>
      </c>
      <c r="C244" s="41">
        <v>245.95404915798548</v>
      </c>
      <c r="D244" s="41">
        <v>37.162601589530361</v>
      </c>
      <c r="E244" s="41">
        <v>25.63020175169958</v>
      </c>
      <c r="F244" s="41">
        <v>17.559876859687225</v>
      </c>
      <c r="G244" s="41">
        <v>4.9439363327268548</v>
      </c>
      <c r="H244" s="41">
        <v>2.2051894215633112</v>
      </c>
      <c r="I244" s="41">
        <v>0.33748820113194261</v>
      </c>
      <c r="J244" s="41">
        <v>0.53911607873836398</v>
      </c>
      <c r="K244" s="41">
        <v>194.87778637724321</v>
      </c>
      <c r="L244" s="41">
        <f xml:space="preserve"> (C244 + D244 + E244 + F244 + G244 + H244) / $Q$2</f>
        <v>0.32975394191807211</v>
      </c>
      <c r="M244" s="41">
        <f xml:space="preserve"> (D244 + E244 + F244 + G244 + H244) / (C244 + D244 + E244 + F244+ G244 + H244)</f>
        <v>0.26240896542513698</v>
      </c>
      <c r="N244" s="41">
        <f>I244 / (D244 + E244 + F244 + G244 + H244)</f>
        <v>3.8569284079085727E-3</v>
      </c>
      <c r="O244" s="41">
        <f>SUM(B244:J244)</f>
        <v>816.34850306023225</v>
      </c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4"/>
      <c r="BG244" s="44"/>
    </row>
    <row r="245" spans="1:59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4"/>
      <c r="BG245" s="44"/>
    </row>
    <row r="246" spans="1:59" x14ac:dyDescent="0.25">
      <c r="A246" s="15" t="s">
        <v>129</v>
      </c>
      <c r="B246" s="15" t="s">
        <v>66</v>
      </c>
      <c r="C246" s="15" t="s">
        <v>87</v>
      </c>
      <c r="D246" s="15" t="s">
        <v>77</v>
      </c>
      <c r="E246" s="15" t="s">
        <v>2</v>
      </c>
      <c r="F246" s="15" t="s">
        <v>3</v>
      </c>
      <c r="G246" s="15" t="s">
        <v>4</v>
      </c>
      <c r="H246" s="15" t="s">
        <v>64</v>
      </c>
      <c r="I246" s="15" t="s">
        <v>78</v>
      </c>
      <c r="J246" s="15" t="s">
        <v>79</v>
      </c>
      <c r="K246" s="15" t="s">
        <v>65</v>
      </c>
      <c r="L246" s="4" t="s">
        <v>110</v>
      </c>
      <c r="M246" s="15" t="s">
        <v>112</v>
      </c>
      <c r="N246" s="4" t="s">
        <v>151</v>
      </c>
      <c r="O246" s="22" t="s">
        <v>153</v>
      </c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4"/>
      <c r="BG246" s="44"/>
    </row>
    <row r="247" spans="1:59" x14ac:dyDescent="0.25">
      <c r="A247" s="4">
        <v>67</v>
      </c>
      <c r="B247" s="41">
        <f t="array" ref="B247:K247">MMULT(B244:K244,B229:K238)</f>
        <v>467.01493078734842</v>
      </c>
      <c r="C247" s="41">
        <v>245.28099031687864</v>
      </c>
      <c r="D247" s="41">
        <v>37.4436388889197</v>
      </c>
      <c r="E247" s="41">
        <v>26.06504710999705</v>
      </c>
      <c r="F247" s="41">
        <v>18.187835481772638</v>
      </c>
      <c r="G247" s="41">
        <v>5.1939391933512056</v>
      </c>
      <c r="H247" s="41">
        <v>2.3663099631941789</v>
      </c>
      <c r="I247" s="41">
        <v>0.36435640453631046</v>
      </c>
      <c r="J247" s="41">
        <v>0.57846501278881002</v>
      </c>
      <c r="K247" s="41">
        <v>208.73077627868844</v>
      </c>
      <c r="L247" s="41">
        <f xml:space="preserve"> (C247 + D247 + E247 + F247 + G247 + H247) / $Q$2</f>
        <v>0.33082383680927635</v>
      </c>
      <c r="M247" s="41">
        <f xml:space="preserve"> (D247 + E247 + F247 + G247 + H247) / (C247 + D247 + E247 + F247+ G247 + H247)</f>
        <v>0.26680626540535013</v>
      </c>
      <c r="N247" s="41">
        <f>I247 / (D247 + E247 + F247 + G247 + H247)</f>
        <v>4.0821150253929741E-3</v>
      </c>
      <c r="O247" s="41">
        <f>SUM(B247:J247)</f>
        <v>802.49551315878705</v>
      </c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4"/>
      <c r="BG247" s="44"/>
    </row>
    <row r="248" spans="1:59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4"/>
      <c r="BG248" s="44"/>
    </row>
    <row r="249" spans="1:59" x14ac:dyDescent="0.25">
      <c r="A249" s="15" t="s">
        <v>130</v>
      </c>
      <c r="B249" s="15" t="s">
        <v>66</v>
      </c>
      <c r="C249" s="15" t="s">
        <v>87</v>
      </c>
      <c r="D249" s="15" t="s">
        <v>77</v>
      </c>
      <c r="E249" s="15" t="s">
        <v>2</v>
      </c>
      <c r="F249" s="15" t="s">
        <v>3</v>
      </c>
      <c r="G249" s="15" t="s">
        <v>4</v>
      </c>
      <c r="H249" s="15" t="s">
        <v>64</v>
      </c>
      <c r="I249" s="15" t="s">
        <v>78</v>
      </c>
      <c r="J249" s="15" t="s">
        <v>79</v>
      </c>
      <c r="K249" s="15" t="s">
        <v>65</v>
      </c>
      <c r="L249" s="4" t="s">
        <v>110</v>
      </c>
      <c r="M249" s="15" t="s">
        <v>112</v>
      </c>
      <c r="N249" s="4" t="s">
        <v>151</v>
      </c>
      <c r="O249" s="22" t="s">
        <v>153</v>
      </c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4"/>
      <c r="BG249" s="44"/>
    </row>
    <row r="250" spans="1:59" x14ac:dyDescent="0.25">
      <c r="A250" s="4">
        <v>68</v>
      </c>
      <c r="B250" s="41">
        <f t="array" ref="B250:K250">MMULT(B247:K247,B229:K238)</f>
        <v>453.48313956205772</v>
      </c>
      <c r="C250" s="41">
        <v>243.40565683632073</v>
      </c>
      <c r="D250" s="41">
        <v>37.672600406701584</v>
      </c>
      <c r="E250" s="41">
        <v>26.477191651121192</v>
      </c>
      <c r="F250" s="41">
        <v>18.777779614694001</v>
      </c>
      <c r="G250" s="41">
        <v>5.4339327411152283</v>
      </c>
      <c r="H250" s="41">
        <v>2.5243989827230475</v>
      </c>
      <c r="I250" s="41">
        <v>0.38763855079622644</v>
      </c>
      <c r="J250" s="41">
        <v>0.62070738382173862</v>
      </c>
      <c r="K250" s="41">
        <v>222.4432437081239</v>
      </c>
      <c r="L250" s="41">
        <f xml:space="preserve"> (C250 + D250 + E250 + F250 + G250 + H250) / $Q$2</f>
        <v>0.33058036932429374</v>
      </c>
      <c r="M250" s="41">
        <f xml:space="preserve"> (D250 + E250 + F250 + G250 + H250) / (C250 + D250 + E250 + F250+ G250 + H250)</f>
        <v>0.27187615305961071</v>
      </c>
      <c r="N250" s="41">
        <f>I250 / (D250 + E250 + F250 + G250 + H250)</f>
        <v>4.2651119294675197E-3</v>
      </c>
      <c r="O250" s="41">
        <f>SUM(B250:J250)</f>
        <v>788.78304572935144</v>
      </c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4"/>
      <c r="BG250" s="44"/>
    </row>
    <row r="251" spans="1:59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4"/>
      <c r="BG251" s="44"/>
    </row>
    <row r="252" spans="1:59" x14ac:dyDescent="0.25">
      <c r="A252" s="15" t="s">
        <v>131</v>
      </c>
      <c r="B252" s="15" t="s">
        <v>66</v>
      </c>
      <c r="C252" s="15" t="s">
        <v>87</v>
      </c>
      <c r="D252" s="15" t="s">
        <v>77</v>
      </c>
      <c r="E252" s="15" t="s">
        <v>2</v>
      </c>
      <c r="F252" s="15" t="s">
        <v>3</v>
      </c>
      <c r="G252" s="15" t="s">
        <v>4</v>
      </c>
      <c r="H252" s="15" t="s">
        <v>64</v>
      </c>
      <c r="I252" s="15" t="s">
        <v>78</v>
      </c>
      <c r="J252" s="15" t="s">
        <v>79</v>
      </c>
      <c r="K252" s="15" t="s">
        <v>65</v>
      </c>
      <c r="L252" s="4" t="s">
        <v>110</v>
      </c>
      <c r="M252" s="15" t="s">
        <v>112</v>
      </c>
      <c r="N252" s="4" t="s">
        <v>151</v>
      </c>
      <c r="O252" s="22" t="s">
        <v>153</v>
      </c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L252" s="22" t="s">
        <v>218</v>
      </c>
      <c r="AM252" s="22" t="s">
        <v>219</v>
      </c>
      <c r="AN252" s="22" t="s">
        <v>220</v>
      </c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4"/>
      <c r="BG252" s="44"/>
    </row>
    <row r="253" spans="1:59" x14ac:dyDescent="0.25">
      <c r="A253" s="4">
        <v>69</v>
      </c>
      <c r="B253" s="41">
        <f t="array" ref="B253:K253">MMULT(B250:K250,B229:K238)</f>
        <v>441.09465288830177</v>
      </c>
      <c r="C253" s="41">
        <v>240.67979316544577</v>
      </c>
      <c r="D253" s="41">
        <v>37.827335651014991</v>
      </c>
      <c r="E253" s="41">
        <v>26.862581359378019</v>
      </c>
      <c r="F253" s="41">
        <v>19.332748007040134</v>
      </c>
      <c r="G253" s="41">
        <v>5.6631962175994257</v>
      </c>
      <c r="H253" s="41">
        <v>2.6788073637986725</v>
      </c>
      <c r="I253" s="41">
        <v>0.40915829189190911</v>
      </c>
      <c r="J253" s="41">
        <v>0.66551270460937761</v>
      </c>
      <c r="K253" s="41">
        <v>236.01250378839524</v>
      </c>
      <c r="L253" s="41">
        <f xml:space="preserve"> (C253 + D253 + E253 + F253 + G253 + H253) / $Q$2</f>
        <v>0.32934711571783093</v>
      </c>
      <c r="M253" s="41">
        <f xml:space="preserve"> (D253 + E253 + F253 + G253 + H253) / (C253 + D253 + E253 + F253+ G253 + H253)</f>
        <v>0.2773343478211186</v>
      </c>
      <c r="N253" s="41">
        <f>I253 / (D253 + E253 + F253 + G253 + H253)</f>
        <v>4.4298138898653128E-3</v>
      </c>
      <c r="O253" s="41">
        <f>SUM(B253:J253)</f>
        <v>775.21378564908002</v>
      </c>
      <c r="P253" s="41"/>
      <c r="Q253" s="22" t="s">
        <v>163</v>
      </c>
      <c r="R253" s="22" t="s">
        <v>154</v>
      </c>
      <c r="S253" s="22" t="s">
        <v>155</v>
      </c>
      <c r="T253" s="22" t="s">
        <v>156</v>
      </c>
      <c r="U253" s="22" t="s">
        <v>157</v>
      </c>
      <c r="V253" s="22" t="s">
        <v>158</v>
      </c>
      <c r="W253" s="22" t="s">
        <v>159</v>
      </c>
      <c r="X253" s="22" t="s">
        <v>160</v>
      </c>
      <c r="Y253" s="22" t="s">
        <v>161</v>
      </c>
      <c r="Z253" s="22" t="s">
        <v>162</v>
      </c>
      <c r="AA253" s="41"/>
      <c r="AB253" s="22" t="s">
        <v>181</v>
      </c>
      <c r="AC253" s="22" t="s">
        <v>182</v>
      </c>
      <c r="AD253" s="22" t="s">
        <v>174</v>
      </c>
      <c r="AE253" s="22" t="s">
        <v>175</v>
      </c>
      <c r="AF253" s="22" t="s">
        <v>176</v>
      </c>
      <c r="AG253" s="22" t="s">
        <v>177</v>
      </c>
      <c r="AH253" s="22" t="s">
        <v>178</v>
      </c>
      <c r="AI253" s="22" t="s">
        <v>179</v>
      </c>
      <c r="AJ253" s="22" t="s">
        <v>180</v>
      </c>
      <c r="AK253" s="22" t="s">
        <v>183</v>
      </c>
      <c r="AL253">
        <f>C253 - C241</f>
        <v>-4.2620896043482333</v>
      </c>
      <c r="AM253">
        <f>J253 - J241</f>
        <v>0.16248018998032188</v>
      </c>
      <c r="AN253">
        <f>K253-K241</f>
        <v>55.122139013455239</v>
      </c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4"/>
      <c r="BG253" s="44"/>
    </row>
    <row r="254" spans="1:59" x14ac:dyDescent="0.25">
      <c r="A254" s="22" t="s">
        <v>153</v>
      </c>
      <c r="B254" s="4">
        <f t="shared" ref="B254:J254" si="10">SUM(B241:B253)</f>
        <v>2342.5366916938524</v>
      </c>
      <c r="C254" s="4">
        <f t="shared" si="10"/>
        <v>1220.2623722464248</v>
      </c>
      <c r="D254" s="4">
        <f t="shared" si="10"/>
        <v>186.9792422168556</v>
      </c>
      <c r="E254" s="4">
        <f t="shared" si="10"/>
        <v>130.20568332790518</v>
      </c>
      <c r="F254" s="4">
        <f t="shared" si="10"/>
        <v>90.748709301283199</v>
      </c>
      <c r="G254" s="4">
        <f t="shared" si="10"/>
        <v>25.920304863854078</v>
      </c>
      <c r="H254" s="4">
        <f t="shared" si="10"/>
        <v>11.816344567814262</v>
      </c>
      <c r="I254" s="4">
        <f t="shared" si="10"/>
        <v>1.8005903474093232</v>
      </c>
      <c r="J254" s="4">
        <f t="shared" si="10"/>
        <v>2.9068336945873461</v>
      </c>
      <c r="K254" s="4"/>
      <c r="L254" s="4"/>
      <c r="M254" s="4"/>
      <c r="N254" s="4"/>
      <c r="O254" s="4">
        <f>SUM(B254:J254)</f>
        <v>4013.1767722599866</v>
      </c>
      <c r="P254" s="41"/>
      <c r="Q254" s="41">
        <f xml:space="preserve"> $R$6 * B254</f>
        <v>2342.5366916938524</v>
      </c>
      <c r="R254" s="41">
        <f>$R$7 * C254</f>
        <v>1220.2623722464248</v>
      </c>
      <c r="S254" s="41">
        <f xml:space="preserve"> $R$8 * D254</f>
        <v>177.6302801060128</v>
      </c>
      <c r="T254" s="41">
        <f xml:space="preserve"> $R$9 * E254</f>
        <v>123.69539916150991</v>
      </c>
      <c r="U254" s="41">
        <f xml:space="preserve"> $R$10 * F254</f>
        <v>83.488812557180552</v>
      </c>
      <c r="V254" s="41">
        <f>$R$11 * G254</f>
        <v>20.217837793806183</v>
      </c>
      <c r="W254" s="41">
        <f>$R$12 *H254</f>
        <v>7.089806740688557</v>
      </c>
      <c r="X254" s="41">
        <f xml:space="preserve"> $R$13 * I254</f>
        <v>1.1703837258160601</v>
      </c>
      <c r="Y254" s="41">
        <f xml:space="preserve"> $R$14 * J254</f>
        <v>2.1801252709405095</v>
      </c>
      <c r="Z254" s="4">
        <f>SUM(Q254:Y254)</f>
        <v>3978.2717092962316</v>
      </c>
      <c r="AA254" s="41"/>
      <c r="AB254" s="49">
        <f xml:space="preserve"> $S$6 * B254</f>
        <v>5877424.5594598753</v>
      </c>
      <c r="AC254" s="49">
        <f>$S$7 * C254</f>
        <v>4728516.6924548959</v>
      </c>
      <c r="AD254" s="49">
        <f xml:space="preserve"> $S$8 * D254</f>
        <v>733893.52570115821</v>
      </c>
      <c r="AE254" s="49">
        <f xml:space="preserve"> $S$9 * E254</f>
        <v>520822.73331162072</v>
      </c>
      <c r="AF254" s="49">
        <f xml:space="preserve"> $S$10 * F254</f>
        <v>408369.19185577438</v>
      </c>
      <c r="AG254" s="49">
        <f>$S$11 * G254</f>
        <v>536861.35434014571</v>
      </c>
      <c r="AH254" s="49">
        <f>$S$12 *H254</f>
        <v>604807.78035900521</v>
      </c>
      <c r="AI254" s="49">
        <f xml:space="preserve"> $S$13 * I254</f>
        <v>127715.8733417433</v>
      </c>
      <c r="AJ254" s="49">
        <f xml:space="preserve"> $S$14 * J254</f>
        <v>195246.20559804287</v>
      </c>
      <c r="AK254" s="39">
        <f>SUM(AB254:AJ254) + AL254 + AM254 + AN254</f>
        <v>17195768.578568775</v>
      </c>
      <c r="AL254" s="39">
        <f>IF(AL253&gt;0,(AL253*$T$7)-(AL253*$S$7),0)</f>
        <v>0</v>
      </c>
      <c r="AM254" s="39">
        <f>IF(AM253 &gt; 0, (AM253 * $T$14) - (AM253 * $S$14), 0)</f>
        <v>27064.325245022213</v>
      </c>
      <c r="AN254" s="39">
        <f t="array" ref="AN254">IF(AN253&gt;0,AN253*$T$15,0)</f>
        <v>3435046.3369014901</v>
      </c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4"/>
      <c r="BG254" s="44"/>
    </row>
    <row r="255" spans="1:59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4"/>
      <c r="BG255" s="44"/>
    </row>
    <row r="256" spans="1:59" x14ac:dyDescent="0.25">
      <c r="A256" s="4" t="str">
        <f>'70-74 transition matrix'!A1</f>
        <v>70-74</v>
      </c>
      <c r="B256" s="4" t="str">
        <f>'70-74 transition matrix'!B1</f>
        <v>no NAFLD</v>
      </c>
      <c r="C256" s="4" t="str">
        <f>'70-74 transition matrix'!C1</f>
        <v>NAFLD</v>
      </c>
      <c r="D256" s="4" t="str">
        <f>'70-74 transition matrix'!D1</f>
        <v>F1</v>
      </c>
      <c r="E256" s="4" t="str">
        <f>'70-74 transition matrix'!E1</f>
        <v>F2</v>
      </c>
      <c r="F256" s="4" t="str">
        <f>'70-74 transition matrix'!F1</f>
        <v>F3</v>
      </c>
      <c r="G256" s="4" t="str">
        <f>'70-74 transition matrix'!G1</f>
        <v>F4</v>
      </c>
      <c r="H256" s="4" t="str">
        <f>'70-74 transition matrix'!H1</f>
        <v>DCC</v>
      </c>
      <c r="I256" s="4" t="str">
        <f>'70-74 transition matrix'!I1</f>
        <v>HCC</v>
      </c>
      <c r="J256" s="4" t="str">
        <f>'70-74 transition matrix'!J1</f>
        <v>LT</v>
      </c>
      <c r="K256" s="4" t="str">
        <f>'70-74 transition matrix'!K1</f>
        <v>death</v>
      </c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4"/>
      <c r="BG256" s="44"/>
    </row>
    <row r="257" spans="1:59" x14ac:dyDescent="0.25">
      <c r="A257" s="4" t="str">
        <f>'70-74 transition matrix'!A2</f>
        <v>no NAFLD</v>
      </c>
      <c r="B257" s="41">
        <f>'70-74 transition matrix'!B2</f>
        <v>0.88634999999999997</v>
      </c>
      <c r="C257" s="41">
        <f>'70-74 transition matrix'!C2</f>
        <v>9.0399999999999994E-2</v>
      </c>
      <c r="D257" s="41">
        <f>'70-74 transition matrix'!D2</f>
        <v>0</v>
      </c>
      <c r="E257" s="41">
        <f>'70-74 transition matrix'!E2</f>
        <v>0</v>
      </c>
      <c r="F257" s="41">
        <f>'70-74 transition matrix'!F2</f>
        <v>0</v>
      </c>
      <c r="G257" s="41">
        <f>'70-74 transition matrix'!G2</f>
        <v>0</v>
      </c>
      <c r="H257" s="41">
        <f>'70-74 transition matrix'!H2</f>
        <v>0</v>
      </c>
      <c r="I257" s="41">
        <f>'70-74 transition matrix'!I2</f>
        <v>0</v>
      </c>
      <c r="J257" s="41">
        <f>'70-74 transition matrix'!J2</f>
        <v>0</v>
      </c>
      <c r="K257" s="41">
        <f>'70-74 transition matrix'!K2</f>
        <v>2.325E-2</v>
      </c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4"/>
      <c r="BG257" s="44"/>
    </row>
    <row r="258" spans="1:59" x14ac:dyDescent="0.25">
      <c r="A258" s="4" t="str">
        <f>'70-74 transition matrix'!A3</f>
        <v>NAFLD</v>
      </c>
      <c r="B258" s="41">
        <f>'70-74 transition matrix'!B3</f>
        <v>0.14359</v>
      </c>
      <c r="C258" s="41">
        <f>'70-74 transition matrix'!C3</f>
        <v>0.80586150000000001</v>
      </c>
      <c r="D258" s="41">
        <f>'70-74 transition matrix'!D3</f>
        <v>2.6136E-2</v>
      </c>
      <c r="E258" s="41">
        <f>'70-74 transition matrix'!E3</f>
        <v>0</v>
      </c>
      <c r="F258" s="41">
        <f>'70-74 transition matrix'!F3</f>
        <v>0</v>
      </c>
      <c r="G258" s="41">
        <f>'70-74 transition matrix'!G3</f>
        <v>0</v>
      </c>
      <c r="H258" s="41">
        <f>'70-74 transition matrix'!H3</f>
        <v>0</v>
      </c>
      <c r="I258" s="41">
        <f>'70-74 transition matrix'!I3</f>
        <v>0</v>
      </c>
      <c r="J258" s="41">
        <f>'70-74 transition matrix'!J3</f>
        <v>0</v>
      </c>
      <c r="K258" s="41">
        <f>'70-74 transition matrix'!K3</f>
        <v>2.44125E-2</v>
      </c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4"/>
      <c r="BG258" s="44"/>
    </row>
    <row r="259" spans="1:59" x14ac:dyDescent="0.25">
      <c r="A259" s="4" t="str">
        <f>'70-74 transition matrix'!A4</f>
        <v>F1</v>
      </c>
      <c r="B259" s="41">
        <f>'70-74 transition matrix'!B4</f>
        <v>0</v>
      </c>
      <c r="C259" s="41">
        <f>'70-74 transition matrix'!C4</f>
        <v>4.9799999999999997E-2</v>
      </c>
      <c r="D259" s="41">
        <f>'70-74 transition matrix'!D4</f>
        <v>0.79095574700000004</v>
      </c>
      <c r="E259" s="41">
        <f>'70-74 transition matrix'!E4</f>
        <v>0.1331</v>
      </c>
      <c r="F259" s="41">
        <f>'70-74 transition matrix'!F4</f>
        <v>0</v>
      </c>
      <c r="G259" s="41">
        <f>'70-74 transition matrix'!G4</f>
        <v>0</v>
      </c>
      <c r="H259" s="41">
        <f>'70-74 transition matrix'!H4</f>
        <v>0</v>
      </c>
      <c r="I259" s="41">
        <f>'70-74 transition matrix'!I4</f>
        <v>1.1253000000000001E-5</v>
      </c>
      <c r="J259" s="41">
        <f>'70-74 transition matrix'!J4</f>
        <v>0</v>
      </c>
      <c r="K259" s="41">
        <f>'70-74 transition matrix'!K4</f>
        <v>2.6133000000000003E-2</v>
      </c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4"/>
      <c r="BG259" s="44"/>
    </row>
    <row r="260" spans="1:59" x14ac:dyDescent="0.25">
      <c r="A260" s="4" t="str">
        <f>'70-74 transition matrix'!A5</f>
        <v>F2</v>
      </c>
      <c r="B260" s="41">
        <f>'70-74 transition matrix'!B5</f>
        <v>0</v>
      </c>
      <c r="C260" s="41">
        <f>'70-74 transition matrix'!C5</f>
        <v>0</v>
      </c>
      <c r="D260" s="41">
        <f>'70-74 transition matrix'!D5</f>
        <v>4.9799999999999997E-2</v>
      </c>
      <c r="E260" s="41">
        <f>'70-74 transition matrix'!E5</f>
        <v>0.77497360000000004</v>
      </c>
      <c r="F260" s="41">
        <f>'70-74 transition matrix'!F5</f>
        <v>0.1331</v>
      </c>
      <c r="G260" s="41">
        <f>'70-74 transition matrix'!G5</f>
        <v>0</v>
      </c>
      <c r="H260" s="41">
        <f>'70-74 transition matrix'!H5</f>
        <v>0</v>
      </c>
      <c r="I260" s="41">
        <f>'70-74 transition matrix'!I5</f>
        <v>2.299E-4</v>
      </c>
      <c r="J260" s="41">
        <f>'70-74 transition matrix'!J5</f>
        <v>0</v>
      </c>
      <c r="K260" s="41">
        <f>'70-74 transition matrix'!K5</f>
        <v>4.1896500000000003E-2</v>
      </c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4"/>
      <c r="BG260" s="44"/>
    </row>
    <row r="261" spans="1:59" x14ac:dyDescent="0.25">
      <c r="A261" s="4" t="str">
        <f>'70-74 transition matrix'!A6</f>
        <v>F3</v>
      </c>
      <c r="B261" s="41">
        <f>'70-74 transition matrix'!B6</f>
        <v>0</v>
      </c>
      <c r="C261" s="41">
        <f>'70-74 transition matrix'!C6</f>
        <v>0</v>
      </c>
      <c r="D261" s="41">
        <f>'70-74 transition matrix'!D6</f>
        <v>0</v>
      </c>
      <c r="E261" s="41">
        <f>'70-74 transition matrix'!E6</f>
        <v>4.9799999999999997E-2</v>
      </c>
      <c r="F261" s="41">
        <f>'70-74 transition matrix'!F6</f>
        <v>0.80809895000000009</v>
      </c>
      <c r="G261" s="41">
        <f>'70-74 transition matrix'!G6</f>
        <v>8.7119999999999989E-2</v>
      </c>
      <c r="H261" s="41">
        <f>'70-74 transition matrix'!H6</f>
        <v>0</v>
      </c>
      <c r="I261" s="41">
        <f>'70-74 transition matrix'!I6</f>
        <v>4.5980000000000001E-4</v>
      </c>
      <c r="J261" s="41">
        <f>'70-74 transition matrix'!J6</f>
        <v>0</v>
      </c>
      <c r="K261" s="41">
        <f>'70-74 transition matrix'!K6</f>
        <v>5.4521250000000007E-2</v>
      </c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4"/>
      <c r="BG261" s="44"/>
    </row>
    <row r="262" spans="1:59" x14ac:dyDescent="0.25">
      <c r="A262" s="4" t="str">
        <f>'70-74 transition matrix'!A7</f>
        <v>F4</v>
      </c>
      <c r="B262" s="41">
        <f>'70-74 transition matrix'!B7</f>
        <v>0</v>
      </c>
      <c r="C262" s="41">
        <f>'70-74 transition matrix'!C7</f>
        <v>0</v>
      </c>
      <c r="D262" s="41">
        <f>'70-74 transition matrix'!D7</f>
        <v>0</v>
      </c>
      <c r="E262" s="41">
        <f>'70-74 transition matrix'!E7</f>
        <v>0</v>
      </c>
      <c r="F262" s="41">
        <f>'70-74 transition matrix'!F7</f>
        <v>4.9799999999999997E-2</v>
      </c>
      <c r="G262" s="41">
        <f>'70-74 transition matrix'!G7</f>
        <v>0.71661074999999996</v>
      </c>
      <c r="H262" s="41">
        <f>'70-74 transition matrix'!H7</f>
        <v>0.1331</v>
      </c>
      <c r="I262" s="41">
        <f>'70-74 transition matrix'!I7</f>
        <v>3.1459999999999995E-2</v>
      </c>
      <c r="J262" s="41">
        <f>'70-74 transition matrix'!J7</f>
        <v>0</v>
      </c>
      <c r="K262" s="41">
        <f>'70-74 transition matrix'!K7</f>
        <v>6.902925E-2</v>
      </c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4"/>
      <c r="BG262" s="44"/>
    </row>
    <row r="263" spans="1:59" x14ac:dyDescent="0.25">
      <c r="A263" s="4" t="str">
        <f>'70-74 transition matrix'!A8</f>
        <v>DCC</v>
      </c>
      <c r="B263" s="41">
        <f>'70-74 transition matrix'!B8</f>
        <v>0</v>
      </c>
      <c r="C263" s="41">
        <f>'70-74 transition matrix'!C8</f>
        <v>0</v>
      </c>
      <c r="D263" s="41">
        <f>'70-74 transition matrix'!D8</f>
        <v>0</v>
      </c>
      <c r="E263" s="41">
        <f>'70-74 transition matrix'!E8</f>
        <v>0</v>
      </c>
      <c r="F263" s="41">
        <f>'70-74 transition matrix'!F8</f>
        <v>0</v>
      </c>
      <c r="G263" s="41">
        <f>'70-74 transition matrix'!G8</f>
        <v>0</v>
      </c>
      <c r="H263" s="41">
        <f>'70-74 transition matrix'!H8</f>
        <v>0.7746599999999999</v>
      </c>
      <c r="I263" s="41">
        <f>'70-74 transition matrix'!I8</f>
        <v>3.1459999999999995E-2</v>
      </c>
      <c r="J263" s="41">
        <f>'70-74 transition matrix'!J8</f>
        <v>3.388E-2</v>
      </c>
      <c r="K263" s="41">
        <f>'70-74 transition matrix'!K8</f>
        <v>0.16</v>
      </c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4"/>
      <c r="BG263" s="44"/>
    </row>
    <row r="264" spans="1:59" x14ac:dyDescent="0.25">
      <c r="A264" s="4" t="str">
        <f>'70-74 transition matrix'!A9</f>
        <v>HCC</v>
      </c>
      <c r="B264" s="41">
        <f>'70-74 transition matrix'!B9</f>
        <v>0</v>
      </c>
      <c r="C264" s="41">
        <f>'70-74 transition matrix'!C9</f>
        <v>0</v>
      </c>
      <c r="D264" s="41">
        <f>'70-74 transition matrix'!D9</f>
        <v>0</v>
      </c>
      <c r="E264" s="41">
        <f>'70-74 transition matrix'!E9</f>
        <v>0</v>
      </c>
      <c r="F264" s="41">
        <f>'70-74 transition matrix'!F9</f>
        <v>0</v>
      </c>
      <c r="G264" s="41">
        <f>'70-74 transition matrix'!G9</f>
        <v>0</v>
      </c>
      <c r="H264" s="41">
        <f>'70-74 transition matrix'!H9</f>
        <v>0</v>
      </c>
      <c r="I264" s="41">
        <f>'70-74 transition matrix'!I9</f>
        <v>0.37056200000000006</v>
      </c>
      <c r="J264" s="41">
        <f>'70-74 transition matrix'!J9</f>
        <v>7.038E-3</v>
      </c>
      <c r="K264" s="41">
        <f>'70-74 transition matrix'!K9</f>
        <v>0.62239999999999995</v>
      </c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4"/>
      <c r="BG264" s="44"/>
    </row>
    <row r="265" spans="1:59" x14ac:dyDescent="0.25">
      <c r="A265" s="4" t="str">
        <f>'70-74 transition matrix'!A10</f>
        <v xml:space="preserve">LT </v>
      </c>
      <c r="B265" s="41">
        <f>'70-74 transition matrix'!B10</f>
        <v>0</v>
      </c>
      <c r="C265" s="41">
        <f>'70-74 transition matrix'!C10</f>
        <v>0</v>
      </c>
      <c r="D265" s="41">
        <f>'70-74 transition matrix'!D10</f>
        <v>0</v>
      </c>
      <c r="E265" s="41">
        <f>'70-74 transition matrix'!E10</f>
        <v>0</v>
      </c>
      <c r="F265" s="41">
        <f>'70-74 transition matrix'!F10</f>
        <v>0</v>
      </c>
      <c r="G265" s="41">
        <f>'70-74 transition matrix'!G10</f>
        <v>0</v>
      </c>
      <c r="H265" s="41">
        <f>'70-74 transition matrix'!H10</f>
        <v>0</v>
      </c>
      <c r="I265" s="41">
        <f>'70-74 transition matrix'!I10</f>
        <v>0</v>
      </c>
      <c r="J265" s="41">
        <f>'70-74 transition matrix'!J10</f>
        <v>0.92999999999999994</v>
      </c>
      <c r="K265" s="41">
        <f>'70-74 transition matrix'!K10</f>
        <v>7.0000000000000007E-2</v>
      </c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4"/>
      <c r="BG265" s="44"/>
    </row>
    <row r="266" spans="1:59" x14ac:dyDescent="0.25">
      <c r="A266" s="4" t="str">
        <f>'70-74 transition matrix'!A11</f>
        <v>death</v>
      </c>
      <c r="B266" s="41">
        <f>'70-74 transition matrix'!B11</f>
        <v>0</v>
      </c>
      <c r="C266" s="41">
        <f>'70-74 transition matrix'!C11</f>
        <v>0</v>
      </c>
      <c r="D266" s="41">
        <f>'70-74 transition matrix'!D11</f>
        <v>0</v>
      </c>
      <c r="E266" s="41">
        <f>'70-74 transition matrix'!E11</f>
        <v>0</v>
      </c>
      <c r="F266" s="41">
        <f>'70-74 transition matrix'!F11</f>
        <v>0</v>
      </c>
      <c r="G266" s="41">
        <f>'70-74 transition matrix'!G11</f>
        <v>0</v>
      </c>
      <c r="H266" s="41">
        <f>'70-74 transition matrix'!H11</f>
        <v>0</v>
      </c>
      <c r="I266" s="41">
        <f>'70-74 transition matrix'!I11</f>
        <v>0</v>
      </c>
      <c r="J266" s="41">
        <f>'70-74 transition matrix'!J11</f>
        <v>0</v>
      </c>
      <c r="K266" s="41">
        <f>'70-74 transition matrix'!K11</f>
        <v>1</v>
      </c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4"/>
      <c r="BG266" s="44"/>
    </row>
    <row r="267" spans="1:59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4"/>
      <c r="BG267" s="44"/>
    </row>
    <row r="268" spans="1:59" x14ac:dyDescent="0.25">
      <c r="A268" s="15" t="s">
        <v>132</v>
      </c>
      <c r="B268" s="15" t="s">
        <v>66</v>
      </c>
      <c r="C268" s="15" t="s">
        <v>87</v>
      </c>
      <c r="D268" s="15" t="s">
        <v>77</v>
      </c>
      <c r="E268" s="15" t="s">
        <v>2</v>
      </c>
      <c r="F268" s="15" t="s">
        <v>3</v>
      </c>
      <c r="G268" s="15" t="s">
        <v>4</v>
      </c>
      <c r="H268" s="15" t="s">
        <v>64</v>
      </c>
      <c r="I268" s="15" t="s">
        <v>78</v>
      </c>
      <c r="J268" s="15" t="s">
        <v>79</v>
      </c>
      <c r="K268" s="15" t="s">
        <v>65</v>
      </c>
      <c r="L268" s="4" t="s">
        <v>110</v>
      </c>
      <c r="M268" s="15" t="s">
        <v>112</v>
      </c>
      <c r="N268" s="4" t="s">
        <v>151</v>
      </c>
      <c r="O268" s="22" t="s">
        <v>153</v>
      </c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4"/>
      <c r="BG268" s="44"/>
    </row>
    <row r="269" spans="1:59" x14ac:dyDescent="0.25">
      <c r="A269" s="4">
        <v>70</v>
      </c>
      <c r="B269" s="41">
        <f t="array" ref="B269:K269">MMULT(B253:K253,B257:K266)</f>
        <v>425.52345708817262</v>
      </c>
      <c r="C269" s="41">
        <v>235.71333707651891</v>
      </c>
      <c r="D269" s="41">
        <v>37.54791215273741</v>
      </c>
      <c r="E269" s="41">
        <v>26.815380607270772</v>
      </c>
      <c r="F269" s="41">
        <v>19.48021011567339</v>
      </c>
      <c r="G269" s="41">
        <v>5.7425762952644233</v>
      </c>
      <c r="H269" s="41">
        <v>2.8289363290027629</v>
      </c>
      <c r="I269" s="41">
        <v>0.42954852362707274</v>
      </c>
      <c r="J269" s="41">
        <v>0.71256446483055536</v>
      </c>
      <c r="K269" s="41">
        <v>256.43236678437739</v>
      </c>
      <c r="L269" s="41">
        <f xml:space="preserve"> (C269 + D269 + E269 + F269 + G269 + H269) / $Q$2</f>
        <v>0.32448558349783291</v>
      </c>
      <c r="M269" s="41">
        <f xml:space="preserve"> (D269 + E269 + F269 + G269 + H269) / (C269 + D269 + E269 + F269+ G269 + H269)</f>
        <v>0.2816428838724388</v>
      </c>
      <c r="N269" s="41">
        <f>I269 / (D269 + E269 + F269 + G269 + H269)</f>
        <v>4.6480382143885583E-3</v>
      </c>
      <c r="O269" s="41">
        <f>SUM(B269:J269)</f>
        <v>754.79392265309787</v>
      </c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4"/>
      <c r="BG269" s="44"/>
    </row>
    <row r="270" spans="1:59" x14ac:dyDescent="0.25">
      <c r="A270" s="4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4"/>
      <c r="BG270" s="44"/>
    </row>
    <row r="271" spans="1:59" x14ac:dyDescent="0.25">
      <c r="A271" s="15" t="s">
        <v>133</v>
      </c>
      <c r="B271" s="15" t="s">
        <v>66</v>
      </c>
      <c r="C271" s="15" t="s">
        <v>87</v>
      </c>
      <c r="D271" s="15" t="s">
        <v>77</v>
      </c>
      <c r="E271" s="15" t="s">
        <v>2</v>
      </c>
      <c r="F271" s="15" t="s">
        <v>3</v>
      </c>
      <c r="G271" s="15" t="s">
        <v>4</v>
      </c>
      <c r="H271" s="15" t="s">
        <v>64</v>
      </c>
      <c r="I271" s="15" t="s">
        <v>78</v>
      </c>
      <c r="J271" s="15" t="s">
        <v>79</v>
      </c>
      <c r="K271" s="15" t="s">
        <v>65</v>
      </c>
      <c r="L271" s="4" t="s">
        <v>110</v>
      </c>
      <c r="M271" s="15" t="s">
        <v>112</v>
      </c>
      <c r="N271" s="4" t="s">
        <v>151</v>
      </c>
      <c r="O271" s="22" t="s">
        <v>153</v>
      </c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4"/>
      <c r="BG271" s="44"/>
    </row>
    <row r="272" spans="1:59" x14ac:dyDescent="0.25">
      <c r="A272" s="4">
        <v>71</v>
      </c>
      <c r="B272" s="41">
        <f t="array" ref="B272:K272">MMULT(B269:K269,B257:K266)</f>
        <v>411.0087942609191</v>
      </c>
      <c r="C272" s="41">
        <v>230.28950993246627</v>
      </c>
      <c r="D272" s="41">
        <v>37.194746637132781</v>
      </c>
      <c r="E272" s="41">
        <v>26.748953615876701</v>
      </c>
      <c r="F272" s="41">
        <v>19.597044798586953</v>
      </c>
      <c r="G272" s="41">
        <v>5.8123078111591253</v>
      </c>
      <c r="H272" s="41">
        <v>2.9558007215249749</v>
      </c>
      <c r="I272" s="41">
        <v>0.44437853043999392</v>
      </c>
      <c r="J272" s="41">
        <v>0.76155247762831735</v>
      </c>
      <c r="K272" s="41">
        <v>276.41320065174102</v>
      </c>
      <c r="L272" s="41">
        <f xml:space="preserve"> (C272 + D272 + E272 + F272 + G272 + H272) / $Q$2</f>
        <v>0.31901698649092847</v>
      </c>
      <c r="M272" s="41">
        <f xml:space="preserve"> (D272 + E272 + F272 + G272 + H272) / (C272 + D272 + E272 + F272+ G272 + H272)</f>
        <v>0.2861417292325743</v>
      </c>
      <c r="N272" s="41">
        <f>I272 / (D272 + E272 + F272 + G272 + H272)</f>
        <v>4.8140401834182028E-3</v>
      </c>
      <c r="O272" s="41">
        <f>SUM(B272:J272)</f>
        <v>734.81308878573407</v>
      </c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4"/>
      <c r="BG272" s="44"/>
    </row>
    <row r="273" spans="1:59" x14ac:dyDescent="0.25">
      <c r="A273" s="4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4"/>
      <c r="BG273" s="44"/>
    </row>
    <row r="274" spans="1:59" x14ac:dyDescent="0.25">
      <c r="A274" s="15" t="s">
        <v>134</v>
      </c>
      <c r="B274" s="15" t="s">
        <v>66</v>
      </c>
      <c r="C274" s="15" t="s">
        <v>87</v>
      </c>
      <c r="D274" s="15" t="s">
        <v>77</v>
      </c>
      <c r="E274" s="15" t="s">
        <v>2</v>
      </c>
      <c r="F274" s="15" t="s">
        <v>3</v>
      </c>
      <c r="G274" s="15" t="s">
        <v>4</v>
      </c>
      <c r="H274" s="15" t="s">
        <v>64</v>
      </c>
      <c r="I274" s="15" t="s">
        <v>78</v>
      </c>
      <c r="J274" s="15" t="s">
        <v>79</v>
      </c>
      <c r="K274" s="15" t="s">
        <v>65</v>
      </c>
      <c r="L274" s="4" t="s">
        <v>110</v>
      </c>
      <c r="M274" s="15" t="s">
        <v>112</v>
      </c>
      <c r="N274" s="4" t="s">
        <v>151</v>
      </c>
      <c r="O274" s="22" t="s">
        <v>153</v>
      </c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4"/>
      <c r="BG274" s="44"/>
    </row>
    <row r="275" spans="1:59" x14ac:dyDescent="0.25">
      <c r="A275" s="4">
        <v>72</v>
      </c>
      <c r="B275" s="41">
        <f t="array" ref="B275:K275">MMULT(B272:K272,B257:K266)</f>
        <v>397.36491552436848</v>
      </c>
      <c r="C275" s="41">
        <v>224.58894329215846</v>
      </c>
      <c r="D275" s="41">
        <v>36.770343132514689</v>
      </c>
      <c r="E275" s="41">
        <v>26.656286488300989</v>
      </c>
      <c r="F275" s="41">
        <v>19.686089980109994</v>
      </c>
      <c r="G275" s="41">
        <v>5.872456802638494</v>
      </c>
      <c r="H275" s="41">
        <v>3.0633587566018163</v>
      </c>
      <c r="I275" s="41">
        <v>0.45609334955373482</v>
      </c>
      <c r="J275" s="41">
        <v>0.81151386873683795</v>
      </c>
      <c r="K275" s="41">
        <v>295.95628824249172</v>
      </c>
      <c r="L275" s="41">
        <f xml:space="preserve"> (C275 + D275 + E275 + F275 + G275 + H275) / $Q$2</f>
        <v>0.31312227713983132</v>
      </c>
      <c r="M275" s="41">
        <f xml:space="preserve"> (D275 + E275 + F275 + G275 + H275) / (C275 + D275 + E275 + F275+ G275 + H275)</f>
        <v>0.29070638008515337</v>
      </c>
      <c r="N275" s="41">
        <f>I275 / (D275 + E275 + F275 + G275 + H275)</f>
        <v>4.95492240870672E-3</v>
      </c>
      <c r="O275" s="41">
        <f>SUM(B275:J275)</f>
        <v>715.27000119498337</v>
      </c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4"/>
      <c r="BG275" s="44"/>
    </row>
    <row r="276" spans="1:59" x14ac:dyDescent="0.25">
      <c r="A276" s="4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4"/>
      <c r="BG276" s="44"/>
    </row>
    <row r="277" spans="1:59" x14ac:dyDescent="0.25">
      <c r="A277" s="15" t="s">
        <v>135</v>
      </c>
      <c r="B277" s="15" t="s">
        <v>66</v>
      </c>
      <c r="C277" s="15" t="s">
        <v>87</v>
      </c>
      <c r="D277" s="15" t="s">
        <v>77</v>
      </c>
      <c r="E277" s="15" t="s">
        <v>2</v>
      </c>
      <c r="F277" s="15" t="s">
        <v>3</v>
      </c>
      <c r="G277" s="15" t="s">
        <v>4</v>
      </c>
      <c r="H277" s="15" t="s">
        <v>64</v>
      </c>
      <c r="I277" s="15" t="s">
        <v>78</v>
      </c>
      <c r="J277" s="15" t="s">
        <v>79</v>
      </c>
      <c r="K277" s="15" t="s">
        <v>65</v>
      </c>
      <c r="L277" s="4" t="s">
        <v>110</v>
      </c>
      <c r="M277" s="15" t="s">
        <v>112</v>
      </c>
      <c r="N277" s="4" t="s">
        <v>151</v>
      </c>
      <c r="O277" s="22" t="s">
        <v>153</v>
      </c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4"/>
      <c r="BG277" s="44"/>
    </row>
    <row r="278" spans="1:59" x14ac:dyDescent="0.25">
      <c r="A278" s="4">
        <v>73</v>
      </c>
      <c r="B278" s="41">
        <f t="array" ref="B278:K278">MMULT(B275:K275,B257:K266)</f>
        <v>384.453119242345</v>
      </c>
      <c r="C278" s="41">
        <v>218.74053417623594</v>
      </c>
      <c r="D278" s="41">
        <v>36.281053908825726</v>
      </c>
      <c r="E278" s="41">
        <v>26.532418254417159</v>
      </c>
      <c r="F278" s="41">
        <v>19.748708722896669</v>
      </c>
      <c r="G278" s="41">
        <v>5.9233178327485554</v>
      </c>
      <c r="H278" s="41">
        <v>3.1546854948203462</v>
      </c>
      <c r="I278" s="41">
        <v>0.46572534239881636</v>
      </c>
      <c r="J278" s="41">
        <v>0.86170447759308799</v>
      </c>
      <c r="K278" s="41">
        <v>315.06502198519394</v>
      </c>
      <c r="L278" s="41">
        <f xml:space="preserve"> (C278 + D278 + E278 + F278 + G278 + H278) / $Q$2</f>
        <v>0.30693497749411047</v>
      </c>
      <c r="M278" s="41">
        <f xml:space="preserve"> (D278 + E278 + F278 + G278 + H278) / (C278 + D278 + E278 + F278+ G278 + H278)</f>
        <v>0.29525089280377598</v>
      </c>
      <c r="N278" s="41">
        <f>I278 / (D278 + E278 + F278 + G278 + H278)</f>
        <v>5.0821083173810174E-3</v>
      </c>
      <c r="O278" s="41">
        <f>SUM(B278:J278)</f>
        <v>696.16126745228132</v>
      </c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4"/>
      <c r="BG278" s="44"/>
    </row>
    <row r="279" spans="1:59" x14ac:dyDescent="0.25">
      <c r="A279" s="4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4"/>
      <c r="BG279" s="44"/>
    </row>
    <row r="280" spans="1:59" x14ac:dyDescent="0.25">
      <c r="A280" s="15" t="s">
        <v>136</v>
      </c>
      <c r="B280" s="15" t="s">
        <v>66</v>
      </c>
      <c r="C280" s="15" t="s">
        <v>87</v>
      </c>
      <c r="D280" s="15" t="s">
        <v>77</v>
      </c>
      <c r="E280" s="15" t="s">
        <v>2</v>
      </c>
      <c r="F280" s="15" t="s">
        <v>3</v>
      </c>
      <c r="G280" s="15" t="s">
        <v>4</v>
      </c>
      <c r="H280" s="15" t="s">
        <v>64</v>
      </c>
      <c r="I280" s="15" t="s">
        <v>78</v>
      </c>
      <c r="J280" s="15" t="s">
        <v>79</v>
      </c>
      <c r="K280" s="15" t="s">
        <v>65</v>
      </c>
      <c r="L280" s="4" t="s">
        <v>110</v>
      </c>
      <c r="M280" s="15" t="s">
        <v>112</v>
      </c>
      <c r="N280" s="4" t="s">
        <v>151</v>
      </c>
      <c r="O280" s="22" t="s">
        <v>153</v>
      </c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L280" s="22" t="s">
        <v>218</v>
      </c>
      <c r="AM280" s="22" t="s">
        <v>219</v>
      </c>
      <c r="AN280" s="22" t="s">
        <v>220</v>
      </c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4"/>
      <c r="BG280" s="44"/>
    </row>
    <row r="281" spans="1:59" x14ac:dyDescent="0.25">
      <c r="A281" s="4">
        <v>74</v>
      </c>
      <c r="B281" s="41">
        <f t="array" ref="B281:K281">MMULT(B278:K278,B257:K266)</f>
        <v>372.1689755428182</v>
      </c>
      <c r="C281" s="41">
        <v>212.83593344623029</v>
      </c>
      <c r="D281" s="41">
        <v>35.735025126702595</v>
      </c>
      <c r="E281" s="41">
        <v>26.374417660996343</v>
      </c>
      <c r="F281" s="41">
        <v>19.785356880562443</v>
      </c>
      <c r="G281" s="41">
        <v>5.9652207385530742</v>
      </c>
      <c r="H281" s="41">
        <v>3.2322022689563621</v>
      </c>
      <c r="I281" s="41">
        <v>0.47376262894242221</v>
      </c>
      <c r="J281" s="41">
        <v>0.91154368368588801</v>
      </c>
      <c r="K281" s="41">
        <v>333.74385146002766</v>
      </c>
      <c r="L281" s="41">
        <f xml:space="preserve"> (C281 + D281 + E281 + F281 + G281 + H281) / $Q$2</f>
        <v>0.30055404937214414</v>
      </c>
      <c r="M281" s="41">
        <f xml:space="preserve"> (D281 + E281 + F281 + G281 + H281) / (C281 + D281 + E281 + F281+ G281 + H281)</f>
        <v>0.29971630084579953</v>
      </c>
      <c r="N281" s="41">
        <f>I281 / (D281 + E281 + F281 + G281 + H281)</f>
        <v>5.2009119442469817E-3</v>
      </c>
      <c r="O281" s="41">
        <f>SUM(B281:J281)</f>
        <v>677.48243797744749</v>
      </c>
      <c r="P281" s="41"/>
      <c r="Q281" s="22" t="s">
        <v>163</v>
      </c>
      <c r="R281" s="22" t="s">
        <v>154</v>
      </c>
      <c r="S281" s="22" t="s">
        <v>155</v>
      </c>
      <c r="T281" s="22" t="s">
        <v>156</v>
      </c>
      <c r="U281" s="22" t="s">
        <v>157</v>
      </c>
      <c r="V281" s="22" t="s">
        <v>158</v>
      </c>
      <c r="W281" s="22" t="s">
        <v>159</v>
      </c>
      <c r="X281" s="22" t="s">
        <v>160</v>
      </c>
      <c r="Y281" s="22" t="s">
        <v>161</v>
      </c>
      <c r="Z281" s="22" t="s">
        <v>162</v>
      </c>
      <c r="AA281" s="41"/>
      <c r="AB281" s="22" t="s">
        <v>181</v>
      </c>
      <c r="AC281" s="22" t="s">
        <v>182</v>
      </c>
      <c r="AD281" s="22" t="s">
        <v>174</v>
      </c>
      <c r="AE281" s="22" t="s">
        <v>175</v>
      </c>
      <c r="AF281" s="22" t="s">
        <v>176</v>
      </c>
      <c r="AG281" s="22" t="s">
        <v>177</v>
      </c>
      <c r="AH281" s="22" t="s">
        <v>178</v>
      </c>
      <c r="AI281" s="22" t="s">
        <v>179</v>
      </c>
      <c r="AJ281" s="22" t="s">
        <v>180</v>
      </c>
      <c r="AK281" s="22" t="s">
        <v>183</v>
      </c>
      <c r="AL281">
        <f>C281 - C269</f>
        <v>-22.877403630288626</v>
      </c>
      <c r="AM281">
        <f>J281 - J269</f>
        <v>0.19897921885533265</v>
      </c>
      <c r="AN281">
        <f>K281-K269</f>
        <v>77.311484675650263</v>
      </c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4"/>
      <c r="BG281" s="44"/>
    </row>
    <row r="282" spans="1:59" x14ac:dyDescent="0.25">
      <c r="A282" s="22" t="s">
        <v>153</v>
      </c>
      <c r="B282" s="4">
        <f t="shared" ref="B282:J282" si="11">SUM(B269:B281)</f>
        <v>1990.5192616586237</v>
      </c>
      <c r="C282" s="4">
        <f t="shared" si="11"/>
        <v>1122.1682579236099</v>
      </c>
      <c r="D282" s="4">
        <f t="shared" si="11"/>
        <v>183.52908095791321</v>
      </c>
      <c r="E282" s="4">
        <f t="shared" si="11"/>
        <v>133.12745662686194</v>
      </c>
      <c r="F282" s="4">
        <f t="shared" si="11"/>
        <v>98.297410497829446</v>
      </c>
      <c r="G282" s="4">
        <f t="shared" si="11"/>
        <v>29.315879480363673</v>
      </c>
      <c r="H282" s="4">
        <f t="shared" si="11"/>
        <v>15.234983570906264</v>
      </c>
      <c r="I282" s="4">
        <f t="shared" si="11"/>
        <v>2.2695083749620402</v>
      </c>
      <c r="J282" s="4">
        <f t="shared" si="11"/>
        <v>4.0588789724746874</v>
      </c>
      <c r="K282" s="41"/>
      <c r="L282" s="41"/>
      <c r="M282" s="41"/>
      <c r="N282" s="41"/>
      <c r="O282" s="4">
        <f>SUM(B282:J282)</f>
        <v>3578.5207180635452</v>
      </c>
      <c r="P282" s="41"/>
      <c r="Q282" s="41">
        <f xml:space="preserve"> $R$6 * B282</f>
        <v>1990.5192616586237</v>
      </c>
      <c r="R282" s="41">
        <f>$R$7 * C282</f>
        <v>1122.1682579236099</v>
      </c>
      <c r="S282" s="41">
        <f xml:space="preserve"> $R$8 * D282</f>
        <v>174.35262691001753</v>
      </c>
      <c r="T282" s="41">
        <f xml:space="preserve"> $R$9 * E282</f>
        <v>126.47108379551884</v>
      </c>
      <c r="U282" s="41">
        <f xml:space="preserve"> $R$10 * F282</f>
        <v>90.433617658003101</v>
      </c>
      <c r="V282" s="41">
        <f>$R$11 * G282</f>
        <v>22.866385994683665</v>
      </c>
      <c r="W282" s="41">
        <f>$R$12 *H282</f>
        <v>9.1409901425437585</v>
      </c>
      <c r="X282" s="41">
        <f xml:space="preserve"> $R$13 * I282</f>
        <v>1.4751804437253262</v>
      </c>
      <c r="Y282" s="41">
        <f xml:space="preserve"> $R$14 * J282</f>
        <v>3.0441592293560156</v>
      </c>
      <c r="Z282" s="4">
        <f>SUM(Q282:Y282)</f>
        <v>3540.4715637560821</v>
      </c>
      <c r="AA282" s="41"/>
      <c r="AB282" s="49">
        <f xml:space="preserve"> $S$6 * B282</f>
        <v>4994212.827501487</v>
      </c>
      <c r="AC282" s="49">
        <f>$S$7 * C282</f>
        <v>4348401.9994539879</v>
      </c>
      <c r="AD282" s="49">
        <f xml:space="preserve"> $S$8 * D282</f>
        <v>720351.64275980939</v>
      </c>
      <c r="AE282" s="49">
        <f xml:space="preserve"> $S$9 * E282</f>
        <v>532509.82650744775</v>
      </c>
      <c r="AF282" s="49">
        <f xml:space="preserve"> $S$10 * F282</f>
        <v>442338.34724023251</v>
      </c>
      <c r="AG282" s="49">
        <f>$S$11 * G282</f>
        <v>607190.49579729245</v>
      </c>
      <c r="AH282" s="49">
        <f>$S$12 *H282</f>
        <v>779787.39909326623</v>
      </c>
      <c r="AI282" s="49">
        <f xml:space="preserve"> $S$13 * I282</f>
        <v>160976.22903605751</v>
      </c>
      <c r="AJ282" s="49">
        <f xml:space="preserve"> $S$14 * J282</f>
        <v>272626.78282317979</v>
      </c>
      <c r="AK282" s="39">
        <f>SUM(AB282:AJ282) + AL282 + AM282 + AN282</f>
        <v>17709359.309229992</v>
      </c>
      <c r="AL282" s="39">
        <f>IF(AL281&gt;0,(AL281*$T$7)-(AL281*$S$7),0)</f>
        <v>0</v>
      </c>
      <c r="AM282" s="39">
        <f>IF(AM281 &gt; 0, (AM281 * $T$14) - (AM281 * $S$14), 0)</f>
        <v>33143.968484732759</v>
      </c>
      <c r="AN282" s="39">
        <f t="array" ref="AN282">IF(AN281&gt;0,AN281*$T$15,0)</f>
        <v>4817819.7905324977</v>
      </c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4"/>
      <c r="BG282" s="44"/>
    </row>
    <row r="283" spans="1:59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4"/>
      <c r="BG283" s="44"/>
    </row>
    <row r="284" spans="1:59" x14ac:dyDescent="0.25">
      <c r="A284" s="4" t="str">
        <f>'75-79 transition matrix'!A1</f>
        <v>75-79</v>
      </c>
      <c r="B284" s="4" t="str">
        <f>'75-79 transition matrix'!B1</f>
        <v>no NAFLD</v>
      </c>
      <c r="C284" s="4" t="str">
        <f>'75-79 transition matrix'!C1</f>
        <v>NAFLD</v>
      </c>
      <c r="D284" s="4" t="str">
        <f>'75-79 transition matrix'!D1</f>
        <v>F1</v>
      </c>
      <c r="E284" s="4" t="str">
        <f>'75-79 transition matrix'!E1</f>
        <v>F2</v>
      </c>
      <c r="F284" s="4" t="str">
        <f>'75-79 transition matrix'!F1</f>
        <v>F3</v>
      </c>
      <c r="G284" s="4" t="str">
        <f>'75-79 transition matrix'!G1</f>
        <v>F4</v>
      </c>
      <c r="H284" s="4" t="str">
        <f>'75-79 transition matrix'!H1</f>
        <v>DCC</v>
      </c>
      <c r="I284" s="4" t="str">
        <f>'75-79 transition matrix'!I1</f>
        <v>HCC</v>
      </c>
      <c r="J284" s="4" t="str">
        <f>'75-79 transition matrix'!J1</f>
        <v>LT</v>
      </c>
      <c r="K284" s="4" t="str">
        <f>'75-79 transition matrix'!K1</f>
        <v>death</v>
      </c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4"/>
      <c r="BG284" s="44"/>
    </row>
    <row r="285" spans="1:59" x14ac:dyDescent="0.25">
      <c r="A285" s="4" t="str">
        <f>'75-79 transition matrix'!A2</f>
        <v>no NAFLD</v>
      </c>
      <c r="B285" s="41">
        <f>'75-79 transition matrix'!B2</f>
        <v>0.87229999999999996</v>
      </c>
      <c r="C285" s="41">
        <f>'75-79 transition matrix'!C2</f>
        <v>9.0700000000000003E-2</v>
      </c>
      <c r="D285" s="41">
        <f>'75-79 transition matrix'!D2</f>
        <v>0</v>
      </c>
      <c r="E285" s="41">
        <f>'75-79 transition matrix'!E2</f>
        <v>0</v>
      </c>
      <c r="F285" s="41">
        <f>'75-79 transition matrix'!F2</f>
        <v>0</v>
      </c>
      <c r="G285" s="41">
        <f>'75-79 transition matrix'!G2</f>
        <v>0</v>
      </c>
      <c r="H285" s="41">
        <f>'75-79 transition matrix'!H2</f>
        <v>0</v>
      </c>
      <c r="I285" s="41">
        <f>'75-79 transition matrix'!I2</f>
        <v>0</v>
      </c>
      <c r="J285" s="41">
        <f>'75-79 transition matrix'!J2</f>
        <v>0</v>
      </c>
      <c r="K285" s="41">
        <f>'75-79 transition matrix'!K2</f>
        <v>3.6999999999999998E-2</v>
      </c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4"/>
      <c r="BG285" s="44"/>
    </row>
    <row r="286" spans="1:59" x14ac:dyDescent="0.25">
      <c r="A286" s="4" t="str">
        <f>'75-79 transition matrix'!A3</f>
        <v>NAFLD</v>
      </c>
      <c r="B286" s="41">
        <f>'75-79 transition matrix'!B3</f>
        <v>0.14359</v>
      </c>
      <c r="C286" s="41">
        <f>'75-79 transition matrix'!C3</f>
        <v>0.79142399999999991</v>
      </c>
      <c r="D286" s="41">
        <f>'75-79 transition matrix'!D3</f>
        <v>2.6136E-2</v>
      </c>
      <c r="E286" s="41">
        <f>'75-79 transition matrix'!E3</f>
        <v>0</v>
      </c>
      <c r="F286" s="41">
        <f>'75-79 transition matrix'!F3</f>
        <v>0</v>
      </c>
      <c r="G286" s="41">
        <f>'75-79 transition matrix'!G3</f>
        <v>0</v>
      </c>
      <c r="H286" s="41">
        <f>'75-79 transition matrix'!H3</f>
        <v>0</v>
      </c>
      <c r="I286" s="41">
        <f>'75-79 transition matrix'!I3</f>
        <v>0</v>
      </c>
      <c r="J286" s="41">
        <f>'75-79 transition matrix'!J3</f>
        <v>0</v>
      </c>
      <c r="K286" s="41">
        <f>'75-79 transition matrix'!K3</f>
        <v>3.8850000000000003E-2</v>
      </c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4"/>
      <c r="BG286" s="44"/>
    </row>
    <row r="287" spans="1:59" x14ac:dyDescent="0.25">
      <c r="A287" s="4" t="str">
        <f>'75-79 transition matrix'!A4</f>
        <v>F1</v>
      </c>
      <c r="B287" s="41">
        <f>'75-79 transition matrix'!B4</f>
        <v>0</v>
      </c>
      <c r="C287" s="41">
        <f>'75-79 transition matrix'!C4</f>
        <v>4.9799999999999997E-2</v>
      </c>
      <c r="D287" s="41">
        <f>'75-79 transition matrix'!D4</f>
        <v>0.77550074700000005</v>
      </c>
      <c r="E287" s="41">
        <f>'75-79 transition matrix'!E4</f>
        <v>0.1331</v>
      </c>
      <c r="F287" s="41">
        <f>'75-79 transition matrix'!F4</f>
        <v>0</v>
      </c>
      <c r="G287" s="41">
        <f>'75-79 transition matrix'!G4</f>
        <v>0</v>
      </c>
      <c r="H287" s="41">
        <f>'75-79 transition matrix'!H4</f>
        <v>0</v>
      </c>
      <c r="I287" s="41">
        <f>'75-79 transition matrix'!I4</f>
        <v>1.1253000000000001E-5</v>
      </c>
      <c r="J287" s="41">
        <f>'75-79 transition matrix'!J4</f>
        <v>0</v>
      </c>
      <c r="K287" s="41">
        <f>'75-79 transition matrix'!K4</f>
        <v>4.1588E-2</v>
      </c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4"/>
      <c r="BG287" s="44"/>
    </row>
    <row r="288" spans="1:59" x14ac:dyDescent="0.25">
      <c r="A288" s="4" t="str">
        <f>'75-79 transition matrix'!A5</f>
        <v>F2</v>
      </c>
      <c r="B288" s="41">
        <f>'75-79 transition matrix'!B5</f>
        <v>0</v>
      </c>
      <c r="C288" s="41">
        <f>'75-79 transition matrix'!C5</f>
        <v>0</v>
      </c>
      <c r="D288" s="41">
        <f>'75-79 transition matrix'!D5</f>
        <v>4.9799999999999997E-2</v>
      </c>
      <c r="E288" s="41">
        <f>'75-79 transition matrix'!E5</f>
        <v>0.75019610000000003</v>
      </c>
      <c r="F288" s="41">
        <f>'75-79 transition matrix'!F5</f>
        <v>0.1331</v>
      </c>
      <c r="G288" s="41">
        <f>'75-79 transition matrix'!G5</f>
        <v>0</v>
      </c>
      <c r="H288" s="41">
        <f>'75-79 transition matrix'!H5</f>
        <v>0</v>
      </c>
      <c r="I288" s="41">
        <f>'75-79 transition matrix'!I5</f>
        <v>2.299E-4</v>
      </c>
      <c r="J288" s="41">
        <f>'75-79 transition matrix'!J5</f>
        <v>0</v>
      </c>
      <c r="K288" s="41">
        <f>'75-79 transition matrix'!K5</f>
        <v>6.6673999999999997E-2</v>
      </c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4"/>
      <c r="BG288" s="44"/>
    </row>
    <row r="289" spans="1:59" x14ac:dyDescent="0.25">
      <c r="A289" s="4" t="str">
        <f>'75-79 transition matrix'!A6</f>
        <v>F3</v>
      </c>
      <c r="B289" s="41">
        <f>'75-79 transition matrix'!B6</f>
        <v>0</v>
      </c>
      <c r="C289" s="41">
        <f>'75-79 transition matrix'!C6</f>
        <v>0</v>
      </c>
      <c r="D289" s="41">
        <f>'75-79 transition matrix'!D6</f>
        <v>0</v>
      </c>
      <c r="E289" s="41">
        <f>'75-79 transition matrix'!E6</f>
        <v>4.9799999999999997E-2</v>
      </c>
      <c r="F289" s="41">
        <f>'75-79 transition matrix'!F6</f>
        <v>0.77585520000000008</v>
      </c>
      <c r="G289" s="41">
        <f>'75-79 transition matrix'!G6</f>
        <v>8.7119999999999989E-2</v>
      </c>
      <c r="H289" s="41">
        <f>'75-79 transition matrix'!H6</f>
        <v>0</v>
      </c>
      <c r="I289" s="41">
        <f>'75-79 transition matrix'!I6</f>
        <v>4.5980000000000001E-4</v>
      </c>
      <c r="J289" s="41">
        <f>'75-79 transition matrix'!J6</f>
        <v>0</v>
      </c>
      <c r="K289" s="41">
        <f>'75-79 transition matrix'!K6</f>
        <v>8.6765000000000009E-2</v>
      </c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4"/>
      <c r="BG289" s="44"/>
    </row>
    <row r="290" spans="1:59" x14ac:dyDescent="0.25">
      <c r="A290" s="4" t="str">
        <f>'75-79 transition matrix'!A7</f>
        <v>F4</v>
      </c>
      <c r="B290" s="41">
        <f>'75-79 transition matrix'!B7</f>
        <v>0</v>
      </c>
      <c r="C290" s="41">
        <f>'75-79 transition matrix'!C7</f>
        <v>0</v>
      </c>
      <c r="D290" s="41">
        <f>'75-79 transition matrix'!D7</f>
        <v>0</v>
      </c>
      <c r="E290" s="41">
        <f>'75-79 transition matrix'!E7</f>
        <v>0</v>
      </c>
      <c r="F290" s="41">
        <f>'75-79 transition matrix'!F7</f>
        <v>4.9799999999999997E-2</v>
      </c>
      <c r="G290" s="41">
        <f>'75-79 transition matrix'!G7</f>
        <v>0.67578700000000003</v>
      </c>
      <c r="H290" s="41">
        <f>'75-79 transition matrix'!H7</f>
        <v>0.1331</v>
      </c>
      <c r="I290" s="41">
        <f>'75-79 transition matrix'!I7</f>
        <v>3.1459999999999995E-2</v>
      </c>
      <c r="J290" s="41">
        <f>'75-79 transition matrix'!J7</f>
        <v>0</v>
      </c>
      <c r="K290" s="41">
        <f>'75-79 transition matrix'!K7</f>
        <v>0.10985299999999999</v>
      </c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4"/>
      <c r="BG290" s="44"/>
    </row>
    <row r="291" spans="1:59" x14ac:dyDescent="0.25">
      <c r="A291" s="4" t="str">
        <f>'75-79 transition matrix'!A8</f>
        <v>DCC</v>
      </c>
      <c r="B291" s="41">
        <f>'75-79 transition matrix'!B8</f>
        <v>0</v>
      </c>
      <c r="C291" s="41">
        <f>'75-79 transition matrix'!C8</f>
        <v>0</v>
      </c>
      <c r="D291" s="41">
        <f>'75-79 transition matrix'!D8</f>
        <v>0</v>
      </c>
      <c r="E291" s="41">
        <f>'75-79 transition matrix'!E8</f>
        <v>0</v>
      </c>
      <c r="F291" s="41">
        <f>'75-79 transition matrix'!F8</f>
        <v>0</v>
      </c>
      <c r="G291" s="41">
        <f>'75-79 transition matrix'!G8</f>
        <v>0</v>
      </c>
      <c r="H291" s="41">
        <f>'75-79 transition matrix'!H8</f>
        <v>0.7746599999999999</v>
      </c>
      <c r="I291" s="41">
        <f>'75-79 transition matrix'!I8</f>
        <v>3.1459999999999995E-2</v>
      </c>
      <c r="J291" s="41">
        <f>'75-79 transition matrix'!J8</f>
        <v>3.388E-2</v>
      </c>
      <c r="K291" s="41">
        <f>'75-79 transition matrix'!K8</f>
        <v>0.16</v>
      </c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4"/>
      <c r="BG291" s="44"/>
    </row>
    <row r="292" spans="1:59" x14ac:dyDescent="0.25">
      <c r="A292" s="4" t="str">
        <f>'75-79 transition matrix'!A9</f>
        <v>HCC</v>
      </c>
      <c r="B292" s="41">
        <f>'75-79 transition matrix'!B9</f>
        <v>0</v>
      </c>
      <c r="C292" s="41">
        <f>'75-79 transition matrix'!C9</f>
        <v>0</v>
      </c>
      <c r="D292" s="41">
        <f>'75-79 transition matrix'!D9</f>
        <v>0</v>
      </c>
      <c r="E292" s="41">
        <f>'75-79 transition matrix'!E9</f>
        <v>0</v>
      </c>
      <c r="F292" s="41">
        <f>'75-79 transition matrix'!F9</f>
        <v>0</v>
      </c>
      <c r="G292" s="41">
        <f>'75-79 transition matrix'!G9</f>
        <v>0</v>
      </c>
      <c r="H292" s="41">
        <f>'75-79 transition matrix'!H9</f>
        <v>0</v>
      </c>
      <c r="I292" s="41">
        <f>'75-79 transition matrix'!I9</f>
        <v>0.37056200000000006</v>
      </c>
      <c r="J292" s="41">
        <f>'75-79 transition matrix'!J9</f>
        <v>7.038E-3</v>
      </c>
      <c r="K292" s="41">
        <f>'75-79 transition matrix'!K9</f>
        <v>0.62239999999999995</v>
      </c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4"/>
      <c r="BG292" s="44"/>
    </row>
    <row r="293" spans="1:59" x14ac:dyDescent="0.25">
      <c r="A293" s="4" t="str">
        <f>'75-79 transition matrix'!A10</f>
        <v xml:space="preserve">LT </v>
      </c>
      <c r="B293" s="41">
        <f>'75-79 transition matrix'!B10</f>
        <v>0</v>
      </c>
      <c r="C293" s="41">
        <f>'75-79 transition matrix'!C10</f>
        <v>0</v>
      </c>
      <c r="D293" s="41">
        <f>'75-79 transition matrix'!D10</f>
        <v>0</v>
      </c>
      <c r="E293" s="41">
        <f>'75-79 transition matrix'!E10</f>
        <v>0</v>
      </c>
      <c r="F293" s="41">
        <f>'75-79 transition matrix'!F10</f>
        <v>0</v>
      </c>
      <c r="G293" s="41">
        <f>'75-79 transition matrix'!G10</f>
        <v>0</v>
      </c>
      <c r="H293" s="41">
        <f>'75-79 transition matrix'!H10</f>
        <v>0</v>
      </c>
      <c r="I293" s="41">
        <f>'75-79 transition matrix'!I10</f>
        <v>0</v>
      </c>
      <c r="J293" s="41">
        <f>'75-79 transition matrix'!J10</f>
        <v>0.92999999999999994</v>
      </c>
      <c r="K293" s="41">
        <f>'75-79 transition matrix'!K10</f>
        <v>7.0000000000000007E-2</v>
      </c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4"/>
      <c r="BG293" s="44"/>
    </row>
    <row r="294" spans="1:59" x14ac:dyDescent="0.25">
      <c r="A294" s="4" t="str">
        <f>'75-79 transition matrix'!A11</f>
        <v>death</v>
      </c>
      <c r="B294" s="41">
        <f>'75-79 transition matrix'!B11</f>
        <v>0</v>
      </c>
      <c r="C294" s="41">
        <f>'75-79 transition matrix'!C11</f>
        <v>0</v>
      </c>
      <c r="D294" s="41">
        <f>'75-79 transition matrix'!D11</f>
        <v>0</v>
      </c>
      <c r="E294" s="41">
        <f>'75-79 transition matrix'!E11</f>
        <v>0</v>
      </c>
      <c r="F294" s="41">
        <f>'75-79 transition matrix'!F11</f>
        <v>0</v>
      </c>
      <c r="G294" s="41">
        <f>'75-79 transition matrix'!G11</f>
        <v>0</v>
      </c>
      <c r="H294" s="41">
        <f>'75-79 transition matrix'!H11</f>
        <v>0</v>
      </c>
      <c r="I294" s="41">
        <f>'75-79 transition matrix'!I11</f>
        <v>0</v>
      </c>
      <c r="J294" s="41">
        <f>'75-79 transition matrix'!J11</f>
        <v>0</v>
      </c>
      <c r="K294" s="41">
        <f>'75-79 transition matrix'!K11</f>
        <v>1</v>
      </c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4"/>
      <c r="BG294" s="44"/>
    </row>
    <row r="295" spans="1:59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4"/>
      <c r="BG295" s="44"/>
    </row>
    <row r="296" spans="1:59" ht="15.75" thickBot="1" x14ac:dyDescent="0.3">
      <c r="A296" s="15" t="s">
        <v>137</v>
      </c>
      <c r="B296" s="15" t="s">
        <v>66</v>
      </c>
      <c r="C296" s="15" t="s">
        <v>87</v>
      </c>
      <c r="D296" s="15" t="s">
        <v>77</v>
      </c>
      <c r="E296" s="15" t="s">
        <v>2</v>
      </c>
      <c r="F296" s="15" t="s">
        <v>3</v>
      </c>
      <c r="G296" s="15" t="s">
        <v>4</v>
      </c>
      <c r="H296" s="15" t="s">
        <v>64</v>
      </c>
      <c r="I296" s="15" t="s">
        <v>78</v>
      </c>
      <c r="J296" s="15" t="s">
        <v>79</v>
      </c>
      <c r="K296" s="15" t="s">
        <v>65</v>
      </c>
      <c r="L296" s="4" t="s">
        <v>110</v>
      </c>
      <c r="M296" s="15" t="s">
        <v>112</v>
      </c>
      <c r="N296" s="4" t="s">
        <v>151</v>
      </c>
      <c r="O296" s="22" t="s">
        <v>153</v>
      </c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4"/>
      <c r="BG296" s="44"/>
    </row>
    <row r="297" spans="1:59" x14ac:dyDescent="0.25">
      <c r="A297" s="4">
        <v>75</v>
      </c>
      <c r="B297" s="41">
        <f t="array" ref="B297:K297">MMULT(B281:K281,B285:K294)</f>
        <v>355.20410904954451</v>
      </c>
      <c r="C297" s="41">
        <v>203.97879612479275</v>
      </c>
      <c r="D297" s="41">
        <v>34.588664635889927</v>
      </c>
      <c r="E297" s="41">
        <v>25.527627886066707</v>
      </c>
      <c r="F297" s="41">
        <v>19.158075003098709</v>
      </c>
      <c r="G297" s="41">
        <v>5.7549189186791665</v>
      </c>
      <c r="H297" s="41">
        <v>3.2978286899711495</v>
      </c>
      <c r="I297" s="41">
        <v>0.48047226707410517</v>
      </c>
      <c r="J297" s="41">
        <v>0.96057698008261405</v>
      </c>
      <c r="K297" s="41">
        <v>362.27521988227562</v>
      </c>
      <c r="L297" s="41">
        <f xml:space="preserve"> (C297 + D297 + E297 + F297 + G297 + H297) / $Q$2</f>
        <v>0.28906083070793404</v>
      </c>
      <c r="M297" s="41">
        <f xml:space="preserve"> (D297 + E297 + F297 + G297 + H297) / (C297 + D297 + E297 + F297+ G297 + H297)</f>
        <v>0.30217355083043218</v>
      </c>
      <c r="N297" s="41">
        <f>I297 / (D297 + E297 + F297 + G297 + H297)</f>
        <v>5.4396916093861734E-3</v>
      </c>
      <c r="O297" s="41">
        <f>SUM(B297:J297)</f>
        <v>648.95106955519975</v>
      </c>
      <c r="P297" s="41"/>
      <c r="Q297" s="24" t="s">
        <v>239</v>
      </c>
      <c r="R297" s="45"/>
      <c r="S297" s="45"/>
      <c r="T297" s="46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4"/>
      <c r="BG297" s="44"/>
    </row>
    <row r="298" spans="1:59" ht="15.75" thickBot="1" x14ac:dyDescent="0.3">
      <c r="A298" s="4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27" t="s">
        <v>149</v>
      </c>
      <c r="R298" s="47"/>
      <c r="S298" s="47"/>
      <c r="T298" s="48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4"/>
      <c r="BG298" s="44"/>
    </row>
    <row r="299" spans="1:59" x14ac:dyDescent="0.25">
      <c r="A299" s="15" t="s">
        <v>138</v>
      </c>
      <c r="B299" s="15" t="s">
        <v>66</v>
      </c>
      <c r="C299" s="15" t="s">
        <v>87</v>
      </c>
      <c r="D299" s="15" t="s">
        <v>77</v>
      </c>
      <c r="E299" s="15" t="s">
        <v>2</v>
      </c>
      <c r="F299" s="15" t="s">
        <v>3</v>
      </c>
      <c r="G299" s="15" t="s">
        <v>4</v>
      </c>
      <c r="H299" s="15" t="s">
        <v>64</v>
      </c>
      <c r="I299" s="15" t="s">
        <v>78</v>
      </c>
      <c r="J299" s="15" t="s">
        <v>79</v>
      </c>
      <c r="K299" s="15" t="s">
        <v>65</v>
      </c>
      <c r="L299" s="4" t="s">
        <v>110</v>
      </c>
      <c r="M299" s="15" t="s">
        <v>112</v>
      </c>
      <c r="N299" s="4" t="s">
        <v>151</v>
      </c>
      <c r="O299" s="22" t="s">
        <v>153</v>
      </c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4"/>
      <c r="BG299" s="44"/>
    </row>
    <row r="300" spans="1:59" ht="15.75" thickBot="1" x14ac:dyDescent="0.3">
      <c r="A300" s="4">
        <v>76</v>
      </c>
      <c r="B300" s="41">
        <f t="array" ref="B300:K300">MMULT(B297:K297,B285:K294)</f>
        <v>339.13385965947663</v>
      </c>
      <c r="C300" s="41">
        <v>195.37324293392896</v>
      </c>
      <c r="D300" s="41">
        <v>33.426000947108825</v>
      </c>
      <c r="E300" s="41">
        <v>24.708550280569757</v>
      </c>
      <c r="F300" s="41">
        <v>18.548214346929853</v>
      </c>
      <c r="G300" s="41">
        <v>5.5581508855673967</v>
      </c>
      <c r="H300" s="41">
        <v>3.3206756810492473</v>
      </c>
      <c r="I300" s="41">
        <v>0.47791111478023263</v>
      </c>
      <c r="J300" s="41">
        <v>1.0084485913087211</v>
      </c>
      <c r="K300" s="41">
        <v>389.67123499675557</v>
      </c>
      <c r="L300" s="41">
        <f xml:space="preserve"> (C300 + D300 + E300 + F300 + G300 + H300) / $Q$2</f>
        <v>0.27781599233484361</v>
      </c>
      <c r="M300" s="41">
        <f xml:space="preserve"> (D300 + E300 + F300 + G300 + H300) / (C300 + D300 + E300 + F300+ G300 + H300)</f>
        <v>0.30456028038792754</v>
      </c>
      <c r="N300" s="41">
        <f>I300 / (D300 + E300 + F300 + G300 + H300)</f>
        <v>5.5855799643303571E-3</v>
      </c>
      <c r="O300" s="41">
        <f>SUM(B300:J300)</f>
        <v>621.55505444071957</v>
      </c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4"/>
      <c r="BG300" s="44"/>
    </row>
    <row r="301" spans="1:59" x14ac:dyDescent="0.25">
      <c r="A301" s="4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24" t="s">
        <v>240</v>
      </c>
      <c r="R301" s="45"/>
      <c r="S301" s="45"/>
      <c r="T301" s="46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4"/>
      <c r="BG301" s="44"/>
    </row>
    <row r="302" spans="1:59" ht="15.75" thickBot="1" x14ac:dyDescent="0.3">
      <c r="A302" s="15" t="s">
        <v>139</v>
      </c>
      <c r="B302" s="15" t="s">
        <v>66</v>
      </c>
      <c r="C302" s="15" t="s">
        <v>87</v>
      </c>
      <c r="D302" s="15" t="s">
        <v>77</v>
      </c>
      <c r="E302" s="15" t="s">
        <v>2</v>
      </c>
      <c r="F302" s="15" t="s">
        <v>3</v>
      </c>
      <c r="G302" s="15" t="s">
        <v>4</v>
      </c>
      <c r="H302" s="15" t="s">
        <v>64</v>
      </c>
      <c r="I302" s="15" t="s">
        <v>78</v>
      </c>
      <c r="J302" s="15" t="s">
        <v>79</v>
      </c>
      <c r="K302" s="15" t="s">
        <v>65</v>
      </c>
      <c r="L302" s="4" t="s">
        <v>110</v>
      </c>
      <c r="M302" s="15" t="s">
        <v>112</v>
      </c>
      <c r="N302" s="4" t="s">
        <v>151</v>
      </c>
      <c r="O302" s="22" t="s">
        <v>153</v>
      </c>
      <c r="P302" s="41"/>
      <c r="Q302" s="27" t="s">
        <v>150</v>
      </c>
      <c r="R302" s="47"/>
      <c r="S302" s="47"/>
      <c r="T302" s="48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4"/>
      <c r="BG302" s="44"/>
    </row>
    <row r="303" spans="1:59" x14ac:dyDescent="0.25">
      <c r="A303" s="4">
        <v>77</v>
      </c>
      <c r="B303" s="41">
        <f t="array" ref="B303:K303">MMULT(B300:K300,B285:K294)</f>
        <v>323.88010973384428</v>
      </c>
      <c r="C303" s="41">
        <v>187.04712933402232</v>
      </c>
      <c r="D303" s="41">
        <v>32.258649584999141</v>
      </c>
      <c r="E303" s="41">
        <v>23.908959857674631</v>
      </c>
      <c r="F303" s="41">
        <v>17.956232508225224</v>
      </c>
      <c r="G303" s="41">
        <v>5.3720465464094627</v>
      </c>
      <c r="H303" s="41">
        <v>3.3121845059506301</v>
      </c>
      <c r="I303" s="41">
        <v>0.47100868975583132</v>
      </c>
      <c r="J303" s="41">
        <v>1.0537252204168823</v>
      </c>
      <c r="K303" s="41">
        <v>415.9662434561767</v>
      </c>
      <c r="L303" s="41">
        <f xml:space="preserve"> (C303 + D303 + E303 + F303 + G303 + H303) / $Q$2</f>
        <v>0.26685936190147552</v>
      </c>
      <c r="M303" s="41">
        <f xml:space="preserve"> (D303 + E303 + F303 + G303 + H303) / (C303 + D303 + E303 + F303+ G303 + H303)</f>
        <v>0.30686113251120689</v>
      </c>
      <c r="N303" s="41">
        <f>I303 / (D303 + E303 + F303 + G303 + H303)</f>
        <v>5.6879561698929262E-3</v>
      </c>
      <c r="O303" s="41">
        <f>SUM(B303:J303)</f>
        <v>595.2600459812985</v>
      </c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4"/>
      <c r="BG303" s="44"/>
    </row>
    <row r="304" spans="1:59" ht="15.75" thickBot="1" x14ac:dyDescent="0.3">
      <c r="A304" s="4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4"/>
      <c r="BG304" s="44"/>
    </row>
    <row r="305" spans="1:59" x14ac:dyDescent="0.25">
      <c r="A305" s="15" t="s">
        <v>140</v>
      </c>
      <c r="B305" s="15" t="s">
        <v>66</v>
      </c>
      <c r="C305" s="15" t="s">
        <v>87</v>
      </c>
      <c r="D305" s="15" t="s">
        <v>77</v>
      </c>
      <c r="E305" s="15" t="s">
        <v>2</v>
      </c>
      <c r="F305" s="15" t="s">
        <v>3</v>
      </c>
      <c r="G305" s="15" t="s">
        <v>4</v>
      </c>
      <c r="H305" s="15" t="s">
        <v>64</v>
      </c>
      <c r="I305" s="15" t="s">
        <v>78</v>
      </c>
      <c r="J305" s="15" t="s">
        <v>79</v>
      </c>
      <c r="K305" s="15" t="s">
        <v>65</v>
      </c>
      <c r="L305" s="4" t="s">
        <v>110</v>
      </c>
      <c r="M305" s="15" t="s">
        <v>112</v>
      </c>
      <c r="N305" s="4" t="s">
        <v>151</v>
      </c>
      <c r="O305" s="22" t="s">
        <v>153</v>
      </c>
      <c r="P305" s="41"/>
      <c r="Q305" s="24" t="s">
        <v>244</v>
      </c>
      <c r="R305" s="45"/>
      <c r="S305" s="45"/>
      <c r="T305" s="45"/>
      <c r="U305" s="45"/>
      <c r="V305" s="46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4"/>
      <c r="BG305" s="44"/>
    </row>
    <row r="306" spans="1:59" ht="15.75" thickBot="1" x14ac:dyDescent="0.3">
      <c r="A306" s="4">
        <v>78</v>
      </c>
      <c r="B306" s="41">
        <f t="array" ref="B306:K306">MMULT(B303:K303,B285:K294)</f>
        <v>309.37871702190466</v>
      </c>
      <c r="C306" s="41">
        <v>179.01599398824189</v>
      </c>
      <c r="D306" s="41">
        <v>31.09593682356428</v>
      </c>
      <c r="E306" s="41">
        <v>23.124255078957066</v>
      </c>
      <c r="F306" s="41">
        <v>17.381246838983266</v>
      </c>
      <c r="G306" s="41">
        <v>5.1947061955749927</v>
      </c>
      <c r="H306" s="41">
        <v>3.2808362447068142</v>
      </c>
      <c r="I306" s="41">
        <v>0.46185978316289023</v>
      </c>
      <c r="J306" s="41">
        <v>1.0954962252078093</v>
      </c>
      <c r="K306" s="41">
        <v>441.19724123717145</v>
      </c>
      <c r="L306" s="41">
        <f xml:space="preserve"> (C306 + D306 + E306 + F306 + G306 + H306) / $Q$2</f>
        <v>0.25621661331031698</v>
      </c>
      <c r="M306" s="41">
        <f xml:space="preserve"> (D306 + E306 + F306 + G306 + H306) / (C306 + D306 + E306 + F306+ G306 + H306)</f>
        <v>0.30906658557313782</v>
      </c>
      <c r="N306" s="41">
        <f>I306 / (D306 + E306 + F306 + G306 + H306)</f>
        <v>5.7676972376668545E-3</v>
      </c>
      <c r="O306" s="41">
        <f>SUM(B306:J306)</f>
        <v>570.02904820030392</v>
      </c>
      <c r="P306" s="41"/>
      <c r="Q306" s="27" t="s">
        <v>152</v>
      </c>
      <c r="R306" s="47"/>
      <c r="S306" s="47"/>
      <c r="T306" s="47"/>
      <c r="U306" s="47"/>
      <c r="V306" s="48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4"/>
      <c r="BG306" s="44"/>
    </row>
    <row r="307" spans="1:59" x14ac:dyDescent="0.25">
      <c r="A307" s="4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4"/>
      <c r="BG307" s="44"/>
    </row>
    <row r="308" spans="1:59" x14ac:dyDescent="0.25">
      <c r="A308" s="15" t="s">
        <v>141</v>
      </c>
      <c r="B308" s="15" t="s">
        <v>66</v>
      </c>
      <c r="C308" s="15" t="s">
        <v>87</v>
      </c>
      <c r="D308" s="15" t="s">
        <v>77</v>
      </c>
      <c r="E308" s="15" t="s">
        <v>2</v>
      </c>
      <c r="F308" s="15" t="s">
        <v>3</v>
      </c>
      <c r="G308" s="15" t="s">
        <v>4</v>
      </c>
      <c r="H308" s="15" t="s">
        <v>64</v>
      </c>
      <c r="I308" s="15" t="s">
        <v>78</v>
      </c>
      <c r="J308" s="15" t="s">
        <v>79</v>
      </c>
      <c r="K308" s="15" t="s">
        <v>65</v>
      </c>
      <c r="L308" s="4" t="s">
        <v>110</v>
      </c>
      <c r="M308" s="15" t="s">
        <v>112</v>
      </c>
      <c r="N308" s="4" t="s">
        <v>151</v>
      </c>
      <c r="O308" s="22" t="s">
        <v>153</v>
      </c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L308" s="22" t="s">
        <v>218</v>
      </c>
      <c r="AM308" s="22" t="s">
        <v>219</v>
      </c>
      <c r="AN308" s="22" t="s">
        <v>220</v>
      </c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4"/>
      <c r="BG308" s="44"/>
    </row>
    <row r="309" spans="1:59" x14ac:dyDescent="0.25">
      <c r="A309" s="4">
        <v>79</v>
      </c>
      <c r="B309" s="41">
        <f t="array" ref="B309:K309">MMULT(B306:K306,B285:K294)</f>
        <v>295.57596143497904</v>
      </c>
      <c r="C309" s="41">
        <v>171.28678131385058</v>
      </c>
      <c r="D309" s="41">
        <v>29.945272157147659</v>
      </c>
      <c r="E309" s="41">
        <v>22.352181259436556</v>
      </c>
      <c r="F309" s="41">
        <v>16.821865462057552</v>
      </c>
      <c r="G309" s="41">
        <v>5.0247691404012595</v>
      </c>
      <c r="H309" s="41">
        <v>3.2329479999556119</v>
      </c>
      <c r="I309" s="41">
        <v>0.45144633625596486</v>
      </c>
      <c r="J309" s="41">
        <v>1.1332167905678299</v>
      </c>
      <c r="K309" s="41">
        <v>465.40184754282302</v>
      </c>
      <c r="L309" s="41">
        <f xml:space="preserve"> (C309 + D309 + E309 + F309 + G309 + H309) / $Q$2</f>
        <v>0.24590323642710654</v>
      </c>
      <c r="M309" s="41">
        <f xml:space="preserve"> (D309 + E309 + F309 + G309 + H309) / (C309 + D309 + E309 + F309+ G309 + H309)</f>
        <v>0.31117127070974515</v>
      </c>
      <c r="N309" s="41">
        <f>I309 / (D309 + E309 + F309 + G309 + H309)</f>
        <v>5.8343710160352969E-3</v>
      </c>
      <c r="O309" s="41">
        <f>SUM(B309:J309)</f>
        <v>545.82444189465207</v>
      </c>
      <c r="P309" s="41"/>
      <c r="Q309" s="22" t="s">
        <v>163</v>
      </c>
      <c r="R309" s="22" t="s">
        <v>154</v>
      </c>
      <c r="S309" s="22" t="s">
        <v>155</v>
      </c>
      <c r="T309" s="22" t="s">
        <v>156</v>
      </c>
      <c r="U309" s="22" t="s">
        <v>157</v>
      </c>
      <c r="V309" s="22" t="s">
        <v>158</v>
      </c>
      <c r="W309" s="22" t="s">
        <v>159</v>
      </c>
      <c r="X309" s="22" t="s">
        <v>160</v>
      </c>
      <c r="Y309" s="22" t="s">
        <v>161</v>
      </c>
      <c r="Z309" s="22" t="s">
        <v>162</v>
      </c>
      <c r="AA309" s="41"/>
      <c r="AB309" s="22" t="s">
        <v>181</v>
      </c>
      <c r="AC309" s="22" t="s">
        <v>182</v>
      </c>
      <c r="AD309" s="22" t="s">
        <v>174</v>
      </c>
      <c r="AE309" s="22" t="s">
        <v>175</v>
      </c>
      <c r="AF309" s="22" t="s">
        <v>176</v>
      </c>
      <c r="AG309" s="22" t="s">
        <v>177</v>
      </c>
      <c r="AH309" s="22" t="s">
        <v>178</v>
      </c>
      <c r="AI309" s="22" t="s">
        <v>179</v>
      </c>
      <c r="AJ309" s="22" t="s">
        <v>180</v>
      </c>
      <c r="AK309" s="22" t="s">
        <v>183</v>
      </c>
      <c r="AL309">
        <f>C309 - C297</f>
        <v>-32.692014810942169</v>
      </c>
      <c r="AM309">
        <f>J309 - J297</f>
        <v>0.17263981048521582</v>
      </c>
      <c r="AN309">
        <f>K309-K297</f>
        <v>103.1266276605474</v>
      </c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4"/>
      <c r="BG309" s="44"/>
    </row>
    <row r="310" spans="1:59" x14ac:dyDescent="0.25">
      <c r="A310" s="22" t="s">
        <v>153</v>
      </c>
      <c r="B310" s="4">
        <f t="shared" ref="B310:J310" si="12">SUM(B297:B309)</f>
        <v>1623.1727568997492</v>
      </c>
      <c r="C310" s="4">
        <f t="shared" si="12"/>
        <v>936.70194369483659</v>
      </c>
      <c r="D310" s="4">
        <f t="shared" si="12"/>
        <v>161.31452414870984</v>
      </c>
      <c r="E310" s="4">
        <f t="shared" si="12"/>
        <v>119.62157436270471</v>
      </c>
      <c r="F310" s="4">
        <f t="shared" si="12"/>
        <v>89.865634159294615</v>
      </c>
      <c r="G310" s="4">
        <f t="shared" si="12"/>
        <v>26.90459168663228</v>
      </c>
      <c r="H310" s="4">
        <f t="shared" si="12"/>
        <v>16.44447312163345</v>
      </c>
      <c r="I310" s="4">
        <f t="shared" si="12"/>
        <v>2.3426981910290241</v>
      </c>
      <c r="J310" s="4">
        <f t="shared" si="12"/>
        <v>5.2514638075838569</v>
      </c>
      <c r="K310" s="41"/>
      <c r="L310" s="4">
        <f>AVERAGE(L241:L309)</f>
        <v>0.30316052992869758</v>
      </c>
      <c r="M310" s="4">
        <f>AVERAGE(M17:M309)</f>
        <v>0.20931099963027067</v>
      </c>
      <c r="N310" s="4">
        <f>AVERAGE(N17:N309)</f>
        <v>2.8432212432437844E-3</v>
      </c>
      <c r="O310" s="4">
        <f>SUM(B310:J310)</f>
        <v>2981.6196600721737</v>
      </c>
      <c r="P310" s="41"/>
      <c r="Q310" s="41">
        <f xml:space="preserve"> $R$6 * B310</f>
        <v>1623.1727568997492</v>
      </c>
      <c r="R310" s="41">
        <f>$R$7 * C310</f>
        <v>936.70194369483659</v>
      </c>
      <c r="S310" s="41">
        <f xml:space="preserve"> $R$8 * D310</f>
        <v>153.24879794127435</v>
      </c>
      <c r="T310" s="41">
        <f xml:space="preserve"> $R$9 * E310</f>
        <v>113.64049564456947</v>
      </c>
      <c r="U310" s="41">
        <f xml:space="preserve"> $R$10 * F310</f>
        <v>82.676383426551055</v>
      </c>
      <c r="V310" s="41">
        <f>$R$11 * G310</f>
        <v>20.98558151557318</v>
      </c>
      <c r="W310" s="41">
        <f>$R$12 *H310</f>
        <v>9.8666838729800705</v>
      </c>
      <c r="X310" s="41">
        <f xml:space="preserve"> $R$13 * I310</f>
        <v>1.5227538241688656</v>
      </c>
      <c r="Y310" s="41">
        <f xml:space="preserve"> $R$14 * J310</f>
        <v>3.9385978556878927</v>
      </c>
      <c r="Z310" s="4">
        <f>SUM(Q310:Y310)</f>
        <v>2945.7539946753909</v>
      </c>
      <c r="AA310" s="41"/>
      <c r="AB310" s="49">
        <f xml:space="preserve"> $S$6 * B310</f>
        <v>4072540.4470614707</v>
      </c>
      <c r="AC310" s="49">
        <f>$S$7 * C310</f>
        <v>3629720.0318174916</v>
      </c>
      <c r="AD310" s="49">
        <f xml:space="preserve"> $S$8 * D310</f>
        <v>633159.50728368608</v>
      </c>
      <c r="AE310" s="49">
        <f xml:space="preserve"> $S$9 * E310</f>
        <v>478486.29745081882</v>
      </c>
      <c r="AF310" s="49">
        <f xml:space="preserve"> $S$10 * F310</f>
        <v>404395.35371682578</v>
      </c>
      <c r="AG310" s="49">
        <f>$S$11 * G310</f>
        <v>557247.90301352774</v>
      </c>
      <c r="AH310" s="49">
        <f>$S$12 *H310</f>
        <v>841693.91225768649</v>
      </c>
      <c r="AI310" s="49">
        <f xml:space="preserve"> $S$13 * I310</f>
        <v>166167.58268968869</v>
      </c>
      <c r="AJ310" s="49">
        <f xml:space="preserve"> $S$14 * J310</f>
        <v>352730.32102779252</v>
      </c>
      <c r="AK310" s="39">
        <f>SUM(AB310:AJ310) + AL310 + AM310 + AN310</f>
        <v>17591440.025473844</v>
      </c>
      <c r="AL310" s="39">
        <f>IF(AL309&gt;0,(AL309*$T$7)-(AL309*$S$7),0)</f>
        <v>0</v>
      </c>
      <c r="AM310" s="39">
        <f>IF(AM309 &gt; 0, (AM309 * $T$14) - (AM309 * $S$14), 0)</f>
        <v>28756.613232522403</v>
      </c>
      <c r="AN310" s="39">
        <f t="array" ref="AN310">IF(AN309&gt;0,AN309*$T$15,0)</f>
        <v>6426542.0559223322</v>
      </c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4"/>
      <c r="BG310" s="44"/>
    </row>
    <row r="311" spans="1:59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4"/>
      <c r="BG311" s="44"/>
    </row>
    <row r="312" spans="1:59" x14ac:dyDescent="0.25">
      <c r="A312" s="50" t="s">
        <v>186</v>
      </c>
      <c r="B312" s="41"/>
      <c r="C312" s="41"/>
      <c r="D312" s="4">
        <f>O30+O58+O86+O114+O142+O170+O198+O226+O254+O282+O310</f>
        <v>48984.214639090744</v>
      </c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4"/>
      <c r="BG312" s="44"/>
    </row>
    <row r="313" spans="1:59" x14ac:dyDescent="0.25">
      <c r="A313" s="50" t="s">
        <v>187</v>
      </c>
      <c r="B313" s="41"/>
      <c r="C313" s="41"/>
      <c r="D313" s="4">
        <f>Z30+Z58+Z86+Z114+Z142+Z170+Z198+Z226+Z254+Z282+Z310</f>
        <v>48737.644936771001</v>
      </c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4"/>
      <c r="BG313" s="44"/>
    </row>
    <row r="314" spans="1:59" x14ac:dyDescent="0.25">
      <c r="A314" s="42" t="s">
        <v>184</v>
      </c>
      <c r="B314" s="41"/>
      <c r="C314" s="41"/>
      <c r="D314" s="43">
        <f>AK30+AK58+AK86+AK114+AK142+AK170+AK198+AK226+AK254+AK282+AK310 + $U$23</f>
        <v>176594688.58121586</v>
      </c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4"/>
      <c r="BG314" s="44"/>
    </row>
    <row r="315" spans="1:59" ht="14.25" customHeight="1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4"/>
      <c r="BG315" s="44"/>
    </row>
    <row r="316" spans="1:59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4"/>
      <c r="BG316" s="44"/>
    </row>
    <row r="317" spans="1:59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4"/>
      <c r="BG317" s="44"/>
    </row>
    <row r="318" spans="1:59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4"/>
      <c r="BG318" s="44"/>
    </row>
    <row r="319" spans="1:59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4"/>
      <c r="BG319" s="44"/>
    </row>
    <row r="320" spans="1:59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4"/>
      <c r="BG320" s="44"/>
    </row>
    <row r="321" spans="1:59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4"/>
      <c r="BG321" s="44"/>
    </row>
    <row r="322" spans="1:59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4"/>
      <c r="BG322" s="44"/>
    </row>
    <row r="323" spans="1:59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4"/>
      <c r="BG323" s="44"/>
    </row>
    <row r="324" spans="1:59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4"/>
      <c r="BG324" s="44"/>
    </row>
    <row r="325" spans="1:59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4"/>
      <c r="BG325" s="44"/>
    </row>
    <row r="326" spans="1:59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4"/>
      <c r="BG326" s="44"/>
    </row>
    <row r="327" spans="1:59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4"/>
      <c r="BG327" s="44"/>
    </row>
    <row r="328" spans="1:59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4"/>
      <c r="BG328" s="44"/>
    </row>
    <row r="329" spans="1:59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4"/>
      <c r="BG329" s="44"/>
    </row>
    <row r="330" spans="1:59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4"/>
      <c r="BG330" s="44"/>
    </row>
    <row r="331" spans="1:59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4"/>
      <c r="BG331" s="44"/>
    </row>
    <row r="332" spans="1:59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4"/>
      <c r="BG332" s="44"/>
    </row>
    <row r="333" spans="1:59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4"/>
      <c r="BG333" s="44"/>
    </row>
    <row r="334" spans="1:59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4"/>
      <c r="BG334" s="44"/>
    </row>
    <row r="335" spans="1:59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4"/>
      <c r="BG335" s="44"/>
    </row>
    <row r="336" spans="1:59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4"/>
      <c r="BG336" s="44"/>
    </row>
    <row r="337" spans="1:59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4"/>
      <c r="BG337" s="44"/>
    </row>
    <row r="338" spans="1:59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4"/>
      <c r="BG338" s="44"/>
    </row>
    <row r="339" spans="1:59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4"/>
      <c r="BG339" s="44"/>
    </row>
    <row r="340" spans="1:59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4"/>
      <c r="BG340" s="44"/>
    </row>
    <row r="341" spans="1:59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4"/>
      <c r="BG341" s="44"/>
    </row>
    <row r="342" spans="1:59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4"/>
      <c r="BG342" s="44"/>
    </row>
    <row r="343" spans="1:59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4"/>
      <c r="BG343" s="44"/>
    </row>
    <row r="344" spans="1:59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4"/>
      <c r="BG344" s="44"/>
    </row>
    <row r="345" spans="1:59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4"/>
      <c r="BG345" s="44"/>
    </row>
    <row r="346" spans="1:59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4"/>
      <c r="BG346" s="44"/>
    </row>
    <row r="347" spans="1:59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4"/>
      <c r="BG347" s="44"/>
    </row>
    <row r="348" spans="1:59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4"/>
      <c r="BG348" s="44"/>
    </row>
    <row r="349" spans="1:59" x14ac:dyDescent="0.25">
      <c r="A349" s="51"/>
      <c r="B349" s="5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4"/>
      <c r="BG349" s="44"/>
    </row>
    <row r="350" spans="1:59" x14ac:dyDescent="0.25"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  <c r="AQ350" s="44"/>
      <c r="AR350" s="44"/>
      <c r="AS350" s="44"/>
      <c r="AT350" s="44"/>
      <c r="AU350" s="44"/>
      <c r="AV350" s="44"/>
      <c r="AW350" s="44"/>
      <c r="AX350" s="44"/>
      <c r="AY350" s="44"/>
      <c r="AZ350" s="44"/>
      <c r="BA350" s="44"/>
      <c r="BB350" s="44"/>
      <c r="BC350" s="44"/>
      <c r="BD350" s="44"/>
      <c r="BE350" s="44"/>
      <c r="BF350" s="44"/>
      <c r="BG350" s="44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266"/>
  <sheetViews>
    <sheetView topLeftCell="A277" zoomScale="80" zoomScaleNormal="80" workbookViewId="0">
      <selection activeCell="D287" sqref="D287"/>
    </sheetView>
  </sheetViews>
  <sheetFormatPr defaultRowHeight="15" x14ac:dyDescent="0.25"/>
  <cols>
    <col min="4" max="4" width="17.7109375" customWidth="1"/>
    <col min="17" max="17" width="10" customWidth="1"/>
    <col min="19" max="19" width="14.28515625" customWidth="1"/>
    <col min="20" max="20" width="15.85546875" customWidth="1"/>
    <col min="21" max="21" width="14.42578125" customWidth="1"/>
    <col min="28" max="28" width="14.42578125" customWidth="1"/>
    <col min="29" max="29" width="13.85546875" customWidth="1"/>
    <col min="30" max="30" width="13.140625" customWidth="1"/>
    <col min="31" max="31" width="12.5703125" customWidth="1"/>
    <col min="32" max="32" width="14" customWidth="1"/>
    <col min="33" max="33" width="14.140625" customWidth="1"/>
    <col min="34" max="34" width="13.140625" customWidth="1"/>
    <col min="35" max="35" width="12.42578125" customWidth="1"/>
    <col min="36" max="36" width="13.140625" customWidth="1"/>
    <col min="37" max="37" width="17.42578125" customWidth="1"/>
    <col min="38" max="38" width="12.5703125" customWidth="1"/>
    <col min="39" max="39" width="12.42578125" customWidth="1"/>
    <col min="40" max="40" width="15.140625" customWidth="1"/>
    <col min="41" max="41" width="9.28515625" bestFit="1" customWidth="1"/>
    <col min="42" max="42" width="13" bestFit="1" customWidth="1"/>
    <col min="43" max="44" width="9.28515625" bestFit="1" customWidth="1"/>
    <col min="47" max="53" width="9.42578125" bestFit="1" customWidth="1"/>
    <col min="54" max="54" width="13.140625" bestFit="1" customWidth="1"/>
    <col min="55" max="56" width="9.42578125" bestFit="1" customWidth="1"/>
    <col min="59" max="65" width="9.28515625" bestFit="1" customWidth="1"/>
    <col min="66" max="66" width="13" bestFit="1" customWidth="1"/>
    <col min="67" max="68" width="9.28515625" bestFit="1" customWidth="1"/>
    <col min="71" max="77" width="9.28515625" bestFit="1" customWidth="1"/>
    <col min="78" max="78" width="13" bestFit="1" customWidth="1"/>
    <col min="79" max="80" width="9.28515625" bestFit="1" customWidth="1"/>
  </cols>
  <sheetData>
    <row r="1" spans="1:81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Q1" s="22" t="s">
        <v>170</v>
      </c>
      <c r="R1" s="41"/>
      <c r="S1" s="41"/>
      <c r="T1" s="41"/>
      <c r="U1" s="41"/>
      <c r="V1" s="68" t="s">
        <v>333</v>
      </c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</row>
    <row r="2" spans="1:81" x14ac:dyDescent="0.25">
      <c r="A2" s="4" t="s">
        <v>13</v>
      </c>
      <c r="B2">
        <f>'prevalence calculations'!W4</f>
        <v>782.0771099853448</v>
      </c>
      <c r="C2">
        <f>'prevalence calculations'!V4</f>
        <v>148.4752232450889</v>
      </c>
      <c r="D2">
        <f>'prevalence calculations'!G4</f>
        <v>9.2143750922498562</v>
      </c>
      <c r="E2">
        <f>'prevalence calculations'!I4</f>
        <v>4.9063555686005733</v>
      </c>
      <c r="F2">
        <f>'prevalence calculations'!K4</f>
        <v>2.8720130157661892</v>
      </c>
      <c r="G2">
        <f>'prevalence calculations'!M4</f>
        <v>1.795008134853868</v>
      </c>
      <c r="H2">
        <f>'prevalence calculations'!O4</f>
        <v>1.2823897184517199</v>
      </c>
      <c r="I2">
        <f>'prevalence calculations'!R4</f>
        <v>7.0564917028702018E-2</v>
      </c>
      <c r="J2">
        <f>'prevalence calculations'!T4</f>
        <v>3.1867384503525241E-2</v>
      </c>
      <c r="K2">
        <v>0</v>
      </c>
      <c r="L2" s="23">
        <f xml:space="preserve"> (C2 + D2 + E2 + F2 + G2 + H2) / $Q$2</f>
        <v>0.17728089747420439</v>
      </c>
      <c r="M2">
        <f xml:space="preserve"> (D2 + E2 + F2 + G2 + H2) / (C2 + D2 + E2 + F2+ G2 + H2)</f>
        <v>0.11907857304004513</v>
      </c>
      <c r="N2" s="23">
        <f>I2 / (D2 + E2 + F2 + G2 + H2)</f>
        <v>3.5159152676376526E-3</v>
      </c>
      <c r="Q2">
        <f>SUM(B2:K2)</f>
        <v>950.72490706188819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</row>
    <row r="3" spans="1:81" ht="15.75" thickBot="1" x14ac:dyDescent="0.3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" t="s">
        <v>334</v>
      </c>
      <c r="W3" s="23"/>
      <c r="X3" s="23"/>
      <c r="Y3" s="23"/>
      <c r="AH3" s="31" t="s">
        <v>335</v>
      </c>
      <c r="AT3" s="31" t="s">
        <v>336</v>
      </c>
      <c r="BF3" s="31" t="s">
        <v>337</v>
      </c>
      <c r="BR3" s="31" t="s">
        <v>338</v>
      </c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</row>
    <row r="4" spans="1:81" x14ac:dyDescent="0.25">
      <c r="A4" s="4" t="str">
        <f>'30-34 transition matrix'!A1</f>
        <v>30-34</v>
      </c>
      <c r="B4" s="4" t="str">
        <f>'30-34 transition matrix'!B1</f>
        <v>no NAFLD</v>
      </c>
      <c r="C4" s="4" t="str">
        <f>'30-34 transition matrix'!C1</f>
        <v>NAFLD F0</v>
      </c>
      <c r="D4" s="4" t="str">
        <f>'30-34 transition matrix'!D1</f>
        <v>F1</v>
      </c>
      <c r="E4" s="4" t="str">
        <f>'30-34 transition matrix'!E1</f>
        <v>F2</v>
      </c>
      <c r="F4" s="4" t="str">
        <f>'30-34 transition matrix'!F1</f>
        <v>F3</v>
      </c>
      <c r="G4" s="4" t="str">
        <f>'30-34 transition matrix'!G1</f>
        <v>F4</v>
      </c>
      <c r="H4" s="4" t="str">
        <f>'30-34 transition matrix'!H1</f>
        <v>DCC</v>
      </c>
      <c r="I4" s="4" t="str">
        <f>'30-34 transition matrix'!I1</f>
        <v>HCC</v>
      </c>
      <c r="J4" s="4" t="str">
        <f>'30-34 transition matrix'!J1</f>
        <v>LT</v>
      </c>
      <c r="K4" s="4" t="str">
        <f>'30-34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70" t="str">
        <f>'Y1 surgery transition matrices'!A25</f>
        <v>TX Y1 30-34</v>
      </c>
      <c r="W4" s="71" t="str">
        <f>'Y1 surgery transition matrices'!B25</f>
        <v>no NAFLD</v>
      </c>
      <c r="X4" s="71" t="str">
        <f>'Y1 surgery transition matrices'!C25</f>
        <v>NAFLD F0</v>
      </c>
      <c r="Y4" s="71" t="str">
        <f>'Y1 surgery transition matrices'!D25</f>
        <v>F1</v>
      </c>
      <c r="Z4" s="71" t="str">
        <f>'Y1 surgery transition matrices'!E25</f>
        <v>F2</v>
      </c>
      <c r="AA4" s="71" t="str">
        <f>'Y1 surgery transition matrices'!F25</f>
        <v>F3</v>
      </c>
      <c r="AB4" s="71" t="str">
        <f>'Y1 surgery transition matrices'!G25</f>
        <v>F4</v>
      </c>
      <c r="AC4" s="71" t="str">
        <f>'Y1 surgery transition matrices'!H25</f>
        <v>DCC</v>
      </c>
      <c r="AD4" s="71" t="str">
        <f>'Y1 surgery transition matrices'!I25</f>
        <v>HCC</v>
      </c>
      <c r="AE4" s="71" t="str">
        <f>'Y1 surgery transition matrices'!J25</f>
        <v>LT</v>
      </c>
      <c r="AF4" s="71" t="str">
        <f>'Y1 surgery transition matrices'!K25</f>
        <v>death</v>
      </c>
      <c r="AG4" s="45"/>
      <c r="AH4" s="71" t="str">
        <f>'Y2 surgery transition matrices'!A25</f>
        <v>TX Y2 30-34</v>
      </c>
      <c r="AI4" s="71" t="str">
        <f>'Y2 surgery transition matrices'!B25</f>
        <v>no NAFLD</v>
      </c>
      <c r="AJ4" s="71" t="str">
        <f>'Y2 surgery transition matrices'!C25</f>
        <v>NAFLD F0</v>
      </c>
      <c r="AK4" s="71" t="str">
        <f>'Y2 surgery transition matrices'!D25</f>
        <v>F1</v>
      </c>
      <c r="AL4" s="71" t="str">
        <f>'Y2 surgery transition matrices'!E25</f>
        <v>F2</v>
      </c>
      <c r="AM4" s="71" t="str">
        <f>'Y2 surgery transition matrices'!F25</f>
        <v>F3</v>
      </c>
      <c r="AN4" s="71" t="str">
        <f>'Y2 surgery transition matrices'!G25</f>
        <v>F4</v>
      </c>
      <c r="AO4" s="71" t="str">
        <f>'Y2 surgery transition matrices'!H25</f>
        <v>DCC</v>
      </c>
      <c r="AP4" s="71" t="str">
        <f>'Y2 surgery transition matrices'!I25</f>
        <v>HCC</v>
      </c>
      <c r="AQ4" s="71" t="str">
        <f>'Y2 surgery transition matrices'!J25</f>
        <v>LT</v>
      </c>
      <c r="AR4" s="71" t="str">
        <f>'Y2 surgery transition matrices'!K25</f>
        <v>death</v>
      </c>
      <c r="AS4" s="72"/>
      <c r="AT4" s="71" t="str">
        <f>'Y3 surgery transition matrices'!A25</f>
        <v>TX Y3 30-34</v>
      </c>
      <c r="AU4" s="71" t="str">
        <f>'Y3 surgery transition matrices'!B25</f>
        <v>no NAFLD</v>
      </c>
      <c r="AV4" s="71" t="str">
        <f>'Y3 surgery transition matrices'!C25</f>
        <v>NAFLD F0</v>
      </c>
      <c r="AW4" s="71" t="str">
        <f>'Y3 surgery transition matrices'!D25</f>
        <v>F1</v>
      </c>
      <c r="AX4" s="71" t="str">
        <f>'Y3 surgery transition matrices'!E25</f>
        <v>F2</v>
      </c>
      <c r="AY4" s="71" t="str">
        <f>'Y3 surgery transition matrices'!F25</f>
        <v>F3</v>
      </c>
      <c r="AZ4" s="71" t="str">
        <f>'Y3 surgery transition matrices'!G25</f>
        <v>F4</v>
      </c>
      <c r="BA4" s="71" t="str">
        <f>'Y3 surgery transition matrices'!H25</f>
        <v>DCC</v>
      </c>
      <c r="BB4" s="71" t="str">
        <f>'Y3 surgery transition matrices'!I25</f>
        <v>HCC</v>
      </c>
      <c r="BC4" s="71" t="str">
        <f>'Y3 surgery transition matrices'!J25</f>
        <v>LT</v>
      </c>
      <c r="BD4" s="71" t="str">
        <f>'Y3 surgery transition matrices'!K25</f>
        <v>death</v>
      </c>
      <c r="BE4" s="73"/>
      <c r="BF4" s="71" t="str">
        <f>'Y4 surgery transition matrices'!A25</f>
        <v>TX Y4 30-34</v>
      </c>
      <c r="BG4" s="71" t="str">
        <f>'Y4 surgery transition matrices'!B25</f>
        <v>no NAFLD</v>
      </c>
      <c r="BH4" s="71" t="str">
        <f>'Y4 surgery transition matrices'!C25</f>
        <v>NAFLD F0</v>
      </c>
      <c r="BI4" s="71" t="str">
        <f>'Y4 surgery transition matrices'!D25</f>
        <v>F1</v>
      </c>
      <c r="BJ4" s="71" t="str">
        <f>'Y4 surgery transition matrices'!E25</f>
        <v>F2</v>
      </c>
      <c r="BK4" s="71" t="str">
        <f>'Y4 surgery transition matrices'!F25</f>
        <v>F3</v>
      </c>
      <c r="BL4" s="71" t="str">
        <f>'Y4 surgery transition matrices'!G25</f>
        <v>F4</v>
      </c>
      <c r="BM4" s="71" t="str">
        <f>'Y4 surgery transition matrices'!H25</f>
        <v>DCC</v>
      </c>
      <c r="BN4" s="71" t="str">
        <f>'Y4 surgery transition matrices'!I25</f>
        <v>HCC</v>
      </c>
      <c r="BO4" s="71" t="str">
        <f>'Y4 surgery transition matrices'!J25</f>
        <v>LT</v>
      </c>
      <c r="BP4" s="71" t="str">
        <f>'Y4 surgery transition matrices'!K25</f>
        <v>death</v>
      </c>
      <c r="BQ4" s="73"/>
      <c r="BR4" s="71" t="str">
        <f>'Y5 surgery transition matrices'!A25</f>
        <v>TX Y5 30-34</v>
      </c>
      <c r="BS4" s="71" t="str">
        <f>'Y5 surgery transition matrices'!B25</f>
        <v>no NAFLD</v>
      </c>
      <c r="BT4" s="71" t="str">
        <f>'Y5 surgery transition matrices'!C25</f>
        <v>NAFLD F0</v>
      </c>
      <c r="BU4" s="71" t="str">
        <f>'Y5 surgery transition matrices'!D25</f>
        <v>F1</v>
      </c>
      <c r="BV4" s="71" t="str">
        <f>'Y5 surgery transition matrices'!E25</f>
        <v>F2</v>
      </c>
      <c r="BW4" s="71" t="str">
        <f>'Y5 surgery transition matrices'!F25</f>
        <v>F3</v>
      </c>
      <c r="BX4" s="71" t="str">
        <f>'Y5 surgery transition matrices'!G25</f>
        <v>F4</v>
      </c>
      <c r="BY4" s="71" t="str">
        <f>'Y5 surgery transition matrices'!H25</f>
        <v>DCC</v>
      </c>
      <c r="BZ4" s="71" t="str">
        <f>'Y5 surgery transition matrices'!I25</f>
        <v>HCC</v>
      </c>
      <c r="CA4" s="71" t="str">
        <f>'Y5 surgery transition matrices'!J25</f>
        <v>LT</v>
      </c>
      <c r="CB4" s="74" t="str">
        <f>'Y5 surgery transition matrices'!K25</f>
        <v>death</v>
      </c>
      <c r="CC4" s="44"/>
    </row>
    <row r="5" spans="1:81" x14ac:dyDescent="0.25">
      <c r="A5" s="4" t="str">
        <f>'30-34 transition matrix'!A2</f>
        <v>no NAFLD</v>
      </c>
      <c r="B5" s="41">
        <f>'30-34 transition matrix'!B2</f>
        <v>0.94335000000000002</v>
      </c>
      <c r="C5" s="41">
        <f>'30-34 transition matrix'!C2</f>
        <v>5.5500000000000001E-2</v>
      </c>
      <c r="D5" s="41">
        <f>'30-34 transition matrix'!D2</f>
        <v>0</v>
      </c>
      <c r="E5" s="41">
        <f>'30-34 transition matrix'!E2</f>
        <v>0</v>
      </c>
      <c r="F5" s="41">
        <f>'30-34 transition matrix'!F2</f>
        <v>0</v>
      </c>
      <c r="G5" s="41">
        <f>'30-34 transition matrix'!G2</f>
        <v>0</v>
      </c>
      <c r="H5" s="41">
        <f>'30-34 transition matrix'!H2</f>
        <v>0</v>
      </c>
      <c r="I5" s="41">
        <f>'30-34 transition matrix'!I2</f>
        <v>0</v>
      </c>
      <c r="J5" s="41">
        <f>'30-34 transition matrix'!J2</f>
        <v>0</v>
      </c>
      <c r="K5" s="41">
        <f>'30-34 transition matrix'!K2</f>
        <v>1.15E-3</v>
      </c>
      <c r="L5" s="41"/>
      <c r="M5" s="41"/>
      <c r="N5" s="41"/>
      <c r="O5" s="41"/>
      <c r="P5" s="41"/>
      <c r="Q5" s="23"/>
      <c r="R5" s="4" t="s">
        <v>172</v>
      </c>
      <c r="S5" s="4" t="s">
        <v>173</v>
      </c>
      <c r="T5" s="4" t="s">
        <v>196</v>
      </c>
      <c r="U5" s="41"/>
      <c r="V5" s="75" t="str">
        <f>'Y1 surgery transition matrices'!A26</f>
        <v>no NAFLD</v>
      </c>
      <c r="W5" s="54">
        <f>'Y1 surgery transition matrices'!B26</f>
        <v>0.94335000000000002</v>
      </c>
      <c r="X5" s="54">
        <f>'Y1 surgery transition matrices'!C26</f>
        <v>5.5500000000000001E-2</v>
      </c>
      <c r="Y5" s="54">
        <f>'Y1 surgery transition matrices'!D26</f>
        <v>0</v>
      </c>
      <c r="Z5" s="54">
        <f>'Y1 surgery transition matrices'!E26</f>
        <v>0</v>
      </c>
      <c r="AA5" s="54">
        <f>'Y1 surgery transition matrices'!F26</f>
        <v>0</v>
      </c>
      <c r="AB5" s="54">
        <f>'Y1 surgery transition matrices'!G26</f>
        <v>0</v>
      </c>
      <c r="AC5" s="54">
        <f>'Y1 surgery transition matrices'!H26</f>
        <v>0</v>
      </c>
      <c r="AD5" s="54">
        <f>'Y1 surgery transition matrices'!I26</f>
        <v>0</v>
      </c>
      <c r="AE5" s="54">
        <f>'Y1 surgery transition matrices'!J26</f>
        <v>0</v>
      </c>
      <c r="AF5" s="54">
        <f>'Y1 surgery transition matrices'!K26</f>
        <v>1.15E-3</v>
      </c>
      <c r="AG5" s="54"/>
      <c r="AH5" s="53" t="str">
        <f>'Y2 surgery transition matrices'!A26</f>
        <v>no NAFLD</v>
      </c>
      <c r="AI5" s="76">
        <f>'Y2 surgery transition matrices'!B26</f>
        <v>0.94335000000000002</v>
      </c>
      <c r="AJ5" s="76">
        <f>'Y2 surgery transition matrices'!C26</f>
        <v>5.5500000000000001E-2</v>
      </c>
      <c r="AK5" s="76">
        <f>'Y2 surgery transition matrices'!D26</f>
        <v>0</v>
      </c>
      <c r="AL5" s="76">
        <f>'Y2 surgery transition matrices'!E26</f>
        <v>0</v>
      </c>
      <c r="AM5" s="76">
        <f>'Y2 surgery transition matrices'!F26</f>
        <v>0</v>
      </c>
      <c r="AN5" s="76">
        <f>'Y2 surgery transition matrices'!G26</f>
        <v>0</v>
      </c>
      <c r="AO5" s="76">
        <f>'Y2 surgery transition matrices'!H26</f>
        <v>0</v>
      </c>
      <c r="AP5" s="76">
        <f>'Y2 surgery transition matrices'!I26</f>
        <v>0</v>
      </c>
      <c r="AQ5" s="76">
        <f>'Y2 surgery transition matrices'!J26</f>
        <v>0</v>
      </c>
      <c r="AR5" s="76">
        <f>'Y2 surgery transition matrices'!K26</f>
        <v>1.15E-3</v>
      </c>
      <c r="AS5" s="76"/>
      <c r="AT5" s="53" t="str">
        <f>'Y3 surgery transition matrices'!A26</f>
        <v>no NAFLD</v>
      </c>
      <c r="AU5" s="76">
        <f>'Y3 surgery transition matrices'!B26</f>
        <v>0.94335000000000002</v>
      </c>
      <c r="AV5" s="76">
        <f>'Y3 surgery transition matrices'!C26</f>
        <v>5.5500000000000001E-2</v>
      </c>
      <c r="AW5" s="76">
        <f>'Y3 surgery transition matrices'!D26</f>
        <v>0</v>
      </c>
      <c r="AX5" s="76">
        <f>'Y3 surgery transition matrices'!E26</f>
        <v>0</v>
      </c>
      <c r="AY5" s="76">
        <f>'Y3 surgery transition matrices'!F26</f>
        <v>0</v>
      </c>
      <c r="AZ5" s="76">
        <f>'Y3 surgery transition matrices'!G26</f>
        <v>0</v>
      </c>
      <c r="BA5" s="76">
        <f>'Y3 surgery transition matrices'!H26</f>
        <v>0</v>
      </c>
      <c r="BB5" s="76">
        <f>'Y3 surgery transition matrices'!I26</f>
        <v>0</v>
      </c>
      <c r="BC5" s="76">
        <f>'Y3 surgery transition matrices'!J26</f>
        <v>0</v>
      </c>
      <c r="BD5" s="76">
        <f>'Y3 surgery transition matrices'!K26</f>
        <v>1.15E-3</v>
      </c>
      <c r="BE5" s="77"/>
      <c r="BF5" s="53" t="str">
        <f>'Y4 surgery transition matrices'!A26</f>
        <v>no NAFLD</v>
      </c>
      <c r="BG5" s="76">
        <f>'Y4 surgery transition matrices'!B26</f>
        <v>0.94335000000000002</v>
      </c>
      <c r="BH5" s="76">
        <f>'Y4 surgery transition matrices'!C26</f>
        <v>5.5500000000000001E-2</v>
      </c>
      <c r="BI5" s="76">
        <f>'Y4 surgery transition matrices'!D26</f>
        <v>0</v>
      </c>
      <c r="BJ5" s="76">
        <f>'Y4 surgery transition matrices'!E26</f>
        <v>0</v>
      </c>
      <c r="BK5" s="76">
        <f>'Y4 surgery transition matrices'!F26</f>
        <v>0</v>
      </c>
      <c r="BL5" s="76">
        <f>'Y4 surgery transition matrices'!G26</f>
        <v>0</v>
      </c>
      <c r="BM5" s="76">
        <f>'Y4 surgery transition matrices'!H26</f>
        <v>0</v>
      </c>
      <c r="BN5" s="76">
        <f>'Y4 surgery transition matrices'!I26</f>
        <v>0</v>
      </c>
      <c r="BO5" s="76">
        <f>'Y4 surgery transition matrices'!J26</f>
        <v>0</v>
      </c>
      <c r="BP5" s="76">
        <f>'Y4 surgery transition matrices'!K26</f>
        <v>1.15E-3</v>
      </c>
      <c r="BQ5" s="77"/>
      <c r="BR5" s="53" t="str">
        <f>'Y5 surgery transition matrices'!A26</f>
        <v>no NAFLD</v>
      </c>
      <c r="BS5" s="76">
        <f>'Y5 surgery transition matrices'!B26</f>
        <v>0.94335000000000002</v>
      </c>
      <c r="BT5" s="76">
        <f>'Y5 surgery transition matrices'!C26</f>
        <v>5.5500000000000001E-2</v>
      </c>
      <c r="BU5" s="76">
        <f>'Y5 surgery transition matrices'!D26</f>
        <v>0</v>
      </c>
      <c r="BV5" s="76">
        <f>'Y5 surgery transition matrices'!E26</f>
        <v>0</v>
      </c>
      <c r="BW5" s="76">
        <f>'Y5 surgery transition matrices'!F26</f>
        <v>0</v>
      </c>
      <c r="BX5" s="76">
        <f>'Y5 surgery transition matrices'!G26</f>
        <v>0</v>
      </c>
      <c r="BY5" s="76">
        <f>'Y5 surgery transition matrices'!H26</f>
        <v>0</v>
      </c>
      <c r="BZ5" s="76">
        <f>'Y5 surgery transition matrices'!I26</f>
        <v>0</v>
      </c>
      <c r="CA5" s="76">
        <f>'Y5 surgery transition matrices'!J26</f>
        <v>0</v>
      </c>
      <c r="CB5" s="78">
        <f>'Y5 surgery transition matrices'!K26</f>
        <v>1.15E-3</v>
      </c>
      <c r="CC5" s="44"/>
    </row>
    <row r="6" spans="1:81" x14ac:dyDescent="0.25">
      <c r="A6" s="4" t="str">
        <f>'30-34 transition matrix'!A3</f>
        <v>NAFLD</v>
      </c>
      <c r="B6" s="41">
        <f>'30-34 transition matrix'!B3</f>
        <v>0.23701</v>
      </c>
      <c r="C6" s="41">
        <f>'30-34 transition matrix'!C3</f>
        <v>0.74568847500000002</v>
      </c>
      <c r="D6" s="41">
        <f>'30-34 transition matrix'!D3</f>
        <v>1.5768000000000001E-2</v>
      </c>
      <c r="E6" s="41">
        <f>'30-34 transition matrix'!E3</f>
        <v>0</v>
      </c>
      <c r="F6" s="41">
        <f>'30-34 transition matrix'!F3</f>
        <v>0</v>
      </c>
      <c r="G6" s="41">
        <f>'30-34 transition matrix'!G3</f>
        <v>0</v>
      </c>
      <c r="H6" s="41">
        <f>'30-34 transition matrix'!H3</f>
        <v>0</v>
      </c>
      <c r="I6" s="41">
        <f>'30-34 transition matrix'!I3</f>
        <v>0</v>
      </c>
      <c r="J6" s="41">
        <f>'30-34 transition matrix'!J3</f>
        <v>0</v>
      </c>
      <c r="K6" s="41">
        <f>'30-34 transition matrix'!K3</f>
        <v>1.533525E-3</v>
      </c>
      <c r="L6" s="41"/>
      <c r="M6" s="41"/>
      <c r="N6" s="41"/>
      <c r="O6" s="41"/>
      <c r="P6" s="41"/>
      <c r="Q6" s="4" t="s">
        <v>169</v>
      </c>
      <c r="R6" s="23">
        <v>1</v>
      </c>
      <c r="S6" s="38">
        <v>2509</v>
      </c>
      <c r="T6" s="23"/>
      <c r="U6" s="41"/>
      <c r="V6" s="75" t="str">
        <f>'Y1 surgery transition matrices'!A27</f>
        <v>NAFLD</v>
      </c>
      <c r="W6" s="54">
        <f>'Y1 surgery transition matrices'!B27</f>
        <v>0.23701</v>
      </c>
      <c r="X6" s="54">
        <f>'Y1 surgery transition matrices'!C27</f>
        <v>0.74568847500000002</v>
      </c>
      <c r="Y6" s="54">
        <f>'Y1 surgery transition matrices'!D27</f>
        <v>1.5768000000000001E-2</v>
      </c>
      <c r="Z6" s="54">
        <f>'Y1 surgery transition matrices'!E27</f>
        <v>0</v>
      </c>
      <c r="AA6" s="54">
        <f>'Y1 surgery transition matrices'!F27</f>
        <v>0</v>
      </c>
      <c r="AB6" s="54">
        <f>'Y1 surgery transition matrices'!G27</f>
        <v>0</v>
      </c>
      <c r="AC6" s="54">
        <f>'Y1 surgery transition matrices'!H27</f>
        <v>0</v>
      </c>
      <c r="AD6" s="54">
        <f>'Y1 surgery transition matrices'!I27</f>
        <v>0</v>
      </c>
      <c r="AE6" s="54">
        <f>'Y1 surgery transition matrices'!J27</f>
        <v>0</v>
      </c>
      <c r="AF6" s="54">
        <f>'Y1 surgery transition matrices'!K27</f>
        <v>1.533525E-3</v>
      </c>
      <c r="AG6" s="54"/>
      <c r="AH6" s="53" t="str">
        <f>'Y2 surgery transition matrices'!A27</f>
        <v>NAFLD</v>
      </c>
      <c r="AI6" s="76">
        <f>'Y2 surgery transition matrices'!B27</f>
        <v>0.23701</v>
      </c>
      <c r="AJ6" s="76">
        <f>'Y2 surgery transition matrices'!C27</f>
        <v>0.74568847500000002</v>
      </c>
      <c r="AK6" s="76">
        <f>'Y2 surgery transition matrices'!D27</f>
        <v>1.5768000000000001E-2</v>
      </c>
      <c r="AL6" s="76">
        <f>'Y2 surgery transition matrices'!E27</f>
        <v>0</v>
      </c>
      <c r="AM6" s="76">
        <f>'Y2 surgery transition matrices'!F27</f>
        <v>0</v>
      </c>
      <c r="AN6" s="76">
        <f>'Y2 surgery transition matrices'!G27</f>
        <v>0</v>
      </c>
      <c r="AO6" s="76">
        <f>'Y2 surgery transition matrices'!H27</f>
        <v>0</v>
      </c>
      <c r="AP6" s="76">
        <f>'Y2 surgery transition matrices'!I27</f>
        <v>0</v>
      </c>
      <c r="AQ6" s="76">
        <f>'Y2 surgery transition matrices'!J27</f>
        <v>0</v>
      </c>
      <c r="AR6" s="76">
        <f>'Y2 surgery transition matrices'!K27</f>
        <v>1.533525E-3</v>
      </c>
      <c r="AS6" s="76"/>
      <c r="AT6" s="53" t="str">
        <f>'Y3 surgery transition matrices'!A27</f>
        <v>NAFLD</v>
      </c>
      <c r="AU6" s="76">
        <f>'Y3 surgery transition matrices'!B27</f>
        <v>0.23701</v>
      </c>
      <c r="AV6" s="76">
        <f>'Y3 surgery transition matrices'!C27</f>
        <v>0.74568847500000002</v>
      </c>
      <c r="AW6" s="76">
        <f>'Y3 surgery transition matrices'!D27</f>
        <v>1.5768000000000001E-2</v>
      </c>
      <c r="AX6" s="76">
        <f>'Y3 surgery transition matrices'!E27</f>
        <v>0</v>
      </c>
      <c r="AY6" s="76">
        <f>'Y3 surgery transition matrices'!F27</f>
        <v>0</v>
      </c>
      <c r="AZ6" s="76">
        <f>'Y3 surgery transition matrices'!G27</f>
        <v>0</v>
      </c>
      <c r="BA6" s="76">
        <f>'Y3 surgery transition matrices'!H27</f>
        <v>0</v>
      </c>
      <c r="BB6" s="76">
        <f>'Y3 surgery transition matrices'!I27</f>
        <v>0</v>
      </c>
      <c r="BC6" s="76">
        <f>'Y3 surgery transition matrices'!J27</f>
        <v>0</v>
      </c>
      <c r="BD6" s="76">
        <f>'Y3 surgery transition matrices'!K27</f>
        <v>1.533525E-3</v>
      </c>
      <c r="BE6" s="77"/>
      <c r="BF6" s="53" t="str">
        <f>'Y4 surgery transition matrices'!A27</f>
        <v>NAFLD</v>
      </c>
      <c r="BG6" s="76">
        <f>'Y4 surgery transition matrices'!B27</f>
        <v>0.23701</v>
      </c>
      <c r="BH6" s="76">
        <f>'Y4 surgery transition matrices'!C27</f>
        <v>0.74568847500000002</v>
      </c>
      <c r="BI6" s="76">
        <f>'Y4 surgery transition matrices'!D27</f>
        <v>1.5768000000000001E-2</v>
      </c>
      <c r="BJ6" s="76">
        <f>'Y4 surgery transition matrices'!E27</f>
        <v>0</v>
      </c>
      <c r="BK6" s="76">
        <f>'Y4 surgery transition matrices'!F27</f>
        <v>0</v>
      </c>
      <c r="BL6" s="76">
        <f>'Y4 surgery transition matrices'!G27</f>
        <v>0</v>
      </c>
      <c r="BM6" s="76">
        <f>'Y4 surgery transition matrices'!H27</f>
        <v>0</v>
      </c>
      <c r="BN6" s="76">
        <f>'Y4 surgery transition matrices'!I27</f>
        <v>0</v>
      </c>
      <c r="BO6" s="76">
        <f>'Y4 surgery transition matrices'!J27</f>
        <v>0</v>
      </c>
      <c r="BP6" s="76">
        <f>'Y4 surgery transition matrices'!K27</f>
        <v>1.533525E-3</v>
      </c>
      <c r="BQ6" s="77"/>
      <c r="BR6" s="53" t="str">
        <f>'Y5 surgery transition matrices'!A27</f>
        <v>NAFLD</v>
      </c>
      <c r="BS6" s="76">
        <f>'Y5 surgery transition matrices'!B27</f>
        <v>0.23701</v>
      </c>
      <c r="BT6" s="76">
        <f>'Y5 surgery transition matrices'!C27</f>
        <v>0.74568847500000002</v>
      </c>
      <c r="BU6" s="76">
        <f>'Y5 surgery transition matrices'!D27</f>
        <v>1.5768000000000001E-2</v>
      </c>
      <c r="BV6" s="76">
        <f>'Y5 surgery transition matrices'!E27</f>
        <v>0</v>
      </c>
      <c r="BW6" s="76">
        <f>'Y5 surgery transition matrices'!F27</f>
        <v>0</v>
      </c>
      <c r="BX6" s="76">
        <f>'Y5 surgery transition matrices'!G27</f>
        <v>0</v>
      </c>
      <c r="BY6" s="76">
        <f>'Y5 surgery transition matrices'!H27</f>
        <v>0</v>
      </c>
      <c r="BZ6" s="76">
        <f>'Y5 surgery transition matrices'!I27</f>
        <v>0</v>
      </c>
      <c r="CA6" s="76">
        <f>'Y5 surgery transition matrices'!J27</f>
        <v>0</v>
      </c>
      <c r="CB6" s="78">
        <f>'Y5 surgery transition matrices'!K27</f>
        <v>1.533525E-3</v>
      </c>
      <c r="CC6" s="44"/>
    </row>
    <row r="7" spans="1:81" x14ac:dyDescent="0.25">
      <c r="A7" s="4" t="str">
        <f>'30-34 transition matrix'!A4</f>
        <v>F1</v>
      </c>
      <c r="B7" s="41">
        <f>'30-34 transition matrix'!B4</f>
        <v>0</v>
      </c>
      <c r="C7" s="41">
        <f>'30-34 transition matrix'!C4</f>
        <v>8.2200000000000009E-2</v>
      </c>
      <c r="D7" s="41">
        <f>'30-34 transition matrix'!D4</f>
        <v>0.835851609</v>
      </c>
      <c r="E7" s="41">
        <f>'30-34 transition matrix'!E4</f>
        <v>8.0299999999999996E-2</v>
      </c>
      <c r="F7" s="41">
        <f>'30-34 transition matrix'!F4</f>
        <v>0</v>
      </c>
      <c r="G7" s="41">
        <f>'30-34 transition matrix'!G4</f>
        <v>0</v>
      </c>
      <c r="H7" s="41">
        <f>'30-34 transition matrix'!H4</f>
        <v>0</v>
      </c>
      <c r="I7" s="41">
        <f>'30-34 transition matrix'!I4</f>
        <v>6.7890000000000006E-6</v>
      </c>
      <c r="J7" s="41">
        <f>'30-34 transition matrix'!J4</f>
        <v>0</v>
      </c>
      <c r="K7" s="41">
        <f>'30-34 transition matrix'!K4</f>
        <v>1.641602E-3</v>
      </c>
      <c r="L7" s="41"/>
      <c r="M7" s="41"/>
      <c r="N7" s="41"/>
      <c r="O7" s="41"/>
      <c r="P7" s="41"/>
      <c r="Q7" s="4" t="s">
        <v>87</v>
      </c>
      <c r="R7" s="23">
        <v>1</v>
      </c>
      <c r="S7" s="38">
        <v>3875</v>
      </c>
      <c r="T7" s="38">
        <v>8519</v>
      </c>
      <c r="U7" s="41"/>
      <c r="V7" s="75" t="str">
        <f>'Y1 surgery transition matrices'!A28</f>
        <v>F1</v>
      </c>
      <c r="W7" s="54">
        <f>'Y1 surgery transition matrices'!B28</f>
        <v>0</v>
      </c>
      <c r="X7" s="54">
        <f>'Y1 surgery transition matrices'!C28</f>
        <v>8.2200000000000009E-2</v>
      </c>
      <c r="Y7" s="54">
        <f>'Y1 surgery transition matrices'!D28</f>
        <v>0.835851609</v>
      </c>
      <c r="Z7" s="54">
        <f>'Y1 surgery transition matrices'!E28</f>
        <v>8.0299999999999996E-2</v>
      </c>
      <c r="AA7" s="54">
        <f>'Y1 surgery transition matrices'!F28</f>
        <v>0</v>
      </c>
      <c r="AB7" s="54">
        <f>'Y1 surgery transition matrices'!G28</f>
        <v>0</v>
      </c>
      <c r="AC7" s="54">
        <f>'Y1 surgery transition matrices'!H28</f>
        <v>0</v>
      </c>
      <c r="AD7" s="54">
        <f>'Y1 surgery transition matrices'!I28</f>
        <v>6.7890000000000006E-6</v>
      </c>
      <c r="AE7" s="54">
        <f>'Y1 surgery transition matrices'!J28</f>
        <v>0</v>
      </c>
      <c r="AF7" s="54">
        <f>'Y1 surgery transition matrices'!K28</f>
        <v>1.641602E-3</v>
      </c>
      <c r="AG7" s="54"/>
      <c r="AH7" s="53" t="str">
        <f>'Y2 surgery transition matrices'!A28</f>
        <v>F1</v>
      </c>
      <c r="AI7" s="76">
        <f>'Y2 surgery transition matrices'!B28</f>
        <v>0</v>
      </c>
      <c r="AJ7" s="76">
        <f>'Y2 surgery transition matrices'!C28</f>
        <v>8.2200000000000009E-2</v>
      </c>
      <c r="AK7" s="76">
        <f>'Y2 surgery transition matrices'!D28</f>
        <v>0.835851609</v>
      </c>
      <c r="AL7" s="76">
        <f>'Y2 surgery transition matrices'!E28</f>
        <v>8.0299999999999996E-2</v>
      </c>
      <c r="AM7" s="76">
        <f>'Y2 surgery transition matrices'!F28</f>
        <v>0</v>
      </c>
      <c r="AN7" s="76">
        <f>'Y2 surgery transition matrices'!G28</f>
        <v>0</v>
      </c>
      <c r="AO7" s="76">
        <f>'Y2 surgery transition matrices'!H28</f>
        <v>0</v>
      </c>
      <c r="AP7" s="76">
        <f>'Y2 surgery transition matrices'!I28</f>
        <v>6.7890000000000006E-6</v>
      </c>
      <c r="AQ7" s="76">
        <f>'Y2 surgery transition matrices'!J28</f>
        <v>0</v>
      </c>
      <c r="AR7" s="76">
        <f>'Y2 surgery transition matrices'!K28</f>
        <v>1.641602E-3</v>
      </c>
      <c r="AS7" s="76"/>
      <c r="AT7" s="53" t="str">
        <f>'Y3 surgery transition matrices'!A28</f>
        <v>F1</v>
      </c>
      <c r="AU7" s="76">
        <f>'Y3 surgery transition matrices'!B28</f>
        <v>0</v>
      </c>
      <c r="AV7" s="76">
        <f>'Y3 surgery transition matrices'!C28</f>
        <v>8.2200000000000009E-2</v>
      </c>
      <c r="AW7" s="76">
        <f>'Y3 surgery transition matrices'!D28</f>
        <v>0.835851609</v>
      </c>
      <c r="AX7" s="76">
        <f>'Y3 surgery transition matrices'!E28</f>
        <v>8.0299999999999996E-2</v>
      </c>
      <c r="AY7" s="76">
        <f>'Y3 surgery transition matrices'!F28</f>
        <v>0</v>
      </c>
      <c r="AZ7" s="76">
        <f>'Y3 surgery transition matrices'!G28</f>
        <v>0</v>
      </c>
      <c r="BA7" s="76">
        <f>'Y3 surgery transition matrices'!H28</f>
        <v>0</v>
      </c>
      <c r="BB7" s="76">
        <f>'Y3 surgery transition matrices'!I28</f>
        <v>6.7890000000000006E-6</v>
      </c>
      <c r="BC7" s="76">
        <f>'Y3 surgery transition matrices'!J28</f>
        <v>0</v>
      </c>
      <c r="BD7" s="76">
        <f>'Y3 surgery transition matrices'!K28</f>
        <v>1.641602E-3</v>
      </c>
      <c r="BE7" s="77"/>
      <c r="BF7" s="53" t="str">
        <f>'Y4 surgery transition matrices'!A28</f>
        <v>F1</v>
      </c>
      <c r="BG7" s="76">
        <f>'Y4 surgery transition matrices'!B28</f>
        <v>0</v>
      </c>
      <c r="BH7" s="76">
        <f>'Y4 surgery transition matrices'!C28</f>
        <v>8.2200000000000009E-2</v>
      </c>
      <c r="BI7" s="76">
        <f>'Y4 surgery transition matrices'!D28</f>
        <v>0.835851609</v>
      </c>
      <c r="BJ7" s="76">
        <f>'Y4 surgery transition matrices'!E28</f>
        <v>8.0299999999999996E-2</v>
      </c>
      <c r="BK7" s="76">
        <f>'Y4 surgery transition matrices'!F28</f>
        <v>0</v>
      </c>
      <c r="BL7" s="76">
        <f>'Y4 surgery transition matrices'!G28</f>
        <v>0</v>
      </c>
      <c r="BM7" s="76">
        <f>'Y4 surgery transition matrices'!H28</f>
        <v>0</v>
      </c>
      <c r="BN7" s="76">
        <f>'Y4 surgery transition matrices'!I28</f>
        <v>6.7890000000000006E-6</v>
      </c>
      <c r="BO7" s="76">
        <f>'Y4 surgery transition matrices'!J28</f>
        <v>0</v>
      </c>
      <c r="BP7" s="76">
        <f>'Y4 surgery transition matrices'!K28</f>
        <v>1.641602E-3</v>
      </c>
      <c r="BQ7" s="77"/>
      <c r="BR7" s="53" t="str">
        <f>'Y5 surgery transition matrices'!A28</f>
        <v>F1</v>
      </c>
      <c r="BS7" s="76">
        <f>'Y5 surgery transition matrices'!B28</f>
        <v>0</v>
      </c>
      <c r="BT7" s="76">
        <f>'Y5 surgery transition matrices'!C28</f>
        <v>8.2200000000000009E-2</v>
      </c>
      <c r="BU7" s="76">
        <f>'Y5 surgery transition matrices'!D28</f>
        <v>0.835851609</v>
      </c>
      <c r="BV7" s="76">
        <f>'Y5 surgery transition matrices'!E28</f>
        <v>8.0299999999999996E-2</v>
      </c>
      <c r="BW7" s="76">
        <f>'Y5 surgery transition matrices'!F28</f>
        <v>0</v>
      </c>
      <c r="BX7" s="76">
        <f>'Y5 surgery transition matrices'!G28</f>
        <v>0</v>
      </c>
      <c r="BY7" s="76">
        <f>'Y5 surgery transition matrices'!H28</f>
        <v>0</v>
      </c>
      <c r="BZ7" s="76">
        <f>'Y5 surgery transition matrices'!I28</f>
        <v>6.7890000000000006E-6</v>
      </c>
      <c r="CA7" s="76">
        <f>'Y5 surgery transition matrices'!J28</f>
        <v>0</v>
      </c>
      <c r="CB7" s="78">
        <f>'Y5 surgery transition matrices'!K28</f>
        <v>1.641602E-3</v>
      </c>
      <c r="CC7" s="44"/>
    </row>
    <row r="8" spans="1:81" x14ac:dyDescent="0.25">
      <c r="A8" s="4" t="str">
        <f>'30-34 transition matrix'!A5</f>
        <v>F2</v>
      </c>
      <c r="B8" s="41">
        <f>'30-34 transition matrix'!B5</f>
        <v>0</v>
      </c>
      <c r="C8" s="41">
        <f>'30-34 transition matrix'!C5</f>
        <v>0</v>
      </c>
      <c r="D8" s="41">
        <f>'30-34 transition matrix'!D5</f>
        <v>8.2200000000000009E-2</v>
      </c>
      <c r="E8" s="41">
        <f>'30-34 transition matrix'!E5</f>
        <v>0.83472947899999983</v>
      </c>
      <c r="F8" s="41">
        <f>'30-34 transition matrix'!F5</f>
        <v>8.0299999999999996E-2</v>
      </c>
      <c r="G8" s="41">
        <f>'30-34 transition matrix'!G5</f>
        <v>0</v>
      </c>
      <c r="H8" s="41">
        <f>'30-34 transition matrix'!H5</f>
        <v>0</v>
      </c>
      <c r="I8" s="41">
        <f>'30-34 transition matrix'!I5</f>
        <v>1.3870000000000001E-4</v>
      </c>
      <c r="J8" s="41">
        <f>'30-34 transition matrix'!J5</f>
        <v>0</v>
      </c>
      <c r="K8" s="41">
        <f>'30-34 transition matrix'!K5</f>
        <v>2.6318210000000003E-3</v>
      </c>
      <c r="L8" s="41"/>
      <c r="M8" s="41"/>
      <c r="N8" s="41"/>
      <c r="O8" s="41"/>
      <c r="P8" s="41"/>
      <c r="Q8" s="4" t="s">
        <v>1</v>
      </c>
      <c r="R8" s="23">
        <v>0.95</v>
      </c>
      <c r="S8" s="38">
        <v>3925</v>
      </c>
      <c r="T8" s="23"/>
      <c r="U8" s="41"/>
      <c r="V8" s="75" t="str">
        <f>'Y1 surgery transition matrices'!A29</f>
        <v>F2</v>
      </c>
      <c r="W8" s="54">
        <f>'Y1 surgery transition matrices'!B29</f>
        <v>0</v>
      </c>
      <c r="X8" s="54">
        <f>'Y1 surgery transition matrices'!C29</f>
        <v>0</v>
      </c>
      <c r="Y8" s="54">
        <f>'Y1 surgery transition matrices'!D29</f>
        <v>0.16440000000000002</v>
      </c>
      <c r="Z8" s="54">
        <f>'Y1 surgery transition matrices'!E29</f>
        <v>0.75252947899999989</v>
      </c>
      <c r="AA8" s="54">
        <f>'Y1 surgery transition matrices'!F29</f>
        <v>8.0299999999999996E-2</v>
      </c>
      <c r="AB8" s="54">
        <f>'Y1 surgery transition matrices'!G29</f>
        <v>0</v>
      </c>
      <c r="AC8" s="54">
        <f>'Y1 surgery transition matrices'!H29</f>
        <v>0</v>
      </c>
      <c r="AD8" s="54">
        <f>'Y1 surgery transition matrices'!I29</f>
        <v>1.3870000000000001E-4</v>
      </c>
      <c r="AE8" s="54">
        <f>'Y1 surgery transition matrices'!J29</f>
        <v>0</v>
      </c>
      <c r="AF8" s="54">
        <f>'Y1 surgery transition matrices'!K29</f>
        <v>2.6318210000000003E-3</v>
      </c>
      <c r="AG8" s="54"/>
      <c r="AH8" s="53" t="str">
        <f>'Y2 surgery transition matrices'!A29</f>
        <v>F2</v>
      </c>
      <c r="AI8" s="76">
        <f>'Y2 surgery transition matrices'!B29</f>
        <v>0</v>
      </c>
      <c r="AJ8" s="76">
        <f>'Y2 surgery transition matrices'!C29</f>
        <v>0</v>
      </c>
      <c r="AK8" s="76">
        <f>'Y2 surgery transition matrices'!D29</f>
        <v>0.24660000000000001</v>
      </c>
      <c r="AL8" s="76">
        <f>'Y2 surgery transition matrices'!E29</f>
        <v>0.67032947899999984</v>
      </c>
      <c r="AM8" s="76">
        <f>'Y2 surgery transition matrices'!F29</f>
        <v>8.0299999999999996E-2</v>
      </c>
      <c r="AN8" s="76">
        <f>'Y2 surgery transition matrices'!G29</f>
        <v>0</v>
      </c>
      <c r="AO8" s="76">
        <f>'Y2 surgery transition matrices'!H29</f>
        <v>0</v>
      </c>
      <c r="AP8" s="76">
        <f>'Y2 surgery transition matrices'!I29</f>
        <v>1.3870000000000001E-4</v>
      </c>
      <c r="AQ8" s="76">
        <f>'Y2 surgery transition matrices'!J29</f>
        <v>0</v>
      </c>
      <c r="AR8" s="76">
        <f>'Y2 surgery transition matrices'!K29</f>
        <v>2.6318210000000003E-3</v>
      </c>
      <c r="AS8" s="76"/>
      <c r="AT8" s="53" t="str">
        <f>'Y3 surgery transition matrices'!A29</f>
        <v>F2</v>
      </c>
      <c r="AU8" s="76">
        <f>'Y3 surgery transition matrices'!B29</f>
        <v>0</v>
      </c>
      <c r="AV8" s="76">
        <f>'Y3 surgery transition matrices'!C29</f>
        <v>0</v>
      </c>
      <c r="AW8" s="76">
        <f>'Y3 surgery transition matrices'!D29</f>
        <v>0.28770000000000001</v>
      </c>
      <c r="AX8" s="76">
        <f>'Y3 surgery transition matrices'!E29</f>
        <v>0.62922947899999981</v>
      </c>
      <c r="AY8" s="76">
        <f>'Y3 surgery transition matrices'!F29</f>
        <v>8.0299999999999996E-2</v>
      </c>
      <c r="AZ8" s="76">
        <f>'Y3 surgery transition matrices'!G29</f>
        <v>0</v>
      </c>
      <c r="BA8" s="76">
        <f>'Y3 surgery transition matrices'!H29</f>
        <v>0</v>
      </c>
      <c r="BB8" s="76">
        <f>'Y3 surgery transition matrices'!I29</f>
        <v>1.3870000000000001E-4</v>
      </c>
      <c r="BC8" s="76">
        <f>'Y3 surgery transition matrices'!J29</f>
        <v>0</v>
      </c>
      <c r="BD8" s="76">
        <f>'Y3 surgery transition matrices'!K29</f>
        <v>2.6318210000000003E-3</v>
      </c>
      <c r="BE8" s="77"/>
      <c r="BF8" s="53" t="str">
        <f>'Y4 surgery transition matrices'!A29</f>
        <v>F2</v>
      </c>
      <c r="BG8" s="76">
        <f>'Y4 surgery transition matrices'!B29</f>
        <v>0</v>
      </c>
      <c r="BH8" s="76">
        <f>'Y4 surgery transition matrices'!C29</f>
        <v>0</v>
      </c>
      <c r="BI8" s="76">
        <f>'Y4 surgery transition matrices'!D29</f>
        <v>0.32880000000000004</v>
      </c>
      <c r="BJ8" s="76">
        <f>'Y4 surgery transition matrices'!E29</f>
        <v>0.5881294789999999</v>
      </c>
      <c r="BK8" s="76">
        <f>'Y4 surgery transition matrices'!F29</f>
        <v>8.0299999999999996E-2</v>
      </c>
      <c r="BL8" s="76">
        <f>'Y4 surgery transition matrices'!G29</f>
        <v>0</v>
      </c>
      <c r="BM8" s="76">
        <f>'Y4 surgery transition matrices'!H29</f>
        <v>0</v>
      </c>
      <c r="BN8" s="76">
        <f>'Y4 surgery transition matrices'!I29</f>
        <v>1.3870000000000001E-4</v>
      </c>
      <c r="BO8" s="76">
        <f>'Y4 surgery transition matrices'!J29</f>
        <v>0</v>
      </c>
      <c r="BP8" s="76">
        <f>'Y4 surgery transition matrices'!K29</f>
        <v>2.6318210000000003E-3</v>
      </c>
      <c r="BQ8" s="77"/>
      <c r="BR8" s="53" t="str">
        <f>'Y5 surgery transition matrices'!A29</f>
        <v>F2</v>
      </c>
      <c r="BS8" s="76">
        <f>'Y5 surgery transition matrices'!B29</f>
        <v>0</v>
      </c>
      <c r="BT8" s="76">
        <f>'Y5 surgery transition matrices'!C29</f>
        <v>0</v>
      </c>
      <c r="BU8" s="76">
        <f>'Y5 surgery transition matrices'!D29</f>
        <v>0.33702000000000004</v>
      </c>
      <c r="BV8" s="76">
        <f>'Y5 surgery transition matrices'!E29</f>
        <v>0.57990947899999978</v>
      </c>
      <c r="BW8" s="76">
        <f>'Y5 surgery transition matrices'!F29</f>
        <v>8.0299999999999996E-2</v>
      </c>
      <c r="BX8" s="76">
        <f>'Y5 surgery transition matrices'!G29</f>
        <v>0</v>
      </c>
      <c r="BY8" s="76">
        <f>'Y5 surgery transition matrices'!H29</f>
        <v>0</v>
      </c>
      <c r="BZ8" s="76">
        <f>'Y5 surgery transition matrices'!I29</f>
        <v>1.3870000000000001E-4</v>
      </c>
      <c r="CA8" s="76">
        <f>'Y5 surgery transition matrices'!J29</f>
        <v>0</v>
      </c>
      <c r="CB8" s="78">
        <f>'Y5 surgery transition matrices'!K29</f>
        <v>2.6318210000000003E-3</v>
      </c>
      <c r="CC8" s="44"/>
    </row>
    <row r="9" spans="1:81" x14ac:dyDescent="0.25">
      <c r="A9" s="4" t="str">
        <f>'30-34 transition matrix'!A6</f>
        <v>F3</v>
      </c>
      <c r="B9" s="41">
        <f>'30-34 transition matrix'!B6</f>
        <v>0</v>
      </c>
      <c r="C9" s="41">
        <f>'30-34 transition matrix'!C6</f>
        <v>0</v>
      </c>
      <c r="D9" s="41">
        <f>'30-34 transition matrix'!D6</f>
        <v>0</v>
      </c>
      <c r="E9" s="41">
        <f>'30-34 transition matrix'!E6</f>
        <v>8.2200000000000009E-2</v>
      </c>
      <c r="F9" s="41">
        <f>'30-34 transition matrix'!F6</f>
        <v>0.86153772750000002</v>
      </c>
      <c r="G9" s="41">
        <f>'30-34 transition matrix'!G6</f>
        <v>5.2559999999999996E-2</v>
      </c>
      <c r="H9" s="41">
        <f>'30-34 transition matrix'!H6</f>
        <v>0</v>
      </c>
      <c r="I9" s="41">
        <f>'30-34 transition matrix'!I6</f>
        <v>2.7740000000000002E-4</v>
      </c>
      <c r="J9" s="41">
        <f>'30-34 transition matrix'!J6</f>
        <v>0</v>
      </c>
      <c r="K9" s="41">
        <f>'30-34 transition matrix'!K6</f>
        <v>3.4248725000000004E-3</v>
      </c>
      <c r="L9" s="41"/>
      <c r="M9" s="41"/>
      <c r="N9" s="41"/>
      <c r="O9" s="41"/>
      <c r="P9" s="41"/>
      <c r="Q9" s="4" t="s">
        <v>2</v>
      </c>
      <c r="R9" s="23">
        <v>0.95</v>
      </c>
      <c r="S9" s="38">
        <v>4000</v>
      </c>
      <c r="T9" s="23"/>
      <c r="U9" s="41"/>
      <c r="V9" s="75" t="str">
        <f>'Y1 surgery transition matrices'!A30</f>
        <v>F3</v>
      </c>
      <c r="W9" s="54">
        <f>'Y1 surgery transition matrices'!B30</f>
        <v>0</v>
      </c>
      <c r="X9" s="54">
        <f>'Y1 surgery transition matrices'!C30</f>
        <v>0</v>
      </c>
      <c r="Y9" s="54">
        <f>'Y1 surgery transition matrices'!D30</f>
        <v>0</v>
      </c>
      <c r="Z9" s="54">
        <f>'Y1 surgery transition matrices'!E30</f>
        <v>0.16440000000000002</v>
      </c>
      <c r="AA9" s="54">
        <f>'Y1 surgery transition matrices'!F30</f>
        <v>0.77933772749999997</v>
      </c>
      <c r="AB9" s="54">
        <f>'Y1 surgery transition matrices'!G30</f>
        <v>5.2559999999999996E-2</v>
      </c>
      <c r="AC9" s="54">
        <f>'Y1 surgery transition matrices'!H30</f>
        <v>0</v>
      </c>
      <c r="AD9" s="54">
        <f>'Y1 surgery transition matrices'!I30</f>
        <v>2.7740000000000002E-4</v>
      </c>
      <c r="AE9" s="54">
        <f>'Y1 surgery transition matrices'!J30</f>
        <v>0</v>
      </c>
      <c r="AF9" s="54">
        <f>'Y1 surgery transition matrices'!K30</f>
        <v>3.4248725000000004E-3</v>
      </c>
      <c r="AG9" s="54"/>
      <c r="AH9" s="53" t="str">
        <f>'Y2 surgery transition matrices'!A30</f>
        <v>F3</v>
      </c>
      <c r="AI9" s="76">
        <f>'Y2 surgery transition matrices'!B30</f>
        <v>0</v>
      </c>
      <c r="AJ9" s="76">
        <f>'Y2 surgery transition matrices'!C30</f>
        <v>0</v>
      </c>
      <c r="AK9" s="76">
        <f>'Y2 surgery transition matrices'!D30</f>
        <v>0</v>
      </c>
      <c r="AL9" s="76">
        <f>'Y2 surgery transition matrices'!E30</f>
        <v>0.24660000000000001</v>
      </c>
      <c r="AM9" s="76">
        <f>'Y2 surgery transition matrices'!F30</f>
        <v>0.69713772749999992</v>
      </c>
      <c r="AN9" s="76">
        <f>'Y2 surgery transition matrices'!G30</f>
        <v>5.2559999999999996E-2</v>
      </c>
      <c r="AO9" s="76">
        <f>'Y2 surgery transition matrices'!H30</f>
        <v>0</v>
      </c>
      <c r="AP9" s="76">
        <f>'Y2 surgery transition matrices'!I30</f>
        <v>2.7740000000000002E-4</v>
      </c>
      <c r="AQ9" s="76">
        <f>'Y2 surgery transition matrices'!J30</f>
        <v>0</v>
      </c>
      <c r="AR9" s="76">
        <f>'Y2 surgery transition matrices'!K30</f>
        <v>3.4248725000000004E-3</v>
      </c>
      <c r="AS9" s="76"/>
      <c r="AT9" s="53" t="str">
        <f>'Y3 surgery transition matrices'!A30</f>
        <v>F3</v>
      </c>
      <c r="AU9" s="76">
        <f>'Y3 surgery transition matrices'!B30</f>
        <v>0</v>
      </c>
      <c r="AV9" s="76">
        <f>'Y3 surgery transition matrices'!C30</f>
        <v>0</v>
      </c>
      <c r="AW9" s="76">
        <f>'Y3 surgery transition matrices'!D30</f>
        <v>0</v>
      </c>
      <c r="AX9" s="76">
        <f>'Y3 surgery transition matrices'!E30</f>
        <v>0.28770000000000001</v>
      </c>
      <c r="AY9" s="76">
        <f>'Y3 surgery transition matrices'!F30</f>
        <v>0.6560377275</v>
      </c>
      <c r="AZ9" s="76">
        <f>'Y3 surgery transition matrices'!G30</f>
        <v>5.2559999999999996E-2</v>
      </c>
      <c r="BA9" s="76">
        <f>'Y3 surgery transition matrices'!H30</f>
        <v>0</v>
      </c>
      <c r="BB9" s="76">
        <f>'Y3 surgery transition matrices'!I30</f>
        <v>2.7740000000000002E-4</v>
      </c>
      <c r="BC9" s="76">
        <f>'Y3 surgery transition matrices'!J30</f>
        <v>0</v>
      </c>
      <c r="BD9" s="76">
        <f>'Y3 surgery transition matrices'!K30</f>
        <v>3.4248725000000004E-3</v>
      </c>
      <c r="BE9" s="77"/>
      <c r="BF9" s="53" t="str">
        <f>'Y4 surgery transition matrices'!A30</f>
        <v>F3</v>
      </c>
      <c r="BG9" s="76">
        <f>'Y4 surgery transition matrices'!B30</f>
        <v>0</v>
      </c>
      <c r="BH9" s="76">
        <f>'Y4 surgery transition matrices'!C30</f>
        <v>0</v>
      </c>
      <c r="BI9" s="76">
        <f>'Y4 surgery transition matrices'!D30</f>
        <v>0</v>
      </c>
      <c r="BJ9" s="76">
        <f>'Y4 surgery transition matrices'!E30</f>
        <v>0.32880000000000004</v>
      </c>
      <c r="BK9" s="76">
        <f>'Y4 surgery transition matrices'!F30</f>
        <v>0.61493772750000009</v>
      </c>
      <c r="BL9" s="76">
        <f>'Y4 surgery transition matrices'!G30</f>
        <v>5.2559999999999996E-2</v>
      </c>
      <c r="BM9" s="76">
        <f>'Y4 surgery transition matrices'!H30</f>
        <v>0</v>
      </c>
      <c r="BN9" s="76">
        <f>'Y4 surgery transition matrices'!I30</f>
        <v>2.7740000000000002E-4</v>
      </c>
      <c r="BO9" s="76">
        <f>'Y4 surgery transition matrices'!J30</f>
        <v>0</v>
      </c>
      <c r="BP9" s="76">
        <f>'Y4 surgery transition matrices'!K30</f>
        <v>3.4248725000000004E-3</v>
      </c>
      <c r="BQ9" s="77"/>
      <c r="BR9" s="53" t="str">
        <f>'Y5 surgery transition matrices'!A30</f>
        <v>F3</v>
      </c>
      <c r="BS9" s="76">
        <f>'Y5 surgery transition matrices'!B30</f>
        <v>0</v>
      </c>
      <c r="BT9" s="76">
        <f>'Y5 surgery transition matrices'!C30</f>
        <v>0</v>
      </c>
      <c r="BU9" s="76">
        <f>'Y5 surgery transition matrices'!D30</f>
        <v>0</v>
      </c>
      <c r="BV9" s="76">
        <f>'Y5 surgery transition matrices'!E30</f>
        <v>0.33702000000000004</v>
      </c>
      <c r="BW9" s="76">
        <f>'Y5 surgery transition matrices'!F30</f>
        <v>0.60671772749999997</v>
      </c>
      <c r="BX9" s="76">
        <f>'Y5 surgery transition matrices'!G30</f>
        <v>5.2559999999999996E-2</v>
      </c>
      <c r="BY9" s="76">
        <f>'Y5 surgery transition matrices'!H30</f>
        <v>0</v>
      </c>
      <c r="BZ9" s="76">
        <f>'Y5 surgery transition matrices'!I30</f>
        <v>2.7740000000000002E-4</v>
      </c>
      <c r="CA9" s="76">
        <f>'Y5 surgery transition matrices'!J30</f>
        <v>0</v>
      </c>
      <c r="CB9" s="78">
        <f>'Y5 surgery transition matrices'!K30</f>
        <v>3.4248725000000004E-3</v>
      </c>
      <c r="CC9" s="44"/>
    </row>
    <row r="10" spans="1:81" x14ac:dyDescent="0.25">
      <c r="A10" s="4" t="str">
        <f>'30-34 transition matrix'!A7</f>
        <v>F4</v>
      </c>
      <c r="B10" s="41">
        <f>'30-34 transition matrix'!B7</f>
        <v>0</v>
      </c>
      <c r="C10" s="41">
        <f>'30-34 transition matrix'!C7</f>
        <v>0</v>
      </c>
      <c r="D10" s="41">
        <f>'30-34 transition matrix'!D7</f>
        <v>0</v>
      </c>
      <c r="E10" s="41">
        <f>'30-34 transition matrix'!E7</f>
        <v>0</v>
      </c>
      <c r="F10" s="41">
        <f>'30-34 transition matrix'!F7</f>
        <v>8.2200000000000009E-2</v>
      </c>
      <c r="G10" s="41">
        <f>'30-34 transition matrix'!G7</f>
        <v>0.81418377549999987</v>
      </c>
      <c r="H10" s="41">
        <f>'30-34 transition matrix'!H7</f>
        <v>8.0299999999999996E-2</v>
      </c>
      <c r="I10" s="41">
        <f>'30-34 transition matrix'!I7</f>
        <v>1.898E-2</v>
      </c>
      <c r="J10" s="41">
        <f>'30-34 transition matrix'!J7</f>
        <v>0</v>
      </c>
      <c r="K10" s="41">
        <f>'30-34 transition matrix'!K7</f>
        <v>4.3362244999999994E-3</v>
      </c>
      <c r="L10" s="41"/>
      <c r="M10" s="41"/>
      <c r="N10" s="41"/>
      <c r="O10" s="41"/>
      <c r="P10" s="41"/>
      <c r="Q10" s="4" t="s">
        <v>3</v>
      </c>
      <c r="R10" s="23">
        <v>0.92</v>
      </c>
      <c r="S10" s="38">
        <v>4500</v>
      </c>
      <c r="T10" s="23"/>
      <c r="U10" s="41"/>
      <c r="V10" s="75" t="str">
        <f>'Y1 surgery transition matrices'!A31</f>
        <v>F4</v>
      </c>
      <c r="W10" s="54">
        <f>'Y1 surgery transition matrices'!B31</f>
        <v>0</v>
      </c>
      <c r="X10" s="54">
        <f>'Y1 surgery transition matrices'!C31</f>
        <v>0</v>
      </c>
      <c r="Y10" s="54">
        <f>'Y1 surgery transition matrices'!D31</f>
        <v>0</v>
      </c>
      <c r="Z10" s="54">
        <f>'Y1 surgery transition matrices'!E31</f>
        <v>0</v>
      </c>
      <c r="AA10" s="54">
        <f>'Y1 surgery transition matrices'!F31</f>
        <v>8.2200000000000009E-2</v>
      </c>
      <c r="AB10" s="54">
        <f>'Y1 surgery transition matrices'!G31</f>
        <v>0.81418377549999987</v>
      </c>
      <c r="AC10" s="54">
        <f>'Y1 surgery transition matrices'!H31</f>
        <v>8.0299999999999996E-2</v>
      </c>
      <c r="AD10" s="54">
        <f>'Y1 surgery transition matrices'!I31</f>
        <v>1.898E-2</v>
      </c>
      <c r="AE10" s="54">
        <f>'Y1 surgery transition matrices'!J31</f>
        <v>0</v>
      </c>
      <c r="AF10" s="54">
        <f>'Y1 surgery transition matrices'!K31</f>
        <v>4.3362244999999994E-3</v>
      </c>
      <c r="AG10" s="54"/>
      <c r="AH10" s="53" t="str">
        <f>'Y2 surgery transition matrices'!A31</f>
        <v>F4</v>
      </c>
      <c r="AI10" s="76">
        <f>'Y2 surgery transition matrices'!B31</f>
        <v>0</v>
      </c>
      <c r="AJ10" s="76">
        <f>'Y2 surgery transition matrices'!C31</f>
        <v>0</v>
      </c>
      <c r="AK10" s="76">
        <f>'Y2 surgery transition matrices'!D31</f>
        <v>0</v>
      </c>
      <c r="AL10" s="76">
        <f>'Y2 surgery transition matrices'!E31</f>
        <v>0</v>
      </c>
      <c r="AM10" s="76">
        <f>'Y2 surgery transition matrices'!F31</f>
        <v>8.2200000000000009E-2</v>
      </c>
      <c r="AN10" s="76">
        <f>'Y2 surgery transition matrices'!G31</f>
        <v>0.81418377549999987</v>
      </c>
      <c r="AO10" s="76">
        <f>'Y2 surgery transition matrices'!H31</f>
        <v>8.0299999999999996E-2</v>
      </c>
      <c r="AP10" s="76">
        <f>'Y2 surgery transition matrices'!I31</f>
        <v>1.898E-2</v>
      </c>
      <c r="AQ10" s="76">
        <f>'Y2 surgery transition matrices'!J31</f>
        <v>0</v>
      </c>
      <c r="AR10" s="76">
        <f>'Y2 surgery transition matrices'!K31</f>
        <v>4.3362244999999994E-3</v>
      </c>
      <c r="AS10" s="76"/>
      <c r="AT10" s="53" t="str">
        <f>'Y3 surgery transition matrices'!A31</f>
        <v>F4</v>
      </c>
      <c r="AU10" s="76">
        <f>'Y3 surgery transition matrices'!B31</f>
        <v>0</v>
      </c>
      <c r="AV10" s="76">
        <f>'Y3 surgery transition matrices'!C31</f>
        <v>0</v>
      </c>
      <c r="AW10" s="76">
        <f>'Y3 surgery transition matrices'!D31</f>
        <v>0</v>
      </c>
      <c r="AX10" s="76">
        <f>'Y3 surgery transition matrices'!E31</f>
        <v>0</v>
      </c>
      <c r="AY10" s="76">
        <f>'Y3 surgery transition matrices'!F31</f>
        <v>8.2200000000000009E-2</v>
      </c>
      <c r="AZ10" s="76">
        <f>'Y3 surgery transition matrices'!G31</f>
        <v>0.81418377549999987</v>
      </c>
      <c r="BA10" s="76">
        <f>'Y3 surgery transition matrices'!H31</f>
        <v>8.0299999999999996E-2</v>
      </c>
      <c r="BB10" s="76">
        <f>'Y3 surgery transition matrices'!I31</f>
        <v>1.898E-2</v>
      </c>
      <c r="BC10" s="76">
        <f>'Y3 surgery transition matrices'!J31</f>
        <v>0</v>
      </c>
      <c r="BD10" s="76">
        <f>'Y3 surgery transition matrices'!K31</f>
        <v>4.3362244999999994E-3</v>
      </c>
      <c r="BE10" s="77"/>
      <c r="BF10" s="53" t="str">
        <f>'Y4 surgery transition matrices'!A31</f>
        <v>F4</v>
      </c>
      <c r="BG10" s="76">
        <f>'Y4 surgery transition matrices'!B31</f>
        <v>0</v>
      </c>
      <c r="BH10" s="76">
        <f>'Y4 surgery transition matrices'!C31</f>
        <v>0</v>
      </c>
      <c r="BI10" s="76">
        <f>'Y4 surgery transition matrices'!D31</f>
        <v>0</v>
      </c>
      <c r="BJ10" s="76">
        <f>'Y4 surgery transition matrices'!E31</f>
        <v>0</v>
      </c>
      <c r="BK10" s="76">
        <f>'Y4 surgery transition matrices'!F31</f>
        <v>8.2200000000000009E-2</v>
      </c>
      <c r="BL10" s="76">
        <f>'Y4 surgery transition matrices'!G31</f>
        <v>0.81418377549999987</v>
      </c>
      <c r="BM10" s="76">
        <f>'Y4 surgery transition matrices'!H31</f>
        <v>8.0299999999999996E-2</v>
      </c>
      <c r="BN10" s="76">
        <f>'Y4 surgery transition matrices'!I31</f>
        <v>1.898E-2</v>
      </c>
      <c r="BO10" s="76">
        <f>'Y4 surgery transition matrices'!J31</f>
        <v>0</v>
      </c>
      <c r="BP10" s="76">
        <f>'Y4 surgery transition matrices'!K31</f>
        <v>4.3362244999999994E-3</v>
      </c>
      <c r="BQ10" s="77"/>
      <c r="BR10" s="53" t="str">
        <f>'Y5 surgery transition matrices'!A31</f>
        <v>F4</v>
      </c>
      <c r="BS10" s="76">
        <f>'Y5 surgery transition matrices'!B31</f>
        <v>0</v>
      </c>
      <c r="BT10" s="76">
        <f>'Y5 surgery transition matrices'!C31</f>
        <v>0</v>
      </c>
      <c r="BU10" s="76">
        <f>'Y5 surgery transition matrices'!D31</f>
        <v>0</v>
      </c>
      <c r="BV10" s="76">
        <f>'Y5 surgery transition matrices'!E31</f>
        <v>0</v>
      </c>
      <c r="BW10" s="76">
        <f>'Y5 surgery transition matrices'!F31</f>
        <v>8.2200000000000009E-2</v>
      </c>
      <c r="BX10" s="76">
        <f>'Y5 surgery transition matrices'!G31</f>
        <v>0.81418377549999987</v>
      </c>
      <c r="BY10" s="76">
        <f>'Y5 surgery transition matrices'!H31</f>
        <v>8.0299999999999996E-2</v>
      </c>
      <c r="BZ10" s="76">
        <f>'Y5 surgery transition matrices'!I31</f>
        <v>1.898E-2</v>
      </c>
      <c r="CA10" s="76">
        <f>'Y5 surgery transition matrices'!J31</f>
        <v>0</v>
      </c>
      <c r="CB10" s="78">
        <f>'Y5 surgery transition matrices'!K31</f>
        <v>4.3362244999999994E-3</v>
      </c>
      <c r="CC10" s="44"/>
    </row>
    <row r="11" spans="1:81" x14ac:dyDescent="0.25">
      <c r="A11" s="4" t="str">
        <f>'30-34 transition matrix'!A8</f>
        <v>DCC</v>
      </c>
      <c r="B11" s="41">
        <f>'30-34 transition matrix'!B8</f>
        <v>0</v>
      </c>
      <c r="C11" s="41">
        <f>'30-34 transition matrix'!C8</f>
        <v>0</v>
      </c>
      <c r="D11" s="41">
        <f>'30-34 transition matrix'!D8</f>
        <v>0</v>
      </c>
      <c r="E11" s="41">
        <f>'30-34 transition matrix'!E8</f>
        <v>0</v>
      </c>
      <c r="F11" s="41">
        <f>'30-34 transition matrix'!F8</f>
        <v>0</v>
      </c>
      <c r="G11" s="41">
        <f>'30-34 transition matrix'!G8</f>
        <v>0</v>
      </c>
      <c r="H11" s="41">
        <f>'30-34 transition matrix'!H8</f>
        <v>0.80057999999999996</v>
      </c>
      <c r="I11" s="41">
        <f>'30-34 transition matrix'!I8</f>
        <v>1.898E-2</v>
      </c>
      <c r="J11" s="41">
        <f>'30-34 transition matrix'!J8</f>
        <v>2.044E-2</v>
      </c>
      <c r="K11" s="41">
        <f>'30-34 transition matrix'!K8</f>
        <v>0.16</v>
      </c>
      <c r="L11" s="41"/>
      <c r="M11" s="41"/>
      <c r="N11" s="41"/>
      <c r="O11" s="41"/>
      <c r="P11" s="41"/>
      <c r="Q11" s="4" t="s">
        <v>4</v>
      </c>
      <c r="R11" s="23">
        <v>0.78</v>
      </c>
      <c r="S11" s="38">
        <v>20712</v>
      </c>
      <c r="T11" s="23"/>
      <c r="U11" s="41"/>
      <c r="V11" s="75" t="str">
        <f>'Y1 surgery transition matrices'!A32</f>
        <v>DCC</v>
      </c>
      <c r="W11" s="54">
        <f>'Y1 surgery transition matrices'!B32</f>
        <v>0</v>
      </c>
      <c r="X11" s="54">
        <f>'Y1 surgery transition matrices'!C32</f>
        <v>0</v>
      </c>
      <c r="Y11" s="54">
        <f>'Y1 surgery transition matrices'!D32</f>
        <v>0</v>
      </c>
      <c r="Z11" s="54">
        <f>'Y1 surgery transition matrices'!E32</f>
        <v>0</v>
      </c>
      <c r="AA11" s="54">
        <f>'Y1 surgery transition matrices'!F32</f>
        <v>0</v>
      </c>
      <c r="AB11" s="54">
        <f>'Y1 surgery transition matrices'!G32</f>
        <v>0</v>
      </c>
      <c r="AC11" s="54">
        <f>'Y1 surgery transition matrices'!H32</f>
        <v>0.80057999999999996</v>
      </c>
      <c r="AD11" s="54">
        <f>'Y1 surgery transition matrices'!I32</f>
        <v>1.898E-2</v>
      </c>
      <c r="AE11" s="54">
        <f>'Y1 surgery transition matrices'!J32</f>
        <v>2.044E-2</v>
      </c>
      <c r="AF11" s="54">
        <f>'Y1 surgery transition matrices'!K32</f>
        <v>0.16</v>
      </c>
      <c r="AG11" s="54"/>
      <c r="AH11" s="53" t="str">
        <f>'Y2 surgery transition matrices'!A32</f>
        <v>DCC</v>
      </c>
      <c r="AI11" s="76">
        <f>'Y2 surgery transition matrices'!B32</f>
        <v>0</v>
      </c>
      <c r="AJ11" s="76">
        <f>'Y2 surgery transition matrices'!C32</f>
        <v>0</v>
      </c>
      <c r="AK11" s="76">
        <f>'Y2 surgery transition matrices'!D32</f>
        <v>0</v>
      </c>
      <c r="AL11" s="76">
        <f>'Y2 surgery transition matrices'!E32</f>
        <v>0</v>
      </c>
      <c r="AM11" s="76">
        <f>'Y2 surgery transition matrices'!F32</f>
        <v>0</v>
      </c>
      <c r="AN11" s="76">
        <f>'Y2 surgery transition matrices'!G32</f>
        <v>0</v>
      </c>
      <c r="AO11" s="76">
        <f>'Y2 surgery transition matrices'!H32</f>
        <v>0.80057999999999996</v>
      </c>
      <c r="AP11" s="76">
        <f>'Y2 surgery transition matrices'!I32</f>
        <v>1.898E-2</v>
      </c>
      <c r="AQ11" s="76">
        <f>'Y2 surgery transition matrices'!J32</f>
        <v>2.044E-2</v>
      </c>
      <c r="AR11" s="76">
        <f>'Y2 surgery transition matrices'!K32</f>
        <v>0.16</v>
      </c>
      <c r="AS11" s="76"/>
      <c r="AT11" s="53" t="str">
        <f>'Y3 surgery transition matrices'!A32</f>
        <v>DCC</v>
      </c>
      <c r="AU11" s="76">
        <f>'Y3 surgery transition matrices'!B32</f>
        <v>0</v>
      </c>
      <c r="AV11" s="76">
        <f>'Y3 surgery transition matrices'!C32</f>
        <v>0</v>
      </c>
      <c r="AW11" s="76">
        <f>'Y3 surgery transition matrices'!D32</f>
        <v>0</v>
      </c>
      <c r="AX11" s="76">
        <f>'Y3 surgery transition matrices'!E32</f>
        <v>0</v>
      </c>
      <c r="AY11" s="76">
        <f>'Y3 surgery transition matrices'!F32</f>
        <v>0</v>
      </c>
      <c r="AZ11" s="76">
        <f>'Y3 surgery transition matrices'!G32</f>
        <v>0</v>
      </c>
      <c r="BA11" s="76">
        <f>'Y3 surgery transition matrices'!H32</f>
        <v>0.80057999999999996</v>
      </c>
      <c r="BB11" s="76">
        <f>'Y3 surgery transition matrices'!I32</f>
        <v>1.898E-2</v>
      </c>
      <c r="BC11" s="76">
        <f>'Y3 surgery transition matrices'!J32</f>
        <v>2.044E-2</v>
      </c>
      <c r="BD11" s="76">
        <f>'Y3 surgery transition matrices'!K32</f>
        <v>0.16</v>
      </c>
      <c r="BE11" s="77"/>
      <c r="BF11" s="53" t="str">
        <f>'Y4 surgery transition matrices'!A32</f>
        <v>DCC</v>
      </c>
      <c r="BG11" s="76">
        <f>'Y4 surgery transition matrices'!B32</f>
        <v>0</v>
      </c>
      <c r="BH11" s="76">
        <f>'Y4 surgery transition matrices'!C32</f>
        <v>0</v>
      </c>
      <c r="BI11" s="76">
        <f>'Y4 surgery transition matrices'!D32</f>
        <v>0</v>
      </c>
      <c r="BJ11" s="76">
        <f>'Y4 surgery transition matrices'!E32</f>
        <v>0</v>
      </c>
      <c r="BK11" s="76">
        <f>'Y4 surgery transition matrices'!F32</f>
        <v>0</v>
      </c>
      <c r="BL11" s="76">
        <f>'Y4 surgery transition matrices'!G32</f>
        <v>0</v>
      </c>
      <c r="BM11" s="76">
        <f>'Y4 surgery transition matrices'!H32</f>
        <v>0.80057999999999996</v>
      </c>
      <c r="BN11" s="76">
        <f>'Y4 surgery transition matrices'!I32</f>
        <v>1.898E-2</v>
      </c>
      <c r="BO11" s="76">
        <f>'Y4 surgery transition matrices'!J32</f>
        <v>2.044E-2</v>
      </c>
      <c r="BP11" s="76">
        <f>'Y4 surgery transition matrices'!K32</f>
        <v>0.16</v>
      </c>
      <c r="BQ11" s="77"/>
      <c r="BR11" s="53" t="str">
        <f>'Y5 surgery transition matrices'!A32</f>
        <v>DCC</v>
      </c>
      <c r="BS11" s="76">
        <f>'Y5 surgery transition matrices'!B32</f>
        <v>0</v>
      </c>
      <c r="BT11" s="76">
        <f>'Y5 surgery transition matrices'!C32</f>
        <v>0</v>
      </c>
      <c r="BU11" s="76">
        <f>'Y5 surgery transition matrices'!D32</f>
        <v>0</v>
      </c>
      <c r="BV11" s="76">
        <f>'Y5 surgery transition matrices'!E32</f>
        <v>0</v>
      </c>
      <c r="BW11" s="76">
        <f>'Y5 surgery transition matrices'!F32</f>
        <v>0</v>
      </c>
      <c r="BX11" s="76">
        <f>'Y5 surgery transition matrices'!G32</f>
        <v>0</v>
      </c>
      <c r="BY11" s="76">
        <f>'Y5 surgery transition matrices'!H32</f>
        <v>0.80057999999999996</v>
      </c>
      <c r="BZ11" s="76">
        <f>'Y5 surgery transition matrices'!I32</f>
        <v>1.898E-2</v>
      </c>
      <c r="CA11" s="76">
        <f>'Y5 surgery transition matrices'!J32</f>
        <v>2.044E-2</v>
      </c>
      <c r="CB11" s="78">
        <f>'Y5 surgery transition matrices'!K32</f>
        <v>0.16</v>
      </c>
      <c r="CC11" s="44"/>
    </row>
    <row r="12" spans="1:81" x14ac:dyDescent="0.25">
      <c r="A12" s="4" t="str">
        <f>'30-34 transition matrix'!A9</f>
        <v>HCC</v>
      </c>
      <c r="B12" s="41">
        <f>'30-34 transition matrix'!B9</f>
        <v>0</v>
      </c>
      <c r="C12" s="41">
        <f>'30-34 transition matrix'!C9</f>
        <v>0</v>
      </c>
      <c r="D12" s="41">
        <f>'30-34 transition matrix'!D9</f>
        <v>0</v>
      </c>
      <c r="E12" s="41">
        <f>'30-34 transition matrix'!E9</f>
        <v>0</v>
      </c>
      <c r="F12" s="41">
        <f>'30-34 transition matrix'!F9</f>
        <v>0</v>
      </c>
      <c r="G12" s="41">
        <f>'30-34 transition matrix'!G9</f>
        <v>0</v>
      </c>
      <c r="H12" s="41">
        <f>'30-34 transition matrix'!H9</f>
        <v>0</v>
      </c>
      <c r="I12" s="41">
        <f>'30-34 transition matrix'!I9</f>
        <v>0.34700000000000009</v>
      </c>
      <c r="J12" s="41">
        <f>'30-34 transition matrix'!J9</f>
        <v>3.0599999999999999E-2</v>
      </c>
      <c r="K12" s="41">
        <f>'30-34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23">
        <v>0.6</v>
      </c>
      <c r="S12" s="38">
        <v>51184</v>
      </c>
      <c r="T12" s="23"/>
      <c r="U12" s="41"/>
      <c r="V12" s="75" t="str">
        <f>'Y1 surgery transition matrices'!A33</f>
        <v>HCC</v>
      </c>
      <c r="W12" s="54">
        <f>'Y1 surgery transition matrices'!B33</f>
        <v>0</v>
      </c>
      <c r="X12" s="54">
        <f>'Y1 surgery transition matrices'!C33</f>
        <v>0</v>
      </c>
      <c r="Y12" s="54">
        <f>'Y1 surgery transition matrices'!D33</f>
        <v>0</v>
      </c>
      <c r="Z12" s="54">
        <f>'Y1 surgery transition matrices'!E33</f>
        <v>0</v>
      </c>
      <c r="AA12" s="54">
        <f>'Y1 surgery transition matrices'!F33</f>
        <v>0</v>
      </c>
      <c r="AB12" s="54">
        <f>'Y1 surgery transition matrices'!G33</f>
        <v>0</v>
      </c>
      <c r="AC12" s="54">
        <f>'Y1 surgery transition matrices'!H33</f>
        <v>0</v>
      </c>
      <c r="AD12" s="54">
        <f>'Y1 surgery transition matrices'!I33</f>
        <v>0.34700000000000009</v>
      </c>
      <c r="AE12" s="54">
        <f>'Y1 surgery transition matrices'!J33</f>
        <v>3.0599999999999999E-2</v>
      </c>
      <c r="AF12" s="54">
        <f>'Y1 surgery transition matrices'!K33</f>
        <v>0.62239999999999995</v>
      </c>
      <c r="AG12" s="54"/>
      <c r="AH12" s="53" t="str">
        <f>'Y2 surgery transition matrices'!A33</f>
        <v>HCC</v>
      </c>
      <c r="AI12" s="76">
        <f>'Y2 surgery transition matrices'!B33</f>
        <v>0</v>
      </c>
      <c r="AJ12" s="76">
        <f>'Y2 surgery transition matrices'!C33</f>
        <v>0</v>
      </c>
      <c r="AK12" s="76">
        <f>'Y2 surgery transition matrices'!D33</f>
        <v>0</v>
      </c>
      <c r="AL12" s="76">
        <f>'Y2 surgery transition matrices'!E33</f>
        <v>0</v>
      </c>
      <c r="AM12" s="76">
        <f>'Y2 surgery transition matrices'!F33</f>
        <v>0</v>
      </c>
      <c r="AN12" s="76">
        <f>'Y2 surgery transition matrices'!G33</f>
        <v>0</v>
      </c>
      <c r="AO12" s="76">
        <f>'Y2 surgery transition matrices'!H33</f>
        <v>0</v>
      </c>
      <c r="AP12" s="76">
        <f>'Y2 surgery transition matrices'!I33</f>
        <v>0.34700000000000009</v>
      </c>
      <c r="AQ12" s="76">
        <f>'Y2 surgery transition matrices'!J33</f>
        <v>3.0599999999999999E-2</v>
      </c>
      <c r="AR12" s="76">
        <f>'Y2 surgery transition matrices'!K33</f>
        <v>0.62239999999999995</v>
      </c>
      <c r="AS12" s="76"/>
      <c r="AT12" s="53" t="str">
        <f>'Y3 surgery transition matrices'!A33</f>
        <v>HCC</v>
      </c>
      <c r="AU12" s="76">
        <f>'Y3 surgery transition matrices'!B33</f>
        <v>0</v>
      </c>
      <c r="AV12" s="76">
        <f>'Y3 surgery transition matrices'!C33</f>
        <v>0</v>
      </c>
      <c r="AW12" s="76">
        <f>'Y3 surgery transition matrices'!D33</f>
        <v>0</v>
      </c>
      <c r="AX12" s="76">
        <f>'Y3 surgery transition matrices'!E33</f>
        <v>0</v>
      </c>
      <c r="AY12" s="76">
        <f>'Y3 surgery transition matrices'!F33</f>
        <v>0</v>
      </c>
      <c r="AZ12" s="76">
        <f>'Y3 surgery transition matrices'!G33</f>
        <v>0</v>
      </c>
      <c r="BA12" s="76">
        <f>'Y3 surgery transition matrices'!H33</f>
        <v>0</v>
      </c>
      <c r="BB12" s="76">
        <f>'Y3 surgery transition matrices'!I33</f>
        <v>0.34700000000000009</v>
      </c>
      <c r="BC12" s="76">
        <f>'Y3 surgery transition matrices'!J33</f>
        <v>3.0599999999999999E-2</v>
      </c>
      <c r="BD12" s="76">
        <f>'Y3 surgery transition matrices'!K33</f>
        <v>0.62239999999999995</v>
      </c>
      <c r="BE12" s="77"/>
      <c r="BF12" s="53" t="str">
        <f>'Y4 surgery transition matrices'!A33</f>
        <v>HCC</v>
      </c>
      <c r="BG12" s="76">
        <f>'Y4 surgery transition matrices'!B33</f>
        <v>0</v>
      </c>
      <c r="BH12" s="76">
        <f>'Y4 surgery transition matrices'!C33</f>
        <v>0</v>
      </c>
      <c r="BI12" s="76">
        <f>'Y4 surgery transition matrices'!D33</f>
        <v>0</v>
      </c>
      <c r="BJ12" s="76">
        <f>'Y4 surgery transition matrices'!E33</f>
        <v>0</v>
      </c>
      <c r="BK12" s="76">
        <f>'Y4 surgery transition matrices'!F33</f>
        <v>0</v>
      </c>
      <c r="BL12" s="76">
        <f>'Y4 surgery transition matrices'!G33</f>
        <v>0</v>
      </c>
      <c r="BM12" s="76">
        <f>'Y4 surgery transition matrices'!H33</f>
        <v>0</v>
      </c>
      <c r="BN12" s="76">
        <f>'Y4 surgery transition matrices'!I33</f>
        <v>0.34700000000000009</v>
      </c>
      <c r="BO12" s="76">
        <f>'Y4 surgery transition matrices'!J33</f>
        <v>3.0599999999999999E-2</v>
      </c>
      <c r="BP12" s="76">
        <f>'Y4 surgery transition matrices'!K33</f>
        <v>0.62239999999999995</v>
      </c>
      <c r="BQ12" s="77"/>
      <c r="BR12" s="53" t="str">
        <f>'Y5 surgery transition matrices'!A33</f>
        <v>HCC</v>
      </c>
      <c r="BS12" s="76">
        <f>'Y5 surgery transition matrices'!B33</f>
        <v>0</v>
      </c>
      <c r="BT12" s="76">
        <f>'Y5 surgery transition matrices'!C33</f>
        <v>0</v>
      </c>
      <c r="BU12" s="76">
        <f>'Y5 surgery transition matrices'!D33</f>
        <v>0</v>
      </c>
      <c r="BV12" s="76">
        <f>'Y5 surgery transition matrices'!E33</f>
        <v>0</v>
      </c>
      <c r="BW12" s="76">
        <f>'Y5 surgery transition matrices'!F33</f>
        <v>0</v>
      </c>
      <c r="BX12" s="76">
        <f>'Y5 surgery transition matrices'!G33</f>
        <v>0</v>
      </c>
      <c r="BY12" s="76">
        <f>'Y5 surgery transition matrices'!H33</f>
        <v>0</v>
      </c>
      <c r="BZ12" s="76">
        <f>'Y5 surgery transition matrices'!I33</f>
        <v>0.34700000000000009</v>
      </c>
      <c r="CA12" s="76">
        <f>'Y5 surgery transition matrices'!J33</f>
        <v>3.0599999999999999E-2</v>
      </c>
      <c r="CB12" s="78">
        <f>'Y5 surgery transition matrices'!K33</f>
        <v>0.62239999999999995</v>
      </c>
      <c r="CC12" s="44"/>
    </row>
    <row r="13" spans="1:81" x14ac:dyDescent="0.25">
      <c r="A13" s="4" t="str">
        <f>'30-34 transition matrix'!A10</f>
        <v xml:space="preserve">LT </v>
      </c>
      <c r="B13" s="41">
        <f>'30-34 transition matrix'!B10</f>
        <v>0</v>
      </c>
      <c r="C13" s="41">
        <f>'30-34 transition matrix'!C10</f>
        <v>0</v>
      </c>
      <c r="D13" s="41">
        <f>'30-34 transition matrix'!D10</f>
        <v>0</v>
      </c>
      <c r="E13" s="41">
        <f>'30-34 transition matrix'!E10</f>
        <v>0</v>
      </c>
      <c r="F13" s="41">
        <f>'30-34 transition matrix'!F10</f>
        <v>0</v>
      </c>
      <c r="G13" s="41">
        <f>'30-34 transition matrix'!G10</f>
        <v>0</v>
      </c>
      <c r="H13" s="41">
        <f>'30-34 transition matrix'!H10</f>
        <v>0</v>
      </c>
      <c r="I13" s="41">
        <f>'30-34 transition matrix'!I10</f>
        <v>0</v>
      </c>
      <c r="J13" s="41">
        <f>'30-34 transition matrix'!J10</f>
        <v>0.92999999999999994</v>
      </c>
      <c r="K13" s="41">
        <f>'30-34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23">
        <v>0.65</v>
      </c>
      <c r="S13" s="38">
        <v>70930</v>
      </c>
      <c r="T13" s="23"/>
      <c r="U13" s="41"/>
      <c r="V13" s="75" t="str">
        <f>'Y1 surgery transition matrices'!A34</f>
        <v xml:space="preserve">LT </v>
      </c>
      <c r="W13" s="54">
        <f>'Y1 surgery transition matrices'!B34</f>
        <v>0</v>
      </c>
      <c r="X13" s="54">
        <f>'Y1 surgery transition matrices'!C34</f>
        <v>0</v>
      </c>
      <c r="Y13" s="54">
        <f>'Y1 surgery transition matrices'!D34</f>
        <v>0</v>
      </c>
      <c r="Z13" s="54">
        <f>'Y1 surgery transition matrices'!E34</f>
        <v>0</v>
      </c>
      <c r="AA13" s="54">
        <f>'Y1 surgery transition matrices'!F34</f>
        <v>0</v>
      </c>
      <c r="AB13" s="54">
        <f>'Y1 surgery transition matrices'!G34</f>
        <v>0</v>
      </c>
      <c r="AC13" s="54">
        <f>'Y1 surgery transition matrices'!H34</f>
        <v>0</v>
      </c>
      <c r="AD13" s="54">
        <f>'Y1 surgery transition matrices'!I34</f>
        <v>0</v>
      </c>
      <c r="AE13" s="54">
        <f>'Y1 surgery transition matrices'!J34</f>
        <v>0.92999999999999994</v>
      </c>
      <c r="AF13" s="54">
        <f>'Y1 surgery transition matrices'!K34</f>
        <v>7.0000000000000007E-2</v>
      </c>
      <c r="AG13" s="54"/>
      <c r="AH13" s="53" t="str">
        <f>'Y2 surgery transition matrices'!A34</f>
        <v xml:space="preserve">LT </v>
      </c>
      <c r="AI13" s="76">
        <f>'Y2 surgery transition matrices'!B34</f>
        <v>0</v>
      </c>
      <c r="AJ13" s="76">
        <f>'Y2 surgery transition matrices'!C34</f>
        <v>0</v>
      </c>
      <c r="AK13" s="76">
        <f>'Y2 surgery transition matrices'!D34</f>
        <v>0</v>
      </c>
      <c r="AL13" s="76">
        <f>'Y2 surgery transition matrices'!E34</f>
        <v>0</v>
      </c>
      <c r="AM13" s="76">
        <f>'Y2 surgery transition matrices'!F34</f>
        <v>0</v>
      </c>
      <c r="AN13" s="76">
        <f>'Y2 surgery transition matrices'!G34</f>
        <v>0</v>
      </c>
      <c r="AO13" s="76">
        <f>'Y2 surgery transition matrices'!H34</f>
        <v>0</v>
      </c>
      <c r="AP13" s="76">
        <f>'Y2 surgery transition matrices'!I34</f>
        <v>0</v>
      </c>
      <c r="AQ13" s="76">
        <f>'Y2 surgery transition matrices'!J34</f>
        <v>0.92999999999999994</v>
      </c>
      <c r="AR13" s="76">
        <f>'Y2 surgery transition matrices'!K34</f>
        <v>7.0000000000000007E-2</v>
      </c>
      <c r="AS13" s="76"/>
      <c r="AT13" s="53" t="str">
        <f>'Y3 surgery transition matrices'!A34</f>
        <v xml:space="preserve">LT </v>
      </c>
      <c r="AU13" s="76">
        <f>'Y3 surgery transition matrices'!B34</f>
        <v>0</v>
      </c>
      <c r="AV13" s="76">
        <f>'Y3 surgery transition matrices'!C34</f>
        <v>0</v>
      </c>
      <c r="AW13" s="76">
        <f>'Y3 surgery transition matrices'!D34</f>
        <v>0</v>
      </c>
      <c r="AX13" s="76">
        <f>'Y3 surgery transition matrices'!E34</f>
        <v>0</v>
      </c>
      <c r="AY13" s="76">
        <f>'Y3 surgery transition matrices'!F34</f>
        <v>0</v>
      </c>
      <c r="AZ13" s="76">
        <f>'Y3 surgery transition matrices'!G34</f>
        <v>0</v>
      </c>
      <c r="BA13" s="76">
        <f>'Y3 surgery transition matrices'!H34</f>
        <v>0</v>
      </c>
      <c r="BB13" s="76">
        <f>'Y3 surgery transition matrices'!I34</f>
        <v>0</v>
      </c>
      <c r="BC13" s="76">
        <f>'Y3 surgery transition matrices'!J34</f>
        <v>0.92999999999999994</v>
      </c>
      <c r="BD13" s="76">
        <f>'Y3 surgery transition matrices'!K34</f>
        <v>7.0000000000000007E-2</v>
      </c>
      <c r="BE13" s="77"/>
      <c r="BF13" s="53" t="str">
        <f>'Y4 surgery transition matrices'!A34</f>
        <v xml:space="preserve">LT </v>
      </c>
      <c r="BG13" s="76">
        <f>'Y4 surgery transition matrices'!B34</f>
        <v>0</v>
      </c>
      <c r="BH13" s="76">
        <f>'Y4 surgery transition matrices'!C34</f>
        <v>0</v>
      </c>
      <c r="BI13" s="76">
        <f>'Y4 surgery transition matrices'!D34</f>
        <v>0</v>
      </c>
      <c r="BJ13" s="76">
        <f>'Y4 surgery transition matrices'!E34</f>
        <v>0</v>
      </c>
      <c r="BK13" s="76">
        <f>'Y4 surgery transition matrices'!F34</f>
        <v>0</v>
      </c>
      <c r="BL13" s="76">
        <f>'Y4 surgery transition matrices'!G34</f>
        <v>0</v>
      </c>
      <c r="BM13" s="76">
        <f>'Y4 surgery transition matrices'!H34</f>
        <v>0</v>
      </c>
      <c r="BN13" s="76">
        <f>'Y4 surgery transition matrices'!I34</f>
        <v>0</v>
      </c>
      <c r="BO13" s="76">
        <f>'Y4 surgery transition matrices'!J34</f>
        <v>0.92999999999999994</v>
      </c>
      <c r="BP13" s="76">
        <f>'Y4 surgery transition matrices'!K34</f>
        <v>7.0000000000000007E-2</v>
      </c>
      <c r="BQ13" s="77"/>
      <c r="BR13" s="53" t="str">
        <f>'Y5 surgery transition matrices'!A34</f>
        <v xml:space="preserve">LT </v>
      </c>
      <c r="BS13" s="76">
        <f>'Y5 surgery transition matrices'!B34</f>
        <v>0</v>
      </c>
      <c r="BT13" s="76">
        <f>'Y5 surgery transition matrices'!C34</f>
        <v>0</v>
      </c>
      <c r="BU13" s="76">
        <f>'Y5 surgery transition matrices'!D34</f>
        <v>0</v>
      </c>
      <c r="BV13" s="76">
        <f>'Y5 surgery transition matrices'!E34</f>
        <v>0</v>
      </c>
      <c r="BW13" s="76">
        <f>'Y5 surgery transition matrices'!F34</f>
        <v>0</v>
      </c>
      <c r="BX13" s="76">
        <f>'Y5 surgery transition matrices'!G34</f>
        <v>0</v>
      </c>
      <c r="BY13" s="76">
        <f>'Y5 surgery transition matrices'!H34</f>
        <v>0</v>
      </c>
      <c r="BZ13" s="76">
        <f>'Y5 surgery transition matrices'!I34</f>
        <v>0</v>
      </c>
      <c r="CA13" s="76">
        <f>'Y5 surgery transition matrices'!J34</f>
        <v>0.92999999999999994</v>
      </c>
      <c r="CB13" s="78">
        <f>'Y5 surgery transition matrices'!K34</f>
        <v>7.0000000000000007E-2</v>
      </c>
      <c r="CC13" s="44"/>
    </row>
    <row r="14" spans="1:81" ht="15.75" thickBot="1" x14ac:dyDescent="0.3">
      <c r="A14" s="4" t="str">
        <f>'30-34 transition matrix'!A11</f>
        <v>death</v>
      </c>
      <c r="B14" s="41">
        <f>'30-34 transition matrix'!B11</f>
        <v>0</v>
      </c>
      <c r="C14" s="41">
        <f>'30-34 transition matrix'!C11</f>
        <v>0</v>
      </c>
      <c r="D14" s="41">
        <f>'30-34 transition matrix'!D11</f>
        <v>0</v>
      </c>
      <c r="E14" s="41">
        <f>'30-34 transition matrix'!E11</f>
        <v>0</v>
      </c>
      <c r="F14" s="41">
        <f>'30-34 transition matrix'!F11</f>
        <v>0</v>
      </c>
      <c r="G14" s="41">
        <f>'30-34 transition matrix'!G11</f>
        <v>0</v>
      </c>
      <c r="H14" s="41">
        <f>'30-34 transition matrix'!H11</f>
        <v>0</v>
      </c>
      <c r="I14" s="41">
        <f>'30-34 transition matrix'!I11</f>
        <v>0</v>
      </c>
      <c r="J14" s="41">
        <f>'30-34 transition matrix'!J11</f>
        <v>0</v>
      </c>
      <c r="K14" s="41">
        <f>'30-34 transition matrix'!K11</f>
        <v>1</v>
      </c>
      <c r="L14" s="41"/>
      <c r="M14" s="41"/>
      <c r="N14" s="41"/>
      <c r="O14" s="41"/>
      <c r="P14" s="41"/>
      <c r="Q14" s="4" t="s">
        <v>6</v>
      </c>
      <c r="R14" s="23">
        <v>0.75</v>
      </c>
      <c r="S14" s="38">
        <v>67168</v>
      </c>
      <c r="T14" s="38">
        <v>233738</v>
      </c>
      <c r="U14" s="41"/>
      <c r="V14" s="79" t="str">
        <f>'Y1 surgery transition matrices'!A35</f>
        <v>death</v>
      </c>
      <c r="W14" s="47">
        <f>'Y1 surgery transition matrices'!B35</f>
        <v>0</v>
      </c>
      <c r="X14" s="47">
        <f>'Y1 surgery transition matrices'!C35</f>
        <v>0</v>
      </c>
      <c r="Y14" s="47">
        <f>'Y1 surgery transition matrices'!D35</f>
        <v>0</v>
      </c>
      <c r="Z14" s="47">
        <f>'Y1 surgery transition matrices'!E35</f>
        <v>0</v>
      </c>
      <c r="AA14" s="47">
        <f>'Y1 surgery transition matrices'!F35</f>
        <v>0</v>
      </c>
      <c r="AB14" s="47">
        <f>'Y1 surgery transition matrices'!G35</f>
        <v>0</v>
      </c>
      <c r="AC14" s="47">
        <f>'Y1 surgery transition matrices'!H35</f>
        <v>0</v>
      </c>
      <c r="AD14" s="47">
        <f>'Y1 surgery transition matrices'!I35</f>
        <v>0</v>
      </c>
      <c r="AE14" s="47">
        <f>'Y1 surgery transition matrices'!J35</f>
        <v>0</v>
      </c>
      <c r="AF14" s="47">
        <f>'Y1 surgery transition matrices'!K35</f>
        <v>1</v>
      </c>
      <c r="AG14" s="47"/>
      <c r="AH14" s="80" t="str">
        <f>'Y2 surgery transition matrices'!A35</f>
        <v>death</v>
      </c>
      <c r="AI14" s="81">
        <f>'Y2 surgery transition matrices'!B35</f>
        <v>0</v>
      </c>
      <c r="AJ14" s="81">
        <f>'Y2 surgery transition matrices'!C35</f>
        <v>0</v>
      </c>
      <c r="AK14" s="81">
        <f>'Y2 surgery transition matrices'!D35</f>
        <v>0</v>
      </c>
      <c r="AL14" s="81">
        <f>'Y2 surgery transition matrices'!E35</f>
        <v>0</v>
      </c>
      <c r="AM14" s="81">
        <f>'Y2 surgery transition matrices'!F35</f>
        <v>0</v>
      </c>
      <c r="AN14" s="81">
        <f>'Y2 surgery transition matrices'!G35</f>
        <v>0</v>
      </c>
      <c r="AO14" s="81">
        <f>'Y2 surgery transition matrices'!H35</f>
        <v>0</v>
      </c>
      <c r="AP14" s="81">
        <f>'Y2 surgery transition matrices'!I35</f>
        <v>0</v>
      </c>
      <c r="AQ14" s="81">
        <f>'Y2 surgery transition matrices'!J35</f>
        <v>0</v>
      </c>
      <c r="AR14" s="81">
        <f>'Y2 surgery transition matrices'!K35</f>
        <v>1</v>
      </c>
      <c r="AS14" s="81"/>
      <c r="AT14" s="80" t="str">
        <f>'Y3 surgery transition matrices'!A35</f>
        <v>death</v>
      </c>
      <c r="AU14" s="81">
        <f>'Y3 surgery transition matrices'!B35</f>
        <v>0</v>
      </c>
      <c r="AV14" s="81">
        <f>'Y3 surgery transition matrices'!C35</f>
        <v>0</v>
      </c>
      <c r="AW14" s="81">
        <f>'Y3 surgery transition matrices'!D35</f>
        <v>0</v>
      </c>
      <c r="AX14" s="81">
        <f>'Y3 surgery transition matrices'!E35</f>
        <v>0</v>
      </c>
      <c r="AY14" s="81">
        <f>'Y3 surgery transition matrices'!F35</f>
        <v>0</v>
      </c>
      <c r="AZ14" s="81">
        <f>'Y3 surgery transition matrices'!G35</f>
        <v>0</v>
      </c>
      <c r="BA14" s="81">
        <f>'Y3 surgery transition matrices'!H35</f>
        <v>0</v>
      </c>
      <c r="BB14" s="81">
        <f>'Y3 surgery transition matrices'!I35</f>
        <v>0</v>
      </c>
      <c r="BC14" s="81">
        <f>'Y3 surgery transition matrices'!J35</f>
        <v>0</v>
      </c>
      <c r="BD14" s="81">
        <f>'Y3 surgery transition matrices'!K35</f>
        <v>1</v>
      </c>
      <c r="BE14" s="82"/>
      <c r="BF14" s="80" t="str">
        <f>'Y4 surgery transition matrices'!A35</f>
        <v>death</v>
      </c>
      <c r="BG14" s="81">
        <f>'Y4 surgery transition matrices'!B35</f>
        <v>0</v>
      </c>
      <c r="BH14" s="81">
        <f>'Y4 surgery transition matrices'!C35</f>
        <v>0</v>
      </c>
      <c r="BI14" s="81">
        <f>'Y4 surgery transition matrices'!D35</f>
        <v>0</v>
      </c>
      <c r="BJ14" s="81">
        <f>'Y4 surgery transition matrices'!E35</f>
        <v>0</v>
      </c>
      <c r="BK14" s="81">
        <f>'Y4 surgery transition matrices'!F35</f>
        <v>0</v>
      </c>
      <c r="BL14" s="81">
        <f>'Y4 surgery transition matrices'!G35</f>
        <v>0</v>
      </c>
      <c r="BM14" s="81">
        <f>'Y4 surgery transition matrices'!H35</f>
        <v>0</v>
      </c>
      <c r="BN14" s="81">
        <f>'Y4 surgery transition matrices'!I35</f>
        <v>0</v>
      </c>
      <c r="BO14" s="81">
        <f>'Y4 surgery transition matrices'!J35</f>
        <v>0</v>
      </c>
      <c r="BP14" s="81">
        <f>'Y4 surgery transition matrices'!K35</f>
        <v>1</v>
      </c>
      <c r="BQ14" s="82"/>
      <c r="BR14" s="80" t="str">
        <f>'Y5 surgery transition matrices'!A35</f>
        <v>death</v>
      </c>
      <c r="BS14" s="81">
        <f>'Y5 surgery transition matrices'!B35</f>
        <v>0</v>
      </c>
      <c r="BT14" s="81">
        <f>'Y5 surgery transition matrices'!C35</f>
        <v>0</v>
      </c>
      <c r="BU14" s="81">
        <f>'Y5 surgery transition matrices'!D35</f>
        <v>0</v>
      </c>
      <c r="BV14" s="81">
        <f>'Y5 surgery transition matrices'!E35</f>
        <v>0</v>
      </c>
      <c r="BW14" s="81">
        <f>'Y5 surgery transition matrices'!F35</f>
        <v>0</v>
      </c>
      <c r="BX14" s="81">
        <f>'Y5 surgery transition matrices'!G35</f>
        <v>0</v>
      </c>
      <c r="BY14" s="81">
        <f>'Y5 surgery transition matrices'!H35</f>
        <v>0</v>
      </c>
      <c r="BZ14" s="81">
        <f>'Y5 surgery transition matrices'!I35</f>
        <v>0</v>
      </c>
      <c r="CA14" s="81">
        <f>'Y5 surgery transition matrices'!J35</f>
        <v>0</v>
      </c>
      <c r="CB14" s="83">
        <f>'Y5 surgery transition matrices'!K35</f>
        <v>1</v>
      </c>
      <c r="CC14" s="44"/>
    </row>
    <row r="15" spans="1:81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4"/>
      <c r="BY15" s="44"/>
      <c r="BZ15" s="44"/>
      <c r="CA15" s="44"/>
      <c r="CB15" s="44"/>
      <c r="CC15" s="44"/>
    </row>
    <row r="16" spans="1:81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44"/>
      <c r="CC16" s="44"/>
    </row>
    <row r="17" spans="1:81" x14ac:dyDescent="0.25">
      <c r="A17" s="4">
        <v>30</v>
      </c>
      <c r="B17">
        <f t="shared" si="0"/>
        <v>782.0771099853448</v>
      </c>
      <c r="C17">
        <f t="shared" si="0"/>
        <v>148.4752232450889</v>
      </c>
      <c r="D17">
        <f t="shared" si="0"/>
        <v>9.2143750922498562</v>
      </c>
      <c r="E17">
        <f t="shared" si="0"/>
        <v>4.9063555686005733</v>
      </c>
      <c r="F17">
        <f t="shared" si="0"/>
        <v>2.8720130157661892</v>
      </c>
      <c r="G17">
        <f t="shared" si="0"/>
        <v>1.795008134853868</v>
      </c>
      <c r="H17">
        <f t="shared" si="0"/>
        <v>1.2823897184517199</v>
      </c>
      <c r="I17">
        <f t="shared" si="0"/>
        <v>7.0564917028702018E-2</v>
      </c>
      <c r="J17">
        <f t="shared" si="0"/>
        <v>3.1867384503525241E-2</v>
      </c>
      <c r="K17">
        <f t="shared" si="0"/>
        <v>0</v>
      </c>
      <c r="L17" s="23">
        <f xml:space="preserve"> (C17 + D17 + E17 + F17 + G17 + H17) / $Q$2</f>
        <v>0.17728089747420439</v>
      </c>
      <c r="M17">
        <f xml:space="preserve"> (D17 + E17 + F17 + G17 + H17) / (C17 + D17 + E17 + F17+ G17 + H17)</f>
        <v>0.11907857304004513</v>
      </c>
      <c r="N17" s="23">
        <f>I17 / (D17 + E17 + F17 + G17 + H17)</f>
        <v>3.5159152676376526E-3</v>
      </c>
      <c r="O17" s="37">
        <f>SUM(B17:J17)</f>
        <v>950.72490706188819</v>
      </c>
      <c r="P17" s="41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4"/>
    </row>
    <row r="18" spans="1:81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 t="s">
        <v>339</v>
      </c>
      <c r="R18" s="38">
        <v>44956</v>
      </c>
      <c r="S18" s="57">
        <f>$E$2 * $R$18</f>
        <v>220570.12094200737</v>
      </c>
      <c r="T18" s="57">
        <f>$F$2 * $R$18</f>
        <v>129114.21713678481</v>
      </c>
      <c r="U18" s="23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</row>
    <row r="19" spans="1:81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 t="s">
        <v>340</v>
      </c>
      <c r="R19" s="23">
        <v>0</v>
      </c>
      <c r="S19" s="23">
        <f>$E$20* $R$19</f>
        <v>0</v>
      </c>
      <c r="T19" s="23">
        <f>$F$20* $R$19</f>
        <v>0</v>
      </c>
      <c r="U19" s="23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</row>
    <row r="20" spans="1:81" x14ac:dyDescent="0.25">
      <c r="A20" s="31">
        <v>31</v>
      </c>
      <c r="B20">
        <f t="array" ref="B20:K20">MMULT(B17:K17,W5:AF14)</f>
        <v>772.96255436599358</v>
      </c>
      <c r="C20">
        <v>154.87896403368447</v>
      </c>
      <c r="D20">
        <v>10.849612422393061</v>
      </c>
      <c r="E20">
        <v>4.904250459527363</v>
      </c>
      <c r="F20">
        <v>2.7797981179012572</v>
      </c>
      <c r="G20">
        <v>1.612419504397206</v>
      </c>
      <c r="H20">
        <v>1.1707947140268433</v>
      </c>
      <c r="I20">
        <v>8.4434801785139388E-2</v>
      </c>
      <c r="J20">
        <v>5.8007999894509915E-2</v>
      </c>
      <c r="K20">
        <v>1.4240706422847471</v>
      </c>
      <c r="L20" s="23">
        <f xml:space="preserve"> (C20 + D20 + E20 + F20 + G20 + H20) / $Q$2</f>
        <v>0.1853278881652993</v>
      </c>
      <c r="M20">
        <f xml:space="preserve"> (D20 + E20 + F20 + G20 + H20) / (C20 + D20 + E20 + F20+ G20 + H20)</f>
        <v>0.12098398752632412</v>
      </c>
      <c r="N20" s="23">
        <f>I20 / (D20 + E20 + F20 + G20 + H20)</f>
        <v>3.960937094235519E-3</v>
      </c>
      <c r="O20" s="37">
        <f>SUM(B20:J20)</f>
        <v>949.30083641960346</v>
      </c>
      <c r="P20" s="41"/>
      <c r="Q20" s="4" t="s">
        <v>341</v>
      </c>
      <c r="R20" s="23">
        <v>0</v>
      </c>
      <c r="S20" s="23">
        <f>$E$23* $R$20</f>
        <v>0</v>
      </c>
      <c r="T20" s="23">
        <f>$F$23* $R$20</f>
        <v>0</v>
      </c>
      <c r="U20" s="23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</row>
    <row r="21" spans="1:81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" t="s">
        <v>342</v>
      </c>
      <c r="R21" s="23">
        <v>0</v>
      </c>
      <c r="S21" s="23">
        <f>$E$26* $R$21</f>
        <v>0</v>
      </c>
      <c r="T21" s="23">
        <f>$F$26* $R$21</f>
        <v>0</v>
      </c>
      <c r="U21" s="23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44"/>
      <c r="CB21" s="44"/>
      <c r="CC21" s="44"/>
    </row>
    <row r="22" spans="1:81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" t="s">
        <v>343</v>
      </c>
      <c r="R22" s="23">
        <v>0</v>
      </c>
      <c r="S22" s="23">
        <f>$E$29* $R$22</f>
        <v>0</v>
      </c>
      <c r="T22" s="23">
        <f>$E$29* $R$22</f>
        <v>0</v>
      </c>
      <c r="U22" s="23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</row>
    <row r="23" spans="1:81" x14ac:dyDescent="0.25">
      <c r="A23" s="31">
        <v>32</v>
      </c>
      <c r="B23">
        <f t="array" ref="B23:K23">MMULT(B20:K20,AI5:AR14)</f>
        <v>765.88208892678369</v>
      </c>
      <c r="C23">
        <v>159.28271840829137</v>
      </c>
      <c r="D23">
        <v>12.720185668486211</v>
      </c>
      <c r="E23">
        <v>4.8441857488130999</v>
      </c>
      <c r="F23">
        <v>2.4642543379839568</v>
      </c>
      <c r="G23">
        <v>1.4589119888568458</v>
      </c>
      <c r="H23">
        <v>1.0667921183587059</v>
      </c>
      <c r="I23">
        <v>8.364927564050971E-2</v>
      </c>
      <c r="J23">
        <v>8.0462188791228156E-2</v>
      </c>
      <c r="K23">
        <v>2.8416583998826428</v>
      </c>
      <c r="L23" s="23">
        <f xml:space="preserve"> (C23 + D23 + E23 + F23 + G23 + H23) / $Q$2</f>
        <v>0.19126147523865528</v>
      </c>
      <c r="M23">
        <f xml:space="preserve"> (D23 + E23 + F23 + G23 + H23) / (C23 + D23 + E23 + F23+ G23 + H23)</f>
        <v>0.12403594359336005</v>
      </c>
      <c r="N23" s="23">
        <f>I23 / (D23 + E23 + F23 + G23 + H23)</f>
        <v>3.7087901148237495E-3</v>
      </c>
      <c r="O23" s="37">
        <f>SUM(B23:J23)</f>
        <v>947.88324866200549</v>
      </c>
      <c r="P23" s="41"/>
      <c r="Q23" s="22" t="s">
        <v>346</v>
      </c>
      <c r="R23" s="23"/>
      <c r="S23" s="57">
        <f>SUM(S18:S22)</f>
        <v>220570.12094200737</v>
      </c>
      <c r="T23" s="57">
        <f>SUM(T18:T22)</f>
        <v>129114.21713678481</v>
      </c>
      <c r="U23" s="43">
        <f>SUM(S23:T23)</f>
        <v>349684.33807879221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44"/>
      <c r="BZ23" s="44"/>
      <c r="CA23" s="44"/>
      <c r="CB23" s="44"/>
      <c r="CC23" s="44"/>
    </row>
    <row r="24" spans="1:81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</row>
    <row r="25" spans="1:81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</row>
    <row r="26" spans="1:81" x14ac:dyDescent="0.25">
      <c r="A26" s="31">
        <v>33</v>
      </c>
      <c r="B26">
        <f t="array" ref="B26:K26">MMULT(B23:K23,AU5:BD14)</f>
        <v>760.24646567903051</v>
      </c>
      <c r="C26">
        <v>162.3273425811193</v>
      </c>
      <c r="D26">
        <v>14.537429801578407</v>
      </c>
      <c r="E26">
        <v>4.7785013571223178</v>
      </c>
      <c r="F26">
        <v>2.1255544969867364</v>
      </c>
      <c r="G26">
        <v>1.3173436792141173</v>
      </c>
      <c r="H26">
        <v>0.97120306682081747</v>
      </c>
      <c r="I26">
        <v>7.8405992659428533E-2</v>
      </c>
      <c r="J26">
        <v>9.9194734309693722E-2</v>
      </c>
      <c r="K26">
        <v>4.243465673046928</v>
      </c>
      <c r="L26" s="23">
        <f xml:space="preserve"> (C26 + D26 + E26 + F26 + G26 + H26) / $Q$2</f>
        <v>0.1957005371383734</v>
      </c>
      <c r="M26">
        <f xml:space="preserve"> (D26 + E26 + F26 + G26 + H26) / (C26 + D26 + E26 + F26+ G26 + H26)</f>
        <v>0.12754147694446832</v>
      </c>
      <c r="N26" s="23">
        <f>I26 / (D26 + E26 + F26 + G26 + H26)</f>
        <v>3.3040828319196728E-3</v>
      </c>
      <c r="O26" s="37">
        <f>SUM(B26:J26)</f>
        <v>946.48144138884129</v>
      </c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</row>
    <row r="27" spans="1:81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</row>
    <row r="28" spans="1:81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</row>
    <row r="29" spans="1:81" x14ac:dyDescent="0.25">
      <c r="A29" s="31">
        <v>34</v>
      </c>
      <c r="B29">
        <f t="array" ref="B29:K29">MMULT(B26:K26,BG5:BP14)</f>
        <v>755.65170686346448</v>
      </c>
      <c r="C29">
        <v>164.43428411499337</v>
      </c>
      <c r="D29">
        <v>16.281882874414769</v>
      </c>
      <c r="E29">
        <v>4.6766154452411266</v>
      </c>
      <c r="F29">
        <v>1.7990829614627522</v>
      </c>
      <c r="G29">
        <v>1.1842789947352335</v>
      </c>
      <c r="H29">
        <v>0.88330844867630365</v>
      </c>
      <c r="I29">
        <v>7.1994598259184667E-2</v>
      </c>
      <c r="J29">
        <v>0.11450171696921117</v>
      </c>
      <c r="K29">
        <v>5.6272510436718051</v>
      </c>
      <c r="L29" s="23">
        <f xml:space="preserve"> (C29 + D29 + E29 + F29 + G29 + H29) / $Q$2</f>
        <v>0.19906857539307485</v>
      </c>
      <c r="M29">
        <f xml:space="preserve"> (D29 + E29 + F29 + G29 + H29) / (C29 + D29 + E29 + F29+ G29 + H29)</f>
        <v>0.13117003326422952</v>
      </c>
      <c r="N29" s="23">
        <f>I29 / (D29 + E29 + F29 + G29 + H29)</f>
        <v>2.9000648115654316E-3</v>
      </c>
      <c r="O29" s="37">
        <f>SUM(B29:J29)</f>
        <v>945.09765601821653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15.959060869904476</v>
      </c>
      <c r="AM29">
        <f>J29 - J17</f>
        <v>8.2634332465685939E-2</v>
      </c>
      <c r="AN29">
        <f>K29-K17</f>
        <v>5.6272510436718051</v>
      </c>
      <c r="AO29" s="41"/>
      <c r="AP29" s="41"/>
      <c r="AQ29" s="41"/>
      <c r="AR29" s="41"/>
      <c r="AS29" s="41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</row>
    <row r="30" spans="1:81" x14ac:dyDescent="0.25">
      <c r="A30" s="22" t="s">
        <v>153</v>
      </c>
      <c r="B30" s="31">
        <f t="shared" ref="B30:J30" si="1">SUM(B17:B29)</f>
        <v>3836.8199258206173</v>
      </c>
      <c r="C30" s="31">
        <f t="shared" si="1"/>
        <v>789.39853238317744</v>
      </c>
      <c r="D30" s="31">
        <f t="shared" si="1"/>
        <v>63.603485859122301</v>
      </c>
      <c r="E30" s="31">
        <f t="shared" si="1"/>
        <v>24.109908579304481</v>
      </c>
      <c r="F30" s="31">
        <f t="shared" si="1"/>
        <v>12.040702930100892</v>
      </c>
      <c r="G30" s="31">
        <f t="shared" si="1"/>
        <v>7.3679623020572702</v>
      </c>
      <c r="H30" s="31">
        <f t="shared" si="1"/>
        <v>5.3744880663343908</v>
      </c>
      <c r="I30" s="31">
        <f t="shared" si="1"/>
        <v>0.3890495853729643</v>
      </c>
      <c r="J30" s="31">
        <f t="shared" si="1"/>
        <v>0.38403402446816826</v>
      </c>
      <c r="O30" s="31">
        <f>SUM(B30:J30)</f>
        <v>4739.4880895505539</v>
      </c>
      <c r="P30" s="41"/>
      <c r="Q30" s="23">
        <f xml:space="preserve"> $R$6 * B30</f>
        <v>3836.8199258206173</v>
      </c>
      <c r="R30" s="23">
        <f>$R$7 * C30</f>
        <v>789.39853238317744</v>
      </c>
      <c r="S30" s="23">
        <f xml:space="preserve"> $R$8 * D30</f>
        <v>60.423311566166184</v>
      </c>
      <c r="T30" s="23">
        <f xml:space="preserve"> $R$9 * E30</f>
        <v>22.904413150339256</v>
      </c>
      <c r="U30" s="23">
        <f xml:space="preserve"> $R$10 * F30</f>
        <v>11.077446695692821</v>
      </c>
      <c r="V30" s="23">
        <f>$R$11 * G30</f>
        <v>5.7470105956046709</v>
      </c>
      <c r="W30" s="23">
        <f>$R$12 *H30</f>
        <v>3.2246928398006345</v>
      </c>
      <c r="X30" s="23">
        <f xml:space="preserve"> $R$13 * I30</f>
        <v>0.25288223049242681</v>
      </c>
      <c r="Y30" s="23">
        <f xml:space="preserve"> $R$14 * J30</f>
        <v>0.28802551835112622</v>
      </c>
      <c r="Z30" s="31">
        <f>SUM(Q30:Y30)</f>
        <v>4730.1362408002415</v>
      </c>
      <c r="AB30" s="39">
        <f xml:space="preserve"> $S$6 * B30</f>
        <v>9626581.1938839294</v>
      </c>
      <c r="AC30" s="39">
        <f>$S$7 * C30</f>
        <v>3058919.3129848125</v>
      </c>
      <c r="AD30" s="39">
        <f xml:space="preserve"> $S$8 * D30</f>
        <v>249643.68199705504</v>
      </c>
      <c r="AE30" s="39">
        <f xml:space="preserve"> $S$9 * E30</f>
        <v>96439.634317217919</v>
      </c>
      <c r="AF30" s="39">
        <f xml:space="preserve"> $S$10 * F30</f>
        <v>54183.16318545401</v>
      </c>
      <c r="AG30" s="39">
        <f>$S$11 * G30</f>
        <v>152605.23520021018</v>
      </c>
      <c r="AH30" s="39">
        <f>$S$12 *H30</f>
        <v>275087.79718725948</v>
      </c>
      <c r="AI30" s="39">
        <f xml:space="preserve"> $S$13 * I30</f>
        <v>27595.287090504356</v>
      </c>
      <c r="AJ30" s="39">
        <f xml:space="preserve"> $S$14 * J30</f>
        <v>25794.797355477924</v>
      </c>
      <c r="AK30" s="39">
        <f>SUM(AB30:AJ30) + AL30 + AM30 + AN30</f>
        <v>14005401.785929063</v>
      </c>
      <c r="AL30" s="39">
        <f>IF(AL29&gt;0,(AL29*$T$7)-(AL29*$S$7),0)</f>
        <v>74113.878679836402</v>
      </c>
      <c r="AM30" s="39">
        <f>IF(AM29 &gt; 0, (AM29 * $T$14) - (AM29 * $S$14), 0)</f>
        <v>13764.400758809306</v>
      </c>
      <c r="AN30" s="39">
        <f t="array" ref="AN30">IF(AN29&gt;0,AN29*$T$15,0)</f>
        <v>350673.4032884959</v>
      </c>
      <c r="AO30" s="41"/>
      <c r="AP30" s="41"/>
      <c r="AQ30" s="41"/>
      <c r="AR30" s="41"/>
      <c r="AS30" s="41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</row>
    <row r="31" spans="1:81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</row>
    <row r="32" spans="1:81" x14ac:dyDescent="0.25">
      <c r="A32" s="4" t="str">
        <f>'35-39 transition matrix'!A1</f>
        <v>35-39</v>
      </c>
      <c r="B32" s="4" t="str">
        <f>'35-39 transition matrix'!B1</f>
        <v>no NAFLD</v>
      </c>
      <c r="C32" s="4" t="str">
        <f>'35-39 transition matrix'!C1</f>
        <v>NAFLD F0</v>
      </c>
      <c r="D32" s="4" t="str">
        <f>'35-39 transition matrix'!D1</f>
        <v>F1</v>
      </c>
      <c r="E32" s="4" t="str">
        <f>'35-39 transition matrix'!E1</f>
        <v>F2</v>
      </c>
      <c r="F32" s="4" t="str">
        <f>'35-39 transition matrix'!F1</f>
        <v>F3</v>
      </c>
      <c r="G32" s="4" t="str">
        <f>'35-39 transition matrix'!G1</f>
        <v>F4</v>
      </c>
      <c r="H32" s="4" t="str">
        <f>'35-39 transition matrix'!H1</f>
        <v>DCC</v>
      </c>
      <c r="I32" s="4" t="str">
        <f>'35-39 transition matrix'!I1</f>
        <v>HCC</v>
      </c>
      <c r="J32" s="4" t="str">
        <f>'35-39 transition matrix'!J1</f>
        <v>LT</v>
      </c>
      <c r="K32" s="4" t="str">
        <f>'35-39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</row>
    <row r="33" spans="1:62" x14ac:dyDescent="0.25">
      <c r="A33" s="4" t="str">
        <f>'35-39 transition matrix'!A2</f>
        <v>no NAFLD</v>
      </c>
      <c r="B33" s="41">
        <f>'35-39 transition matrix'!B2</f>
        <v>0.93547999999999998</v>
      </c>
      <c r="C33" s="41">
        <f>'35-39 transition matrix'!C2</f>
        <v>6.3100000000000003E-2</v>
      </c>
      <c r="D33" s="41">
        <f>'35-39 transition matrix'!D2</f>
        <v>0</v>
      </c>
      <c r="E33" s="41">
        <f>'35-39 transition matrix'!E2</f>
        <v>0</v>
      </c>
      <c r="F33" s="41">
        <f>'35-39 transition matrix'!F2</f>
        <v>0</v>
      </c>
      <c r="G33" s="41">
        <f>'35-39 transition matrix'!G2</f>
        <v>0</v>
      </c>
      <c r="H33" s="41">
        <f>'35-39 transition matrix'!H2</f>
        <v>0</v>
      </c>
      <c r="I33" s="41">
        <f>'35-39 transition matrix'!I2</f>
        <v>0</v>
      </c>
      <c r="J33" s="41">
        <f>'35-39 transition matrix'!J2</f>
        <v>0</v>
      </c>
      <c r="K33" s="41">
        <f>'35-39 transition matrix'!K2</f>
        <v>1.42E-3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4"/>
      <c r="AU33" s="44"/>
      <c r="AV33" s="44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</row>
    <row r="34" spans="1:62" x14ac:dyDescent="0.25">
      <c r="A34" s="4" t="str">
        <f>'35-39 transition matrix'!A3</f>
        <v>NAFLD</v>
      </c>
      <c r="B34" s="41">
        <f>'35-39 transition matrix'!B3</f>
        <v>0.23701</v>
      </c>
      <c r="C34" s="41">
        <f>'35-39 transition matrix'!C3</f>
        <v>0.74532843000000004</v>
      </c>
      <c r="D34" s="41">
        <f>'35-39 transition matrix'!D3</f>
        <v>1.5768000000000001E-2</v>
      </c>
      <c r="E34" s="41">
        <f>'35-39 transition matrix'!E3</f>
        <v>0</v>
      </c>
      <c r="F34" s="41">
        <f>'35-39 transition matrix'!F3</f>
        <v>0</v>
      </c>
      <c r="G34" s="41">
        <f>'35-39 transition matrix'!G3</f>
        <v>0</v>
      </c>
      <c r="H34" s="41">
        <f>'35-39 transition matrix'!H3</f>
        <v>0</v>
      </c>
      <c r="I34" s="41">
        <f>'35-39 transition matrix'!I3</f>
        <v>0</v>
      </c>
      <c r="J34" s="41">
        <f>'35-39 transition matrix'!J3</f>
        <v>0</v>
      </c>
      <c r="K34" s="41">
        <f>'35-39 transition matrix'!K3</f>
        <v>1.8935700000000002E-3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</row>
    <row r="35" spans="1:62" x14ac:dyDescent="0.25">
      <c r="A35" s="4" t="str">
        <f>'35-39 transition matrix'!A4</f>
        <v>F1</v>
      </c>
      <c r="B35" s="41">
        <f>'35-39 transition matrix'!B4</f>
        <v>0</v>
      </c>
      <c r="C35" s="41">
        <f>'35-39 transition matrix'!C4</f>
        <v>8.2200000000000009E-2</v>
      </c>
      <c r="D35" s="41">
        <f>'35-39 transition matrix'!D4</f>
        <v>0.83546618939999995</v>
      </c>
      <c r="E35" s="41">
        <f>'35-39 transition matrix'!E4</f>
        <v>8.0299999999999996E-2</v>
      </c>
      <c r="F35" s="41">
        <f>'35-39 transition matrix'!F4</f>
        <v>0</v>
      </c>
      <c r="G35" s="41">
        <f>'35-39 transition matrix'!G4</f>
        <v>0</v>
      </c>
      <c r="H35" s="41">
        <f>'35-39 transition matrix'!H4</f>
        <v>0</v>
      </c>
      <c r="I35" s="41">
        <f>'35-39 transition matrix'!I4</f>
        <v>6.7890000000000006E-6</v>
      </c>
      <c r="J35" s="41">
        <f>'35-39 transition matrix'!J4</f>
        <v>0</v>
      </c>
      <c r="K35" s="41">
        <f>'35-39 transition matrix'!K4</f>
        <v>2.0270216000000001E-3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</row>
    <row r="36" spans="1:62" x14ac:dyDescent="0.25">
      <c r="A36" s="4" t="str">
        <f>'35-39 transition matrix'!A5</f>
        <v>F2</v>
      </c>
      <c r="B36" s="41">
        <f>'35-39 transition matrix'!B5</f>
        <v>0</v>
      </c>
      <c r="C36" s="41">
        <f>'35-39 transition matrix'!C5</f>
        <v>0</v>
      </c>
      <c r="D36" s="41">
        <f>'35-39 transition matrix'!D5</f>
        <v>8.2200000000000009E-2</v>
      </c>
      <c r="E36" s="41">
        <f>'35-39 transition matrix'!E5</f>
        <v>0.83411157319999985</v>
      </c>
      <c r="F36" s="41">
        <f>'35-39 transition matrix'!F5</f>
        <v>8.0299999999999996E-2</v>
      </c>
      <c r="G36" s="41">
        <f>'35-39 transition matrix'!G5</f>
        <v>0</v>
      </c>
      <c r="H36" s="41">
        <f>'35-39 transition matrix'!H5</f>
        <v>0</v>
      </c>
      <c r="I36" s="41">
        <f>'35-39 transition matrix'!I5</f>
        <v>1.3870000000000001E-4</v>
      </c>
      <c r="J36" s="41">
        <f>'35-39 transition matrix'!J5</f>
        <v>0</v>
      </c>
      <c r="K36" s="41">
        <f>'35-39 transition matrix'!K5</f>
        <v>3.2497268000000004E-3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  <c r="BH36" s="44"/>
      <c r="BI36" s="44"/>
      <c r="BJ36" s="44"/>
    </row>
    <row r="37" spans="1:62" x14ac:dyDescent="0.25">
      <c r="A37" s="4" t="str">
        <f>'35-39 transition matrix'!A6</f>
        <v>F3</v>
      </c>
      <c r="B37" s="41">
        <f>'35-39 transition matrix'!B6</f>
        <v>0</v>
      </c>
      <c r="C37" s="41">
        <f>'35-39 transition matrix'!C6</f>
        <v>0</v>
      </c>
      <c r="D37" s="41">
        <f>'35-39 transition matrix'!D6</f>
        <v>0</v>
      </c>
      <c r="E37" s="41">
        <f>'35-39 transition matrix'!E6</f>
        <v>8.2200000000000009E-2</v>
      </c>
      <c r="F37" s="41">
        <f>'35-39 transition matrix'!F6</f>
        <v>0.860733627</v>
      </c>
      <c r="G37" s="41">
        <f>'35-39 transition matrix'!G6</f>
        <v>5.2559999999999996E-2</v>
      </c>
      <c r="H37" s="41">
        <f>'35-39 transition matrix'!H6</f>
        <v>0</v>
      </c>
      <c r="I37" s="41">
        <f>'35-39 transition matrix'!I6</f>
        <v>2.7740000000000002E-4</v>
      </c>
      <c r="J37" s="41">
        <f>'35-39 transition matrix'!J6</f>
        <v>0</v>
      </c>
      <c r="K37" s="41">
        <f>'35-39 transition matrix'!K6</f>
        <v>4.2289730000000005E-3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  <c r="BH37" s="44"/>
      <c r="BI37" s="44"/>
      <c r="BJ37" s="44"/>
    </row>
    <row r="38" spans="1:62" x14ac:dyDescent="0.25">
      <c r="A38" s="4" t="str">
        <f>'35-39 transition matrix'!A7</f>
        <v>F4</v>
      </c>
      <c r="B38" s="41">
        <f>'35-39 transition matrix'!B7</f>
        <v>0</v>
      </c>
      <c r="C38" s="41">
        <f>'35-39 transition matrix'!C7</f>
        <v>0</v>
      </c>
      <c r="D38" s="41">
        <f>'35-39 transition matrix'!D7</f>
        <v>0</v>
      </c>
      <c r="E38" s="41">
        <f>'35-39 transition matrix'!E7</f>
        <v>0</v>
      </c>
      <c r="F38" s="41">
        <f>'35-39 transition matrix'!F7</f>
        <v>8.2200000000000009E-2</v>
      </c>
      <c r="G38" s="41">
        <f>'35-39 transition matrix'!G7</f>
        <v>0.81316570539999988</v>
      </c>
      <c r="H38" s="41">
        <f>'35-39 transition matrix'!H7</f>
        <v>8.0299999999999996E-2</v>
      </c>
      <c r="I38" s="41">
        <f>'35-39 transition matrix'!I7</f>
        <v>1.898E-2</v>
      </c>
      <c r="J38" s="41">
        <f>'35-39 transition matrix'!J7</f>
        <v>0</v>
      </c>
      <c r="K38" s="41">
        <f>'35-39 transition matrix'!K7</f>
        <v>5.3542946000000001E-3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  <c r="BH38" s="44"/>
      <c r="BI38" s="44"/>
      <c r="BJ38" s="44"/>
    </row>
    <row r="39" spans="1:62" x14ac:dyDescent="0.25">
      <c r="A39" s="4" t="str">
        <f>'35-39 transition matrix'!A8</f>
        <v>DCC</v>
      </c>
      <c r="B39" s="41">
        <f>'35-39 transition matrix'!B8</f>
        <v>0</v>
      </c>
      <c r="C39" s="41">
        <f>'35-39 transition matrix'!C8</f>
        <v>0</v>
      </c>
      <c r="D39" s="41">
        <f>'35-39 transition matrix'!D8</f>
        <v>0</v>
      </c>
      <c r="E39" s="41">
        <f>'35-39 transition matrix'!E8</f>
        <v>0</v>
      </c>
      <c r="F39" s="41">
        <f>'35-39 transition matrix'!F8</f>
        <v>0</v>
      </c>
      <c r="G39" s="41">
        <f>'35-39 transition matrix'!G8</f>
        <v>0</v>
      </c>
      <c r="H39" s="41">
        <f>'35-39 transition matrix'!H8</f>
        <v>0.80057999999999996</v>
      </c>
      <c r="I39" s="41">
        <f>'35-39 transition matrix'!I8</f>
        <v>1.898E-2</v>
      </c>
      <c r="J39" s="41">
        <f>'35-39 transition matrix'!J8</f>
        <v>2.044E-2</v>
      </c>
      <c r="K39" s="41">
        <f>'35-39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  <c r="BH39" s="44"/>
      <c r="BI39" s="44"/>
      <c r="BJ39" s="44"/>
    </row>
    <row r="40" spans="1:62" x14ac:dyDescent="0.25">
      <c r="A40" s="4" t="str">
        <f>'35-39 transition matrix'!A9</f>
        <v>HCC</v>
      </c>
      <c r="B40" s="41">
        <f>'35-39 transition matrix'!B9</f>
        <v>0</v>
      </c>
      <c r="C40" s="41">
        <f>'35-39 transition matrix'!C9</f>
        <v>0</v>
      </c>
      <c r="D40" s="41">
        <f>'35-39 transition matrix'!D9</f>
        <v>0</v>
      </c>
      <c r="E40" s="41">
        <f>'35-39 transition matrix'!E9</f>
        <v>0</v>
      </c>
      <c r="F40" s="41">
        <f>'35-39 transition matrix'!F9</f>
        <v>0</v>
      </c>
      <c r="G40" s="41">
        <f>'35-39 transition matrix'!G9</f>
        <v>0</v>
      </c>
      <c r="H40" s="41">
        <f>'35-39 transition matrix'!H9</f>
        <v>0</v>
      </c>
      <c r="I40" s="41">
        <f>'35-39 transition matrix'!I9</f>
        <v>0.34700000000000009</v>
      </c>
      <c r="J40" s="41">
        <f>'35-39 transition matrix'!J9</f>
        <v>3.0599999999999999E-2</v>
      </c>
      <c r="K40" s="41">
        <f>'35-39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</row>
    <row r="41" spans="1:62" x14ac:dyDescent="0.25">
      <c r="A41" s="4" t="str">
        <f>'35-39 transition matrix'!A10</f>
        <v xml:space="preserve">LT </v>
      </c>
      <c r="B41" s="41">
        <f>'35-39 transition matrix'!B10</f>
        <v>0</v>
      </c>
      <c r="C41" s="41">
        <f>'35-39 transition matrix'!C10</f>
        <v>0</v>
      </c>
      <c r="D41" s="41">
        <f>'35-39 transition matrix'!D10</f>
        <v>0</v>
      </c>
      <c r="E41" s="41">
        <f>'35-39 transition matrix'!E10</f>
        <v>0</v>
      </c>
      <c r="F41" s="41">
        <f>'35-39 transition matrix'!F10</f>
        <v>0</v>
      </c>
      <c r="G41" s="41">
        <f>'35-39 transition matrix'!G10</f>
        <v>0</v>
      </c>
      <c r="H41" s="41">
        <f>'35-39 transition matrix'!H10</f>
        <v>0</v>
      </c>
      <c r="I41" s="41">
        <f>'35-39 transition matrix'!I10</f>
        <v>0</v>
      </c>
      <c r="J41" s="41">
        <f>'35-39 transition matrix'!J10</f>
        <v>0.92999999999999994</v>
      </c>
      <c r="K41" s="41">
        <f>'35-39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  <c r="BH41" s="44"/>
      <c r="BI41" s="44"/>
      <c r="BJ41" s="44"/>
    </row>
    <row r="42" spans="1:62" x14ac:dyDescent="0.25">
      <c r="A42" s="4" t="str">
        <f>'35-39 transition matrix'!A11</f>
        <v>death</v>
      </c>
      <c r="B42" s="41">
        <f>'35-39 transition matrix'!B11</f>
        <v>0</v>
      </c>
      <c r="C42" s="41">
        <f>'35-39 transition matrix'!C11</f>
        <v>0</v>
      </c>
      <c r="D42" s="41">
        <f>'35-39 transition matrix'!D11</f>
        <v>0</v>
      </c>
      <c r="E42" s="41">
        <f>'35-39 transition matrix'!E11</f>
        <v>0</v>
      </c>
      <c r="F42" s="41">
        <f>'35-39 transition matrix'!F11</f>
        <v>0</v>
      </c>
      <c r="G42" s="41">
        <f>'35-39 transition matrix'!G11</f>
        <v>0</v>
      </c>
      <c r="H42" s="41">
        <f>'35-39 transition matrix'!H11</f>
        <v>0</v>
      </c>
      <c r="I42" s="41">
        <f>'35-39 transition matrix'!I11</f>
        <v>0</v>
      </c>
      <c r="J42" s="41">
        <f>'35-39 transition matrix'!J11</f>
        <v>0</v>
      </c>
      <c r="K42" s="41">
        <f>'35-39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  <c r="BH42" s="44"/>
      <c r="BI42" s="44"/>
      <c r="BJ42" s="44"/>
    </row>
    <row r="43" spans="1:62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</row>
    <row r="44" spans="1:62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</row>
    <row r="45" spans="1:62" x14ac:dyDescent="0.25">
      <c r="A45" s="31">
        <v>35</v>
      </c>
      <c r="B45">
        <f t="array" ref="B45:K45">MMULT(B29:K29,BS5:CB14)</f>
        <v>751.8166073477438</v>
      </c>
      <c r="C45">
        <v>165.89379106262533</v>
      </c>
      <c r="D45">
        <v>17.778150727409511</v>
      </c>
      <c r="E45">
        <v>4.6257757608208161</v>
      </c>
      <c r="F45">
        <v>1.5644154795827494</v>
      </c>
      <c r="G45">
        <v>1.0587805436333591</v>
      </c>
      <c r="H45">
        <v>0.80225668111851445</v>
      </c>
      <c r="I45">
        <v>6.5483185150487178E-2</v>
      </c>
      <c r="J45">
        <v>0.12674445617904107</v>
      </c>
      <c r="K45">
        <v>6.9929018176246576</v>
      </c>
      <c r="L45" s="23">
        <f xml:space="preserve"> (C45 + D45 + E45 + F45 + G45 + H45) / $Q$2</f>
        <v>0.20165998474541902</v>
      </c>
      <c r="M45">
        <f xml:space="preserve"> (D45 + E45 + F45 + G45 + H45) / (C45 + D45 + E45 + F45+ G45 + H45)</f>
        <v>0.13472226209375285</v>
      </c>
      <c r="N45" s="23">
        <f>I45 / (D45 + E45 + F45 + G45 + H45)</f>
        <v>2.5352210234048786E-3</v>
      </c>
      <c r="O45" s="37">
        <f>SUM(B45:J45)</f>
        <v>943.73200524426363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  <c r="BH45" s="44"/>
      <c r="BI45" s="44"/>
      <c r="BJ45" s="44"/>
    </row>
    <row r="46" spans="1:62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</row>
    <row r="47" spans="1:62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</row>
    <row r="48" spans="1:62" x14ac:dyDescent="0.25">
      <c r="A48" s="31">
        <v>36</v>
      </c>
      <c r="B48">
        <f t="array" ref="B48:K48">MMULT(B45:K45,B33:K42)</f>
        <v>742.62788726142014</v>
      </c>
      <c r="C48">
        <v>172.54635075289028</v>
      </c>
      <c r="D48">
        <v>17.849095907822608</v>
      </c>
      <c r="E48">
        <v>5.4145935529613629</v>
      </c>
      <c r="F48">
        <v>1.805026564156778</v>
      </c>
      <c r="G48">
        <v>0.94318970523428503</v>
      </c>
      <c r="H48">
        <v>0.727290731423619</v>
      </c>
      <c r="I48">
        <v>5.9241411590360102E-2</v>
      </c>
      <c r="J48">
        <v>0.13627425627417553</v>
      </c>
      <c r="K48">
        <v>8.6159569181146107</v>
      </c>
      <c r="L48" s="23">
        <f xml:space="preserve"> (C48 + D48 + E48 + F48 + G48 + H48) / $Q$2</f>
        <v>0.2096143119152723</v>
      </c>
      <c r="M48">
        <f xml:space="preserve"> (D48 + E48 + F48 + G48 + H48) / (C48 + D48 + E48 + F48+ G48 + H48)</f>
        <v>0.13417529186308499</v>
      </c>
      <c r="N48" s="23">
        <f>I48 / (D48 + E48 + F48 + G48 + H48)</f>
        <v>2.2155269951899762E-3</v>
      </c>
      <c r="O48" s="37">
        <f>SUM(B48:J48)</f>
        <v>942.10895014377377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  <c r="BH48" s="44"/>
      <c r="BI48" s="44"/>
      <c r="BJ48" s="44"/>
    </row>
    <row r="49" spans="1:62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  <c r="BH49" s="44"/>
      <c r="BI49" s="44"/>
      <c r="BJ49" s="44"/>
    </row>
    <row r="50" spans="1:62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  <c r="BH50" s="44"/>
      <c r="BI50" s="44"/>
      <c r="BJ50" s="44"/>
    </row>
    <row r="51" spans="1:62" x14ac:dyDescent="0.25">
      <c r="A51" s="31">
        <v>37</v>
      </c>
      <c r="B51">
        <f t="array" ref="B51:K51">MMULT(B48:K48,B33:K42)</f>
        <v>735.60874656725582</v>
      </c>
      <c r="C51">
        <v>176.93071607869967</v>
      </c>
      <c r="D51">
        <v>18.078106591068686</v>
      </c>
      <c r="E51">
        <v>6.0980307316710221</v>
      </c>
      <c r="F51">
        <v>2.0659691174710675</v>
      </c>
      <c r="G51">
        <v>0.8618417181949356</v>
      </c>
      <c r="H51">
        <v>0.65799254709343391</v>
      </c>
      <c r="I51">
        <v>5.3635384516433023E-2</v>
      </c>
      <c r="J51">
        <v>0.14341366807994702</v>
      </c>
      <c r="K51">
        <v>10.226454657837197</v>
      </c>
      <c r="L51" s="23">
        <f xml:space="preserve"> (C51 + D51 + E51 + F51 + G51 + H51) / $Q$2</f>
        <v>0.21530166640608925</v>
      </c>
      <c r="M51">
        <f xml:space="preserve"> (D51 + E51 + F51 + G51 + H51) / (C51 + D51 + E51 + F51+ G51 + H51)</f>
        <v>0.13562743843208649</v>
      </c>
      <c r="N51" s="23">
        <f>I51 / (D51 + E51 + F51 + G51 + H51)</f>
        <v>1.9319753285766802E-3</v>
      </c>
      <c r="O51" s="37">
        <f>SUM(B51:J51)</f>
        <v>940.49845240405079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  <c r="BH51" s="44"/>
      <c r="BI51" s="44"/>
      <c r="BJ51" s="44"/>
    </row>
    <row r="52" spans="1:62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</row>
    <row r="53" spans="1:62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  <c r="BH53" s="44"/>
      <c r="BI53" s="44"/>
      <c r="BJ53" s="44"/>
    </row>
    <row r="54" spans="1:62" x14ac:dyDescent="0.25">
      <c r="A54" s="31">
        <v>38</v>
      </c>
      <c r="B54">
        <f t="array" ref="B54:K54">MMULT(B51:K51,B33:K42)</f>
        <v>730.08161925654906</v>
      </c>
      <c r="C54">
        <v>179.7744251038927</v>
      </c>
      <c r="D54">
        <v>18.394748482479475</v>
      </c>
      <c r="E54">
        <v>6.7079326277349995</v>
      </c>
      <c r="F54">
        <v>2.3387643487396677</v>
      </c>
      <c r="G54">
        <v>0.80940746553341203</v>
      </c>
      <c r="H54">
        <v>0.59598156332311469</v>
      </c>
      <c r="I54">
        <v>4.8999561743691522E-2</v>
      </c>
      <c r="J54">
        <v>0.14846532174314336</v>
      </c>
      <c r="K54">
        <v>11.824563330148955</v>
      </c>
      <c r="L54" s="23">
        <f xml:space="preserve"> (C54 + D54 + E54 + F54 + G54 + H54) / $Q$2</f>
        <v>0.21943388465168609</v>
      </c>
      <c r="M54">
        <f xml:space="preserve"> (D54 + E54 + F54 + G54 + H54) / (C54 + D54 + E54 + F54+ G54 + H54)</f>
        <v>0.13827370491515273</v>
      </c>
      <c r="N54" s="23">
        <f>I54 / (D54 + E54 + F54 + G54 + H54)</f>
        <v>1.698611394064623E-3</v>
      </c>
      <c r="O54" s="37">
        <f>SUM(B54:J54)</f>
        <v>938.90034373173933</v>
      </c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</row>
    <row r="55" spans="1:62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  <c r="BH55" s="44"/>
      <c r="BI55" s="44"/>
      <c r="BJ55" s="44"/>
    </row>
    <row r="56" spans="1:62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</row>
    <row r="57" spans="1:62" x14ac:dyDescent="0.25">
      <c r="A57" s="31">
        <v>39</v>
      </c>
      <c r="B57">
        <f t="array" ref="B57:K57">MMULT(B54:K54,B33:K42)</f>
        <v>725.58508967599005</v>
      </c>
      <c r="C57">
        <v>181.57118851718502</v>
      </c>
      <c r="D57">
        <v>18.754265616666554</v>
      </c>
      <c r="E57">
        <v>7.2645089696491523</v>
      </c>
      <c r="F57">
        <v>2.6182334042629543</v>
      </c>
      <c r="G57">
        <v>0.78110784683626</v>
      </c>
      <c r="H57">
        <v>0.54212633944755206</v>
      </c>
      <c r="I57">
        <v>4.5381177126012626E-2</v>
      </c>
      <c r="J57">
        <v>0.15175399896480474</v>
      </c>
      <c r="K57">
        <v>13.41125151575981</v>
      </c>
      <c r="L57" s="23">
        <f xml:space="preserve"> (C57 + D57 + E57 + F57 + G57 + H57) / $Q$2</f>
        <v>0.22249488692555905</v>
      </c>
      <c r="M57">
        <f xml:space="preserve"> (D57 + E57 + F57 + G57 + H57) / (C57 + D57 + E57 + F57+ G57 + H57)</f>
        <v>0.1416349432259835</v>
      </c>
      <c r="N57" s="23">
        <f>I57 / (D57 + E57 + F57 + G57 + H57)</f>
        <v>1.5147132943090606E-3</v>
      </c>
      <c r="O57" s="37">
        <f>SUM(B57:J57)</f>
        <v>937.31365554612819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15.677397454559696</v>
      </c>
      <c r="AM57">
        <f>J57 - J45</f>
        <v>2.5009542785763672E-2</v>
      </c>
      <c r="AN57">
        <f>K57-K45</f>
        <v>6.4183496981351524</v>
      </c>
      <c r="AO57" s="41"/>
      <c r="AP57" s="41"/>
      <c r="AQ57" s="41"/>
      <c r="AR57" s="41"/>
      <c r="AS57" s="41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</row>
    <row r="58" spans="1:62" x14ac:dyDescent="0.25">
      <c r="A58" s="22" t="s">
        <v>153</v>
      </c>
      <c r="B58" s="31">
        <f t="shared" ref="B58:J58" si="2">SUM(B45:B57)</f>
        <v>3685.719950108959</v>
      </c>
      <c r="C58" s="31">
        <f t="shared" si="2"/>
        <v>876.71647151529305</v>
      </c>
      <c r="D58" s="31">
        <f t="shared" si="2"/>
        <v>90.85436732544683</v>
      </c>
      <c r="E58" s="31">
        <f t="shared" si="2"/>
        <v>30.110841642837354</v>
      </c>
      <c r="F58" s="31">
        <f t="shared" si="2"/>
        <v>10.392408914213217</v>
      </c>
      <c r="G58" s="31">
        <f t="shared" si="2"/>
        <v>4.4543272794322517</v>
      </c>
      <c r="H58" s="31">
        <f t="shared" si="2"/>
        <v>3.325647862406234</v>
      </c>
      <c r="I58" s="31">
        <f t="shared" si="2"/>
        <v>0.27274072012698447</v>
      </c>
      <c r="J58" s="31">
        <f t="shared" si="2"/>
        <v>0.70665170124111176</v>
      </c>
      <c r="O58" s="31">
        <f>SUM(B58:J58)</f>
        <v>4702.5534070699559</v>
      </c>
      <c r="P58" s="41"/>
      <c r="Q58" s="23">
        <f xml:space="preserve"> $R$6 * B58</f>
        <v>3685.719950108959</v>
      </c>
      <c r="R58" s="23">
        <f>$R$7 * C58</f>
        <v>876.71647151529305</v>
      </c>
      <c r="S58" s="23">
        <f xml:space="preserve"> $R$8 * D58</f>
        <v>86.311648959174491</v>
      </c>
      <c r="T58" s="23">
        <f xml:space="preserve"> $R$9 * E58</f>
        <v>28.605299560695485</v>
      </c>
      <c r="U58" s="23">
        <f xml:space="preserve"> $R$10 * F58</f>
        <v>9.5610162010761606</v>
      </c>
      <c r="V58" s="23">
        <f>$R$11 * G58</f>
        <v>3.4743752779571566</v>
      </c>
      <c r="W58" s="23">
        <f>$R$12 *H58</f>
        <v>1.9953887174437404</v>
      </c>
      <c r="X58" s="23">
        <f xml:space="preserve"> $R$13 * I58</f>
        <v>0.17728146808253992</v>
      </c>
      <c r="Y58" s="23">
        <f xml:space="preserve"> $R$14 * J58</f>
        <v>0.52998877593083382</v>
      </c>
      <c r="Z58" s="31">
        <f>SUM(Q58:Y58)</f>
        <v>4693.091420584612</v>
      </c>
      <c r="AB58" s="39">
        <f xml:space="preserve"> $S$6 * B58</f>
        <v>9247471.3548233788</v>
      </c>
      <c r="AC58" s="39">
        <f>$S$7 * C58</f>
        <v>3397276.3271217607</v>
      </c>
      <c r="AD58" s="39">
        <f xml:space="preserve"> $S$8 * D58</f>
        <v>356603.39175237878</v>
      </c>
      <c r="AE58" s="39">
        <f xml:space="preserve"> $S$9 * E58</f>
        <v>120443.36657134941</v>
      </c>
      <c r="AF58" s="39">
        <f xml:space="preserve"> $S$10 * F58</f>
        <v>46765.840113959479</v>
      </c>
      <c r="AG58" s="39">
        <f>$S$11 * G58</f>
        <v>92258.026611600799</v>
      </c>
      <c r="AH58" s="39">
        <f>$S$12 *H58</f>
        <v>170219.96018940068</v>
      </c>
      <c r="AI58" s="39">
        <f xml:space="preserve"> $S$13 * I58</f>
        <v>19345.499278607007</v>
      </c>
      <c r="AJ58" s="39">
        <f xml:space="preserve"> $S$14 * J58</f>
        <v>47464.381468962994</v>
      </c>
      <c r="AK58" s="39">
        <f>SUM(AB58:AJ58) + AL58 + AM58 + AN58</f>
        <v>13974792.119390886</v>
      </c>
      <c r="AL58" s="39">
        <f>IF(AL57&gt;0,(AL57*$T$7)-(AL57*$S$7),0)</f>
        <v>72805.833778975211</v>
      </c>
      <c r="AM58" s="39">
        <f>IF(AM57 &gt; 0, (AM57 * $T$14) - (AM57 * $S$14), 0)</f>
        <v>4165.8395418246546</v>
      </c>
      <c r="AN58" s="39">
        <f t="array" ref="AN58">IF(AN57&gt;0,AN57*$T$15,0)</f>
        <v>399972.29813868832</v>
      </c>
      <c r="AO58" s="41"/>
      <c r="AP58" s="41"/>
      <c r="AQ58" s="41"/>
      <c r="AR58" s="41"/>
      <c r="AS58" s="41"/>
      <c r="AT58" s="44"/>
      <c r="AU58" s="44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</row>
    <row r="59" spans="1:62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</row>
    <row r="60" spans="1:62" x14ac:dyDescent="0.25">
      <c r="A60" s="4" t="str">
        <f>'40-44 transition matrix'!A1</f>
        <v>40-44</v>
      </c>
      <c r="B60" s="4" t="str">
        <f>'40-44 transition matrix'!B1</f>
        <v>no NAFLD</v>
      </c>
      <c r="C60" s="4" t="str">
        <f>'40-44 transition matrix'!C1</f>
        <v>NAFLD F0</v>
      </c>
      <c r="D60" s="4" t="str">
        <f>'40-44 transition matrix'!D1</f>
        <v>F1</v>
      </c>
      <c r="E60" s="4" t="str">
        <f>'40-44 transition matrix'!E1</f>
        <v>F2</v>
      </c>
      <c r="F60" s="4" t="str">
        <f>'40-44 transition matrix'!F1</f>
        <v>F3</v>
      </c>
      <c r="G60" s="4" t="str">
        <f>'40-44 transition matrix'!G1</f>
        <v>F4</v>
      </c>
      <c r="H60" s="4" t="str">
        <f>'40-44 transition matrix'!H1</f>
        <v>DCC</v>
      </c>
      <c r="I60" s="4" t="str">
        <f>'40-44 transition matrix'!I1</f>
        <v>HCC</v>
      </c>
      <c r="J60" s="4" t="str">
        <f>'40-44 transition matrix'!J1</f>
        <v>LT</v>
      </c>
      <c r="K60" s="4" t="str">
        <f>'40-44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  <c r="BH60" s="44"/>
      <c r="BI60" s="44"/>
      <c r="BJ60" s="44"/>
    </row>
    <row r="61" spans="1:62" x14ac:dyDescent="0.25">
      <c r="A61" s="4" t="str">
        <f>'40-44 transition matrix'!A2</f>
        <v>no NAFLD</v>
      </c>
      <c r="B61" s="41">
        <f>'40-44 transition matrix'!B2</f>
        <v>0.92779</v>
      </c>
      <c r="C61" s="41">
        <f>'40-44 transition matrix'!C2</f>
        <v>7.0199999999999999E-2</v>
      </c>
      <c r="D61" s="41">
        <f>'40-44 transition matrix'!D2</f>
        <v>0</v>
      </c>
      <c r="E61" s="41">
        <f>'40-44 transition matrix'!E2</f>
        <v>0</v>
      </c>
      <c r="F61" s="41">
        <f>'40-44 transition matrix'!F2</f>
        <v>0</v>
      </c>
      <c r="G61" s="41">
        <f>'40-44 transition matrix'!G2</f>
        <v>0</v>
      </c>
      <c r="H61" s="41">
        <f>'40-44 transition matrix'!H2</f>
        <v>0</v>
      </c>
      <c r="I61" s="41">
        <f>'40-44 transition matrix'!I2</f>
        <v>0</v>
      </c>
      <c r="J61" s="41">
        <f>'40-44 transition matrix'!J2</f>
        <v>0</v>
      </c>
      <c r="K61" s="41">
        <f>'40-44 transition matrix'!K2</f>
        <v>2.0100000000000001E-3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4"/>
      <c r="AU61" s="44"/>
      <c r="AV61" s="44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  <c r="BH61" s="44"/>
      <c r="BI61" s="44"/>
      <c r="BJ61" s="44"/>
    </row>
    <row r="62" spans="1:62" x14ac:dyDescent="0.25">
      <c r="A62" s="4" t="str">
        <f>'40-44 transition matrix'!A3</f>
        <v>NAFLD</v>
      </c>
      <c r="B62" s="41">
        <f>'40-44 transition matrix'!B3</f>
        <v>0.23701</v>
      </c>
      <c r="C62" s="41">
        <f>'40-44 transition matrix'!C3</f>
        <v>0.74454166500000007</v>
      </c>
      <c r="D62" s="41">
        <f>'40-44 transition matrix'!D3</f>
        <v>1.5768000000000001E-2</v>
      </c>
      <c r="E62" s="41">
        <f>'40-44 transition matrix'!E3</f>
        <v>0</v>
      </c>
      <c r="F62" s="41">
        <f>'40-44 transition matrix'!F3</f>
        <v>0</v>
      </c>
      <c r="G62" s="41">
        <f>'40-44 transition matrix'!G3</f>
        <v>0</v>
      </c>
      <c r="H62" s="41">
        <f>'40-44 transition matrix'!H3</f>
        <v>0</v>
      </c>
      <c r="I62" s="41">
        <f>'40-44 transition matrix'!I3</f>
        <v>0</v>
      </c>
      <c r="J62" s="41">
        <f>'40-44 transition matrix'!J3</f>
        <v>0</v>
      </c>
      <c r="K62" s="41">
        <f>'40-44 transition matrix'!K3</f>
        <v>2.6803349999999998E-3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4"/>
      <c r="AU62" s="44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4"/>
      <c r="BH62" s="44"/>
      <c r="BI62" s="44"/>
      <c r="BJ62" s="44"/>
    </row>
    <row r="63" spans="1:62" x14ac:dyDescent="0.25">
      <c r="A63" s="4" t="str">
        <f>'40-44 transition matrix'!A4</f>
        <v>F1</v>
      </c>
      <c r="B63" s="41">
        <f>'40-44 transition matrix'!B4</f>
        <v>0</v>
      </c>
      <c r="C63" s="41">
        <f>'40-44 transition matrix'!C4</f>
        <v>8.2200000000000009E-2</v>
      </c>
      <c r="D63" s="41">
        <f>'40-44 transition matrix'!D4</f>
        <v>0.83462397619999995</v>
      </c>
      <c r="E63" s="41">
        <f>'40-44 transition matrix'!E4</f>
        <v>8.0299999999999996E-2</v>
      </c>
      <c r="F63" s="41">
        <f>'40-44 transition matrix'!F4</f>
        <v>0</v>
      </c>
      <c r="G63" s="41">
        <f>'40-44 transition matrix'!G4</f>
        <v>0</v>
      </c>
      <c r="H63" s="41">
        <f>'40-44 transition matrix'!H4</f>
        <v>0</v>
      </c>
      <c r="I63" s="41">
        <f>'40-44 transition matrix'!I4</f>
        <v>6.7890000000000006E-6</v>
      </c>
      <c r="J63" s="41">
        <f>'40-44 transition matrix'!J4</f>
        <v>0</v>
      </c>
      <c r="K63" s="41">
        <f>'40-44 transition matrix'!K4</f>
        <v>2.8692348000000003E-3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4"/>
      <c r="AU63" s="44"/>
      <c r="AV63" s="44"/>
      <c r="AW63" s="44"/>
      <c r="AX63" s="44"/>
      <c r="AY63" s="44"/>
      <c r="AZ63" s="44"/>
      <c r="BA63" s="44"/>
      <c r="BB63" s="44"/>
      <c r="BC63" s="44"/>
      <c r="BD63" s="44"/>
      <c r="BE63" s="44"/>
      <c r="BF63" s="44"/>
      <c r="BG63" s="44"/>
      <c r="BH63" s="44"/>
      <c r="BI63" s="44"/>
      <c r="BJ63" s="44"/>
    </row>
    <row r="64" spans="1:62" x14ac:dyDescent="0.25">
      <c r="A64" s="4" t="str">
        <f>'40-44 transition matrix'!A5</f>
        <v>F2</v>
      </c>
      <c r="B64" s="41">
        <f>'40-44 transition matrix'!B5</f>
        <v>0</v>
      </c>
      <c r="C64" s="41">
        <f>'40-44 transition matrix'!C5</f>
        <v>0</v>
      </c>
      <c r="D64" s="41">
        <f>'40-44 transition matrix'!D5</f>
        <v>8.2200000000000009E-2</v>
      </c>
      <c r="E64" s="41">
        <f>'40-44 transition matrix'!E5</f>
        <v>0.8327613345999999</v>
      </c>
      <c r="F64" s="41">
        <f>'40-44 transition matrix'!F5</f>
        <v>8.0299999999999996E-2</v>
      </c>
      <c r="G64" s="41">
        <f>'40-44 transition matrix'!G5</f>
        <v>0</v>
      </c>
      <c r="H64" s="41">
        <f>'40-44 transition matrix'!H5</f>
        <v>0</v>
      </c>
      <c r="I64" s="41">
        <f>'40-44 transition matrix'!I5</f>
        <v>1.3870000000000001E-4</v>
      </c>
      <c r="J64" s="41">
        <f>'40-44 transition matrix'!J5</f>
        <v>0</v>
      </c>
      <c r="K64" s="41">
        <f>'40-44 transition matrix'!K5</f>
        <v>4.5999654000000003E-3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  <c r="BH64" s="44"/>
      <c r="BI64" s="44"/>
      <c r="BJ64" s="44"/>
    </row>
    <row r="65" spans="1:62" x14ac:dyDescent="0.25">
      <c r="A65" s="4" t="str">
        <f>'40-44 transition matrix'!A6</f>
        <v>F3</v>
      </c>
      <c r="B65" s="41">
        <f>'40-44 transition matrix'!B6</f>
        <v>0</v>
      </c>
      <c r="C65" s="41">
        <f>'40-44 transition matrix'!C6</f>
        <v>0</v>
      </c>
      <c r="D65" s="41">
        <f>'40-44 transition matrix'!D6</f>
        <v>0</v>
      </c>
      <c r="E65" s="41">
        <f>'40-44 transition matrix'!E6</f>
        <v>8.2200000000000009E-2</v>
      </c>
      <c r="F65" s="41">
        <f>'40-44 transition matrix'!F6</f>
        <v>0.85897651850000001</v>
      </c>
      <c r="G65" s="41">
        <f>'40-44 transition matrix'!G6</f>
        <v>5.2559999999999996E-2</v>
      </c>
      <c r="H65" s="41">
        <f>'40-44 transition matrix'!H6</f>
        <v>0</v>
      </c>
      <c r="I65" s="41">
        <f>'40-44 transition matrix'!I6</f>
        <v>2.7740000000000002E-4</v>
      </c>
      <c r="J65" s="41">
        <f>'40-44 transition matrix'!J6</f>
        <v>0</v>
      </c>
      <c r="K65" s="41">
        <f>'40-44 transition matrix'!K6</f>
        <v>5.9860815000000005E-3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</row>
    <row r="66" spans="1:62" x14ac:dyDescent="0.25">
      <c r="A66" s="4" t="str">
        <f>'40-44 transition matrix'!A7</f>
        <v>F4</v>
      </c>
      <c r="B66" s="41">
        <f>'40-44 transition matrix'!B7</f>
        <v>0</v>
      </c>
      <c r="C66" s="41">
        <f>'40-44 transition matrix'!C7</f>
        <v>0</v>
      </c>
      <c r="D66" s="41">
        <f>'40-44 transition matrix'!D7</f>
        <v>0</v>
      </c>
      <c r="E66" s="41">
        <f>'40-44 transition matrix'!E7</f>
        <v>0</v>
      </c>
      <c r="F66" s="41">
        <f>'40-44 transition matrix'!F7</f>
        <v>8.2200000000000009E-2</v>
      </c>
      <c r="G66" s="41">
        <f>'40-44 transition matrix'!G7</f>
        <v>0.81094103369999992</v>
      </c>
      <c r="H66" s="41">
        <f>'40-44 transition matrix'!H7</f>
        <v>8.0299999999999996E-2</v>
      </c>
      <c r="I66" s="41">
        <f>'40-44 transition matrix'!I7</f>
        <v>1.898E-2</v>
      </c>
      <c r="J66" s="41">
        <f>'40-44 transition matrix'!J7</f>
        <v>0</v>
      </c>
      <c r="K66" s="41">
        <f>'40-44 transition matrix'!K7</f>
        <v>7.5789663E-3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4"/>
      <c r="AU66" s="44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  <c r="BH66" s="44"/>
      <c r="BI66" s="44"/>
      <c r="BJ66" s="44"/>
    </row>
    <row r="67" spans="1:62" x14ac:dyDescent="0.25">
      <c r="A67" s="4" t="str">
        <f>'40-44 transition matrix'!A8</f>
        <v>DCC</v>
      </c>
      <c r="B67" s="41">
        <f>'40-44 transition matrix'!B8</f>
        <v>0</v>
      </c>
      <c r="C67" s="41">
        <f>'40-44 transition matrix'!C8</f>
        <v>0</v>
      </c>
      <c r="D67" s="41">
        <f>'40-44 transition matrix'!D8</f>
        <v>0</v>
      </c>
      <c r="E67" s="41">
        <f>'40-44 transition matrix'!E8</f>
        <v>0</v>
      </c>
      <c r="F67" s="41">
        <f>'40-44 transition matrix'!F8</f>
        <v>0</v>
      </c>
      <c r="G67" s="41">
        <f>'40-44 transition matrix'!G8</f>
        <v>0</v>
      </c>
      <c r="H67" s="41">
        <f>'40-44 transition matrix'!H8</f>
        <v>0.80057999999999996</v>
      </c>
      <c r="I67" s="41">
        <f>'40-44 transition matrix'!I8</f>
        <v>1.898E-2</v>
      </c>
      <c r="J67" s="41">
        <f>'40-44 transition matrix'!J8</f>
        <v>2.044E-2</v>
      </c>
      <c r="K67" s="41">
        <f>'40-44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4"/>
      <c r="AU67" s="44"/>
      <c r="AV67" s="44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</row>
    <row r="68" spans="1:62" x14ac:dyDescent="0.25">
      <c r="A68" s="4" t="str">
        <f>'40-44 transition matrix'!A9</f>
        <v>HCC</v>
      </c>
      <c r="B68" s="41">
        <f>'40-44 transition matrix'!B9</f>
        <v>0</v>
      </c>
      <c r="C68" s="41">
        <f>'40-44 transition matrix'!C9</f>
        <v>0</v>
      </c>
      <c r="D68" s="41">
        <f>'40-44 transition matrix'!D9</f>
        <v>0</v>
      </c>
      <c r="E68" s="41">
        <f>'40-44 transition matrix'!E9</f>
        <v>0</v>
      </c>
      <c r="F68" s="41">
        <f>'40-44 transition matrix'!F9</f>
        <v>0</v>
      </c>
      <c r="G68" s="41">
        <f>'40-44 transition matrix'!G9</f>
        <v>0</v>
      </c>
      <c r="H68" s="41">
        <f>'40-44 transition matrix'!H9</f>
        <v>0</v>
      </c>
      <c r="I68" s="41">
        <f>'40-44 transition matrix'!I9</f>
        <v>0.34700000000000009</v>
      </c>
      <c r="J68" s="41">
        <f>'40-44 transition matrix'!J9</f>
        <v>3.0599999999999999E-2</v>
      </c>
      <c r="K68" s="41">
        <f>'40-44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4"/>
      <c r="AU68" s="44"/>
      <c r="AV68" s="44"/>
      <c r="AW68" s="44"/>
      <c r="AX68" s="44"/>
      <c r="AY68" s="44"/>
      <c r="AZ68" s="44"/>
      <c r="BA68" s="44"/>
      <c r="BB68" s="44"/>
      <c r="BC68" s="44"/>
      <c r="BD68" s="44"/>
      <c r="BE68" s="44"/>
      <c r="BF68" s="44"/>
      <c r="BG68" s="44"/>
      <c r="BH68" s="44"/>
      <c r="BI68" s="44"/>
      <c r="BJ68" s="44"/>
    </row>
    <row r="69" spans="1:62" x14ac:dyDescent="0.25">
      <c r="A69" s="4" t="str">
        <f>'40-44 transition matrix'!A10</f>
        <v xml:space="preserve">LT </v>
      </c>
      <c r="B69" s="41">
        <f>'40-44 transition matrix'!B10</f>
        <v>0</v>
      </c>
      <c r="C69" s="41">
        <f>'40-44 transition matrix'!C10</f>
        <v>0</v>
      </c>
      <c r="D69" s="41">
        <f>'40-44 transition matrix'!D10</f>
        <v>0</v>
      </c>
      <c r="E69" s="41">
        <f>'40-44 transition matrix'!E10</f>
        <v>0</v>
      </c>
      <c r="F69" s="41">
        <f>'40-44 transition matrix'!F10</f>
        <v>0</v>
      </c>
      <c r="G69" s="41">
        <f>'40-44 transition matrix'!G10</f>
        <v>0</v>
      </c>
      <c r="H69" s="41">
        <f>'40-44 transition matrix'!H10</f>
        <v>0</v>
      </c>
      <c r="I69" s="41">
        <f>'40-44 transition matrix'!I10</f>
        <v>0</v>
      </c>
      <c r="J69" s="41">
        <f>'40-44 transition matrix'!J10</f>
        <v>0.92999999999999994</v>
      </c>
      <c r="K69" s="41">
        <f>'40-44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4"/>
      <c r="AU69" s="44"/>
      <c r="AV69" s="44"/>
      <c r="AW69" s="44"/>
      <c r="AX69" s="44"/>
      <c r="AY69" s="44"/>
      <c r="AZ69" s="44"/>
      <c r="BA69" s="44"/>
      <c r="BB69" s="44"/>
      <c r="BC69" s="44"/>
      <c r="BD69" s="44"/>
      <c r="BE69" s="44"/>
      <c r="BF69" s="44"/>
      <c r="BG69" s="44"/>
      <c r="BH69" s="44"/>
      <c r="BI69" s="44"/>
      <c r="BJ69" s="44"/>
    </row>
    <row r="70" spans="1:62" x14ac:dyDescent="0.25">
      <c r="A70" s="4" t="str">
        <f>'40-44 transition matrix'!A11</f>
        <v>death</v>
      </c>
      <c r="B70" s="41">
        <f>'40-44 transition matrix'!B11</f>
        <v>0</v>
      </c>
      <c r="C70" s="41">
        <f>'40-44 transition matrix'!C11</f>
        <v>0</v>
      </c>
      <c r="D70" s="41">
        <f>'40-44 transition matrix'!D11</f>
        <v>0</v>
      </c>
      <c r="E70" s="41">
        <f>'40-44 transition matrix'!E11</f>
        <v>0</v>
      </c>
      <c r="F70" s="41">
        <f>'40-44 transition matrix'!F11</f>
        <v>0</v>
      </c>
      <c r="G70" s="41">
        <f>'40-44 transition matrix'!G11</f>
        <v>0</v>
      </c>
      <c r="H70" s="41">
        <f>'40-44 transition matrix'!H11</f>
        <v>0</v>
      </c>
      <c r="I70" s="41">
        <f>'40-44 transition matrix'!I11</f>
        <v>0</v>
      </c>
      <c r="J70" s="41">
        <f>'40-44 transition matrix'!J11</f>
        <v>0</v>
      </c>
      <c r="K70" s="41">
        <f>'40-44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4"/>
      <c r="AU70" s="44"/>
      <c r="AV70" s="44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</row>
    <row r="71" spans="1:62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4"/>
      <c r="AU71" s="44"/>
      <c r="AV71" s="44"/>
      <c r="AW71" s="44"/>
      <c r="AX71" s="44"/>
      <c r="AY71" s="44"/>
      <c r="AZ71" s="44"/>
      <c r="BA71" s="44"/>
      <c r="BB71" s="44"/>
      <c r="BC71" s="44"/>
      <c r="BD71" s="44"/>
      <c r="BE71" s="44"/>
      <c r="BF71" s="44"/>
      <c r="BG71" s="44"/>
      <c r="BH71" s="44"/>
      <c r="BI71" s="44"/>
      <c r="BJ71" s="44"/>
    </row>
    <row r="72" spans="1:62" x14ac:dyDescent="0.25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4"/>
      <c r="AU72" s="44"/>
      <c r="AV72" s="44"/>
      <c r="AW72" s="44"/>
      <c r="AX72" s="44"/>
      <c r="AY72" s="44"/>
      <c r="AZ72" s="44"/>
      <c r="BA72" s="44"/>
      <c r="BB72" s="44"/>
      <c r="BC72" s="44"/>
      <c r="BD72" s="44"/>
      <c r="BE72" s="44"/>
      <c r="BF72" s="44"/>
      <c r="BG72" s="44"/>
      <c r="BH72" s="44"/>
      <c r="BI72" s="44"/>
      <c r="BJ72" s="44"/>
    </row>
    <row r="73" spans="1:62" x14ac:dyDescent="0.25">
      <c r="A73" s="31">
        <v>40</v>
      </c>
      <c r="B73">
        <f t="array" ref="B73:K73">MMULT(B57:K57,B61:K70)</f>
        <v>716.22477774094477</v>
      </c>
      <c r="C73">
        <v>187.66498894355834</v>
      </c>
      <c r="D73">
        <v>19.112916877537319</v>
      </c>
      <c r="E73">
        <v>7.7707884996274377</v>
      </c>
      <c r="F73">
        <v>2.8965481494869629</v>
      </c>
      <c r="G73">
        <v>0.77104675247263876</v>
      </c>
      <c r="H73">
        <v>0.49673846493587287</v>
      </c>
      <c r="I73">
        <v>4.2723461368097571E-2</v>
      </c>
      <c r="J73">
        <v>0.15360094543563232</v>
      </c>
      <c r="K73">
        <v>15.590777226521071</v>
      </c>
      <c r="L73" s="23">
        <f xml:space="preserve"> (C73 + D73 + E73 + F73 + G73 + H73) / $Q$2</f>
        <v>0.23004869869616371</v>
      </c>
      <c r="M73">
        <f xml:space="preserve"> (D73 + E73 + F73 + G73 + H73) / (C73 + D73 + E73 + F73+ G73 + H73)</f>
        <v>0.1419578845957235</v>
      </c>
      <c r="N73" s="23">
        <f>I73 / (D73 + E73 + F73 + G73 + H73)</f>
        <v>1.3760438049012337E-3</v>
      </c>
      <c r="O73" s="37">
        <f>SUM(B73:J73)</f>
        <v>935.13412983536716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4"/>
      <c r="AU73" s="44"/>
      <c r="AV73" s="44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</row>
    <row r="74" spans="1:62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4"/>
      <c r="AU74" s="44"/>
      <c r="AV74" s="44"/>
      <c r="AW74" s="44"/>
      <c r="AX74" s="44"/>
      <c r="AY74" s="44"/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</row>
    <row r="75" spans="1:62" x14ac:dyDescent="0.25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4"/>
      <c r="AU75" s="44"/>
      <c r="AV75" s="44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</row>
    <row r="76" spans="1:62" x14ac:dyDescent="0.25">
      <c r="A76" s="31">
        <v>41</v>
      </c>
      <c r="B76">
        <f t="array" ref="B76:K76">MMULT(B73:K73,B61:K70)</f>
        <v>708.98466556978394</v>
      </c>
      <c r="C76">
        <v>191.57446449499145</v>
      </c>
      <c r="D76">
        <v>19.549959041441692</v>
      </c>
      <c r="E76">
        <v>8.2440756849981511</v>
      </c>
      <c r="F76">
        <v>3.1754412046872629</v>
      </c>
      <c r="G76">
        <v>0.77751602121822438</v>
      </c>
      <c r="H76">
        <v>0.45959393448191393</v>
      </c>
      <c r="I76">
        <v>4.0898672935391026E-2</v>
      </c>
      <c r="J76">
        <v>0.1543095513962911</v>
      </c>
      <c r="K76">
        <v>17.763982885953901</v>
      </c>
      <c r="L76" s="23">
        <f xml:space="preserve"> (C76 + D76 + E76 + F76 + G76 + H76) / $Q$2</f>
        <v>0.23537939178788286</v>
      </c>
      <c r="M76">
        <f xml:space="preserve"> (D76 + E76 + F76 + G76 + H76) / (C76 + D76 + E76 + F76+ G76 + H76)</f>
        <v>0.14392007648492072</v>
      </c>
      <c r="N76" s="23">
        <f>I76 / (D76 + E76 + F76 + G76 + H76)</f>
        <v>1.2698853917365676E-3</v>
      </c>
      <c r="O76" s="37">
        <f>SUM(B76:J76)</f>
        <v>932.96092417593434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4"/>
      <c r="AU76" s="44"/>
      <c r="AV76" s="44"/>
      <c r="AW76" s="44"/>
      <c r="AX76" s="44"/>
      <c r="AY76" s="44"/>
      <c r="AZ76" s="44"/>
      <c r="BA76" s="44"/>
      <c r="BB76" s="44"/>
      <c r="BC76" s="44"/>
      <c r="BD76" s="44"/>
      <c r="BE76" s="44"/>
      <c r="BF76" s="44"/>
      <c r="BG76" s="44"/>
      <c r="BH76" s="44"/>
      <c r="BI76" s="44"/>
      <c r="BJ76" s="44"/>
    </row>
    <row r="77" spans="1:62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4"/>
      <c r="AU77" s="44"/>
      <c r="AV77" s="44"/>
      <c r="AW77" s="44"/>
      <c r="AX77" s="44"/>
      <c r="AY77" s="44"/>
      <c r="AZ77" s="44"/>
      <c r="BA77" s="44"/>
      <c r="BB77" s="44"/>
      <c r="BC77" s="44"/>
      <c r="BD77" s="44"/>
      <c r="BE77" s="44"/>
      <c r="BF77" s="44"/>
      <c r="BG77" s="44"/>
      <c r="BH77" s="44"/>
      <c r="BI77" s="44"/>
      <c r="BJ77" s="44"/>
    </row>
    <row r="78" spans="1:62" x14ac:dyDescent="0.25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4"/>
      <c r="AU78" s="44"/>
      <c r="AV78" s="44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</row>
    <row r="79" spans="1:62" x14ac:dyDescent="0.25">
      <c r="A79" s="31">
        <v>42</v>
      </c>
      <c r="B79">
        <f t="array" ref="B79:K79">MMULT(B76:K76,B61:K70)</f>
        <v>703.1939466989478</v>
      </c>
      <c r="C79">
        <v>194.01290092278967</v>
      </c>
      <c r="D79">
        <v>20.015273727179078</v>
      </c>
      <c r="E79">
        <v>8.6962304480355304</v>
      </c>
      <c r="F79">
        <v>3.4535405251532003</v>
      </c>
      <c r="G79">
        <v>0.79742083568338051</v>
      </c>
      <c r="H79">
        <v>0.43037624857135404</v>
      </c>
      <c r="I79">
        <v>3.9829231827391155E-2</v>
      </c>
      <c r="J79">
        <v>0.154153482211184</v>
      </c>
      <c r="K79">
        <v>19.931234941489674</v>
      </c>
      <c r="L79" s="23">
        <f xml:space="preserve"> (C79 + D79 + E79 + F79 + G79 + H79) / $Q$2</f>
        <v>0.23919194818423856</v>
      </c>
      <c r="M79">
        <f xml:space="preserve"> (D79 + E79 + F79 + G79 + H79) / (C79 + D79 + E79 + F79+ G79 + H79)</f>
        <v>0.14684256161282125</v>
      </c>
      <c r="N79" s="23">
        <f>I79 / (D79 + E79 + F79 + G79 + H79)</f>
        <v>1.1927475979517435E-3</v>
      </c>
      <c r="O79" s="37">
        <f>SUM(B79:J79)</f>
        <v>930.7936721203987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</row>
    <row r="80" spans="1:62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4"/>
      <c r="AU80" s="44"/>
      <c r="AV80" s="44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</row>
    <row r="81" spans="1:62" x14ac:dyDescent="0.25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53"/>
      <c r="R81" s="54"/>
      <c r="S81" s="54"/>
      <c r="T81" s="54"/>
      <c r="U81" s="54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4"/>
      <c r="AU81" s="44"/>
      <c r="AV81" s="44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</row>
    <row r="82" spans="1:62" x14ac:dyDescent="0.25">
      <c r="A82" s="31">
        <v>43</v>
      </c>
      <c r="B82">
        <f t="array" ref="B82:K82">MMULT(B79:K79,B61:K70)</f>
        <v>698.39930945552715</v>
      </c>
      <c r="C82">
        <v>195.46015884317413</v>
      </c>
      <c r="D82">
        <v>20.479252907488664</v>
      </c>
      <c r="E82">
        <v>9.1329919853552965</v>
      </c>
      <c r="F82">
        <v>3.7303655144651846</v>
      </c>
      <c r="G82">
        <v>0.82817936678505055</v>
      </c>
      <c r="H82">
        <v>0.40858351018663008</v>
      </c>
      <c r="I82">
        <v>3.9424395101413441E-2</v>
      </c>
      <c r="J82">
        <v>0.15337840347111775</v>
      </c>
      <c r="K82">
        <v>22.09326268033363</v>
      </c>
      <c r="L82" s="23">
        <f xml:space="preserve"> (C82 + D82 + E82 + F82 + G82 + H82) / $Q$2</f>
        <v>0.24196224419781642</v>
      </c>
      <c r="M82">
        <f xml:space="preserve"> (D82 + E82 + F82 + G82 + H82) / (C82 + D82 + E82 + F82+ G82 + H82)</f>
        <v>0.15031926453893976</v>
      </c>
      <c r="N82" s="23">
        <f>I82 / (D82 + E82 + F82 + G82 + H82)</f>
        <v>1.1401130603872186E-3</v>
      </c>
      <c r="O82" s="37">
        <f>SUM(B82:J82)</f>
        <v>928.63164438155468</v>
      </c>
      <c r="P82" s="41"/>
      <c r="Q82" s="53"/>
      <c r="R82" s="54"/>
      <c r="S82" s="54"/>
      <c r="T82" s="54"/>
      <c r="U82" s="54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</row>
    <row r="83" spans="1:62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</row>
    <row r="84" spans="1:62" x14ac:dyDescent="0.25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4"/>
      <c r="AU84" s="44"/>
      <c r="AV84" s="44"/>
      <c r="AW84" s="44"/>
      <c r="AX84" s="44"/>
      <c r="AY84" s="44"/>
      <c r="AZ84" s="44"/>
      <c r="BA84" s="44"/>
      <c r="BB84" s="44"/>
      <c r="BC84" s="44"/>
      <c r="BD84" s="44"/>
      <c r="BE84" s="44"/>
      <c r="BF84" s="44"/>
      <c r="BG84" s="44"/>
      <c r="BH84" s="44"/>
      <c r="BI84" s="44"/>
      <c r="BJ84" s="44"/>
    </row>
    <row r="85" spans="1:62" x14ac:dyDescent="0.25">
      <c r="A85" s="31">
        <v>44</v>
      </c>
      <c r="B85">
        <f t="array" ref="B85:K85">MMULT(B82:K82,B61:K70)</f>
        <v>694.2939075671643</v>
      </c>
      <c r="C85">
        <v>196.23925821903492</v>
      </c>
      <c r="D85">
        <v>20.925223217088977</v>
      </c>
      <c r="E85">
        <v>9.5567226483759562</v>
      </c>
      <c r="F85">
        <v>4.0057519827215273</v>
      </c>
      <c r="G85">
        <v>0.8676726432299704</v>
      </c>
      <c r="H85">
        <v>0.39360658973805185</v>
      </c>
      <c r="I85">
        <v>3.9594607535183332E-2</v>
      </c>
      <c r="J85">
        <v>0.15219974866645747</v>
      </c>
      <c r="K85">
        <v>24.250969838332995</v>
      </c>
      <c r="L85" s="23">
        <f xml:space="preserve"> (C85 + D85 + E85 + F85 + G85 + H85) / $Q$2</f>
        <v>0.24401194664934553</v>
      </c>
      <c r="M85">
        <f xml:space="preserve"> (D85 + E85 + F85 + G85 + H85) / (C85 + D85 + E85 + F85+ G85 + H85)</f>
        <v>0.15409823276122522</v>
      </c>
      <c r="N85" s="23">
        <f>I85 / (D85 + E85 + F85 + G85 + H85)</f>
        <v>1.1075731606333464E-3</v>
      </c>
      <c r="O85" s="37">
        <f>SUM(B85:J85)</f>
        <v>926.47393722355537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8.5742692754765812</v>
      </c>
      <c r="AM85">
        <f>J85 - J73</f>
        <v>-1.4011967691748561E-3</v>
      </c>
      <c r="AN85">
        <f>K85-K73</f>
        <v>8.6601926118119241</v>
      </c>
      <c r="AO85" s="41"/>
      <c r="AP85" s="41"/>
      <c r="AQ85" s="41"/>
      <c r="AR85" s="41"/>
      <c r="AS85" s="41"/>
      <c r="AT85" s="44"/>
      <c r="AU85" s="44"/>
      <c r="AV85" s="44"/>
      <c r="AW85" s="44"/>
      <c r="AX85" s="44"/>
      <c r="AY85" s="44"/>
      <c r="AZ85" s="44"/>
      <c r="BA85" s="44"/>
      <c r="BB85" s="44"/>
      <c r="BC85" s="44"/>
      <c r="BD85" s="44"/>
      <c r="BE85" s="44"/>
      <c r="BF85" s="44"/>
      <c r="BG85" s="44"/>
      <c r="BH85" s="44"/>
      <c r="BI85" s="44"/>
      <c r="BJ85" s="44"/>
    </row>
    <row r="86" spans="1:62" x14ac:dyDescent="0.25">
      <c r="A86" s="22" t="s">
        <v>153</v>
      </c>
      <c r="B86" s="31">
        <f t="shared" ref="B86:J86" si="3">SUM(B73:B85)</f>
        <v>3521.096607032368</v>
      </c>
      <c r="C86" s="31">
        <f t="shared" si="3"/>
        <v>964.95177142354851</v>
      </c>
      <c r="D86" s="31">
        <f t="shared" si="3"/>
        <v>100.08262577073575</v>
      </c>
      <c r="E86" s="31">
        <f t="shared" si="3"/>
        <v>43.400809266392372</v>
      </c>
      <c r="F86" s="31">
        <f t="shared" si="3"/>
        <v>17.261647376514137</v>
      </c>
      <c r="G86" s="31">
        <f t="shared" si="3"/>
        <v>4.0418356193892651</v>
      </c>
      <c r="H86" s="31">
        <f t="shared" si="3"/>
        <v>2.1888987479138229</v>
      </c>
      <c r="I86" s="31">
        <f t="shared" si="3"/>
        <v>0.20247036876747654</v>
      </c>
      <c r="J86" s="31">
        <f t="shared" si="3"/>
        <v>0.76764213118068259</v>
      </c>
      <c r="L86" s="31">
        <f>AVERAGE(L17:L85)</f>
        <v>0.21384922250460531</v>
      </c>
      <c r="O86" s="31">
        <f>SUM(B86:J86)</f>
        <v>4653.9943077368107</v>
      </c>
      <c r="P86" s="41"/>
      <c r="Q86" s="23">
        <f xml:space="preserve"> $R$6 * B86</f>
        <v>3521.096607032368</v>
      </c>
      <c r="R86" s="23">
        <f>$R$7 * C86</f>
        <v>964.95177142354851</v>
      </c>
      <c r="S86" s="23">
        <f xml:space="preserve"> $R$8 * D86</f>
        <v>95.078494482198948</v>
      </c>
      <c r="T86" s="23">
        <f xml:space="preserve"> $R$9 * E86</f>
        <v>41.230768803072749</v>
      </c>
      <c r="U86" s="23">
        <f xml:space="preserve"> $R$10 * F86</f>
        <v>15.880715586393007</v>
      </c>
      <c r="V86" s="23">
        <f>$R$11 * G86</f>
        <v>3.1526317831236268</v>
      </c>
      <c r="W86" s="23">
        <f>$R$12 *H86</f>
        <v>1.3133392487482938</v>
      </c>
      <c r="X86" s="23">
        <f xml:space="preserve"> $R$13 * I86</f>
        <v>0.13160573969885975</v>
      </c>
      <c r="Y86" s="23">
        <f xml:space="preserve"> $R$14 * J86</f>
        <v>0.57573159838551191</v>
      </c>
      <c r="Z86" s="31">
        <f>SUM(Q86:Y86)</f>
        <v>4643.4116656975375</v>
      </c>
      <c r="AB86" s="39">
        <f xml:space="preserve"> $S$6 * B86</f>
        <v>8834431.3870442118</v>
      </c>
      <c r="AC86" s="39">
        <f>$S$7 * C86</f>
        <v>3739188.1142662503</v>
      </c>
      <c r="AD86" s="39">
        <f xml:space="preserve"> $S$8 * D86</f>
        <v>392824.3061501378</v>
      </c>
      <c r="AE86" s="39">
        <f xml:space="preserve"> $S$9 * E86</f>
        <v>173603.2370655695</v>
      </c>
      <c r="AF86" s="39">
        <f xml:space="preserve"> $S$10 * F86</f>
        <v>77677.413194313616</v>
      </c>
      <c r="AG86" s="39">
        <f>$S$11 * G86</f>
        <v>83714.499348790458</v>
      </c>
      <c r="AH86" s="39">
        <f>$S$12 *H86</f>
        <v>112036.59351322112</v>
      </c>
      <c r="AI86" s="39">
        <f xml:space="preserve"> $S$13 * I86</f>
        <v>14361.223256677111</v>
      </c>
      <c r="AJ86" s="39">
        <f xml:space="preserve"> $S$14 * J86</f>
        <v>51560.98666714409</v>
      </c>
      <c r="AK86" s="39">
        <f>SUM(AB86:AJ86) + AL86 + AM86 + AN86</f>
        <v>14058893.890011914</v>
      </c>
      <c r="AL86" s="39">
        <f>IF(AL85&gt;0,(AL85*$T$7)-(AL85*$S$7),0)</f>
        <v>39818.90651531324</v>
      </c>
      <c r="AM86" s="39">
        <f>IF(AM85 &gt; 0, (AM85 * $T$14) - (AM85 * $S$14), 0)</f>
        <v>0</v>
      </c>
      <c r="AN86" s="39">
        <f t="array" ref="AN86">IF(AN85&gt;0,AN85*$T$15,0)</f>
        <v>539677.22299028363</v>
      </c>
      <c r="AO86" s="41"/>
      <c r="AP86" s="41"/>
      <c r="AQ86" s="41"/>
      <c r="AR86" s="41"/>
      <c r="AS86" s="41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</row>
    <row r="87" spans="1:62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</row>
    <row r="88" spans="1:62" x14ac:dyDescent="0.25">
      <c r="A88" s="4" t="str">
        <f>'45-49 transition matrix'!A1</f>
        <v>45-49</v>
      </c>
      <c r="B88" s="4" t="str">
        <f>'45-49 transition matrix'!B1</f>
        <v>no NAFLD</v>
      </c>
      <c r="C88" s="4" t="str">
        <f>'45-49 transition matrix'!C1</f>
        <v>NAFLD F0</v>
      </c>
      <c r="D88" s="4" t="str">
        <f>'45-49 transition matrix'!D1</f>
        <v>F1</v>
      </c>
      <c r="E88" s="4" t="str">
        <f>'45-49 transition matrix'!E1</f>
        <v>F2</v>
      </c>
      <c r="F88" s="4" t="str">
        <f>'45-49 transition matrix'!F1</f>
        <v>F3</v>
      </c>
      <c r="G88" s="4" t="str">
        <f>'45-49 transition matrix'!G1</f>
        <v>F4</v>
      </c>
      <c r="H88" s="4" t="str">
        <f>'45-49 transition matrix'!H1</f>
        <v>DCC</v>
      </c>
      <c r="I88" s="4" t="str">
        <f>'45-49 transition matrix'!I1</f>
        <v>HCC</v>
      </c>
      <c r="J88" s="4" t="str">
        <f>'45-49 transition matrix'!J1</f>
        <v>LT</v>
      </c>
      <c r="K88" s="4" t="str">
        <f>'45-49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</row>
    <row r="89" spans="1:62" x14ac:dyDescent="0.25">
      <c r="A89" s="4" t="str">
        <f>'45-49 transition matrix'!A2</f>
        <v>no NAFLD</v>
      </c>
      <c r="B89" s="41">
        <f>'45-49 transition matrix'!B2</f>
        <v>0.92075999999999991</v>
      </c>
      <c r="C89" s="41">
        <f>'45-49 transition matrix'!C2</f>
        <v>7.6100000000000001E-2</v>
      </c>
      <c r="D89" s="41">
        <f>'45-49 transition matrix'!D2</f>
        <v>0</v>
      </c>
      <c r="E89" s="41">
        <f>'45-49 transition matrix'!E2</f>
        <v>0</v>
      </c>
      <c r="F89" s="41">
        <f>'45-49 transition matrix'!F2</f>
        <v>0</v>
      </c>
      <c r="G89" s="41">
        <f>'45-49 transition matrix'!G2</f>
        <v>0</v>
      </c>
      <c r="H89" s="41">
        <f>'45-49 transition matrix'!H2</f>
        <v>0</v>
      </c>
      <c r="I89" s="41">
        <f>'45-49 transition matrix'!I2</f>
        <v>0</v>
      </c>
      <c r="J89" s="41">
        <f>'45-49 transition matrix'!J2</f>
        <v>0</v>
      </c>
      <c r="K89" s="41">
        <f>'45-49 transition matrix'!K2</f>
        <v>3.14E-3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</row>
    <row r="90" spans="1:62" x14ac:dyDescent="0.25">
      <c r="A90" s="4" t="str">
        <f>'45-49 transition matrix'!A3</f>
        <v>NAFLD</v>
      </c>
      <c r="B90" s="41">
        <f>'45-49 transition matrix'!B3</f>
        <v>0.17818999999999999</v>
      </c>
      <c r="C90" s="41">
        <f>'45-49 transition matrix'!C3</f>
        <v>0.79723130000000009</v>
      </c>
      <c r="D90" s="41">
        <f>'45-49 transition matrix'!D3</f>
        <v>2.0952000000000002E-2</v>
      </c>
      <c r="E90" s="41">
        <f>'45-49 transition matrix'!E3</f>
        <v>0</v>
      </c>
      <c r="F90" s="41">
        <f>'45-49 transition matrix'!F3</f>
        <v>0</v>
      </c>
      <c r="G90" s="41">
        <f>'45-49 transition matrix'!G3</f>
        <v>0</v>
      </c>
      <c r="H90" s="41">
        <f>'45-49 transition matrix'!H3</f>
        <v>0</v>
      </c>
      <c r="I90" s="41">
        <f>'45-49 transition matrix'!I3</f>
        <v>0</v>
      </c>
      <c r="J90" s="41">
        <f>'45-49 transition matrix'!J3</f>
        <v>0</v>
      </c>
      <c r="K90" s="41">
        <f>'45-49 transition matrix'!K3</f>
        <v>3.6267000000000005E-3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</row>
    <row r="91" spans="1:62" x14ac:dyDescent="0.25">
      <c r="A91" s="4" t="str">
        <f>'45-49 transition matrix'!A4</f>
        <v>F1</v>
      </c>
      <c r="B91" s="41">
        <f>'45-49 transition matrix'!B4</f>
        <v>0</v>
      </c>
      <c r="C91" s="41">
        <f>'45-49 transition matrix'!C4</f>
        <v>6.1800000000000001E-2</v>
      </c>
      <c r="D91" s="41">
        <f>'45-49 transition matrix'!D4</f>
        <v>0.82760868300000001</v>
      </c>
      <c r="E91" s="41">
        <f>'45-49 transition matrix'!E4</f>
        <v>0.1067</v>
      </c>
      <c r="F91" s="41">
        <f>'45-49 transition matrix'!F4</f>
        <v>0</v>
      </c>
      <c r="G91" s="41">
        <f>'45-49 transition matrix'!G4</f>
        <v>0</v>
      </c>
      <c r="H91" s="41">
        <f>'45-49 transition matrix'!H4</f>
        <v>0</v>
      </c>
      <c r="I91" s="41">
        <f>'45-49 transition matrix'!I4</f>
        <v>9.0210000000000005E-6</v>
      </c>
      <c r="J91" s="41">
        <f>'45-49 transition matrix'!J4</f>
        <v>0</v>
      </c>
      <c r="K91" s="41">
        <f>'45-49 transition matrix'!K4</f>
        <v>3.8822960000000004E-3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</row>
    <row r="92" spans="1:62" x14ac:dyDescent="0.25">
      <c r="A92" s="4" t="str">
        <f>'45-49 transition matrix'!A5</f>
        <v>F2</v>
      </c>
      <c r="B92" s="41">
        <f>'45-49 transition matrix'!B5</f>
        <v>0</v>
      </c>
      <c r="C92" s="41">
        <f>'45-49 transition matrix'!C5</f>
        <v>0</v>
      </c>
      <c r="D92" s="41">
        <f>'45-49 transition matrix'!D5</f>
        <v>6.1800000000000001E-2</v>
      </c>
      <c r="E92" s="41">
        <f>'45-49 transition matrix'!E5</f>
        <v>0.82509159200000004</v>
      </c>
      <c r="F92" s="41">
        <f>'45-49 transition matrix'!F5</f>
        <v>0.1067</v>
      </c>
      <c r="G92" s="41">
        <f>'45-49 transition matrix'!G5</f>
        <v>0</v>
      </c>
      <c r="H92" s="41">
        <f>'45-49 transition matrix'!H5</f>
        <v>0</v>
      </c>
      <c r="I92" s="41">
        <f>'45-49 transition matrix'!I5</f>
        <v>1.8430000000000001E-4</v>
      </c>
      <c r="J92" s="41">
        <f>'45-49 transition matrix'!J5</f>
        <v>0</v>
      </c>
      <c r="K92" s="41">
        <f>'45-49 transition matrix'!K5</f>
        <v>6.2241080000000008E-3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</row>
    <row r="93" spans="1:62" x14ac:dyDescent="0.25">
      <c r="A93" s="4" t="str">
        <f>'45-49 transition matrix'!A6</f>
        <v>F3</v>
      </c>
      <c r="B93" s="41">
        <f>'45-49 transition matrix'!B6</f>
        <v>0</v>
      </c>
      <c r="C93" s="41">
        <f>'45-49 transition matrix'!C6</f>
        <v>0</v>
      </c>
      <c r="D93" s="41">
        <f>'45-49 transition matrix'!D6</f>
        <v>0</v>
      </c>
      <c r="E93" s="41">
        <f>'45-49 transition matrix'!E6</f>
        <v>6.1800000000000001E-2</v>
      </c>
      <c r="F93" s="41">
        <f>'45-49 transition matrix'!F6</f>
        <v>0.85989176999999994</v>
      </c>
      <c r="G93" s="41">
        <f>'45-49 transition matrix'!G6</f>
        <v>6.9839999999999999E-2</v>
      </c>
      <c r="H93" s="41">
        <f>'45-49 transition matrix'!H6</f>
        <v>0</v>
      </c>
      <c r="I93" s="41">
        <f>'45-49 transition matrix'!I6</f>
        <v>3.6860000000000001E-4</v>
      </c>
      <c r="J93" s="41">
        <f>'45-49 transition matrix'!J6</f>
        <v>0</v>
      </c>
      <c r="K93" s="41">
        <f>'45-49 transition matrix'!K6</f>
        <v>8.0996300000000018E-3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</row>
    <row r="94" spans="1:62" x14ac:dyDescent="0.25">
      <c r="A94" s="4" t="str">
        <f>'45-49 transition matrix'!A7</f>
        <v>F4</v>
      </c>
      <c r="B94" s="41">
        <f>'45-49 transition matrix'!B7</f>
        <v>0</v>
      </c>
      <c r="C94" s="41">
        <f>'45-49 transition matrix'!C7</f>
        <v>0</v>
      </c>
      <c r="D94" s="41">
        <f>'45-49 transition matrix'!D7</f>
        <v>0</v>
      </c>
      <c r="E94" s="41">
        <f>'45-49 transition matrix'!E7</f>
        <v>0</v>
      </c>
      <c r="F94" s="41">
        <f>'45-49 transition matrix'!F7</f>
        <v>6.1800000000000001E-2</v>
      </c>
      <c r="G94" s="41">
        <f>'45-49 transition matrix'!G7</f>
        <v>0.796025074</v>
      </c>
      <c r="H94" s="41">
        <f>'45-49 transition matrix'!H7</f>
        <v>0.1067</v>
      </c>
      <c r="I94" s="41">
        <f>'45-49 transition matrix'!I7</f>
        <v>2.5219999999999999E-2</v>
      </c>
      <c r="J94" s="41">
        <f>'45-49 transition matrix'!J7</f>
        <v>0</v>
      </c>
      <c r="K94" s="41">
        <f>'45-49 transition matrix'!K7</f>
        <v>1.0254926000000001E-2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</row>
    <row r="95" spans="1:62" x14ac:dyDescent="0.25">
      <c r="A95" s="4" t="str">
        <f>'45-49 transition matrix'!A8</f>
        <v>DCC</v>
      </c>
      <c r="B95" s="41">
        <f>'45-49 transition matrix'!B8</f>
        <v>0</v>
      </c>
      <c r="C95" s="41">
        <f>'45-49 transition matrix'!C8</f>
        <v>0</v>
      </c>
      <c r="D95" s="41">
        <f>'45-49 transition matrix'!D8</f>
        <v>0</v>
      </c>
      <c r="E95" s="41">
        <f>'45-49 transition matrix'!E8</f>
        <v>0</v>
      </c>
      <c r="F95" s="41">
        <f>'45-49 transition matrix'!F8</f>
        <v>0</v>
      </c>
      <c r="G95" s="41">
        <f>'45-49 transition matrix'!G8</f>
        <v>0</v>
      </c>
      <c r="H95" s="41">
        <f>'45-49 transition matrix'!H8</f>
        <v>0.78761999999999999</v>
      </c>
      <c r="I95" s="41">
        <f>'45-49 transition matrix'!I8</f>
        <v>2.5219999999999999E-2</v>
      </c>
      <c r="J95" s="41">
        <f>'45-49 transition matrix'!J8</f>
        <v>2.716E-2</v>
      </c>
      <c r="K95" s="41">
        <f>'45-49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</row>
    <row r="96" spans="1:62" x14ac:dyDescent="0.25">
      <c r="A96" s="4" t="str">
        <f>'45-49 transition matrix'!A9</f>
        <v>HCC</v>
      </c>
      <c r="B96" s="41">
        <f>'45-49 transition matrix'!B9</f>
        <v>0</v>
      </c>
      <c r="C96" s="41">
        <f>'45-49 transition matrix'!C9</f>
        <v>0</v>
      </c>
      <c r="D96" s="41">
        <f>'45-49 transition matrix'!D9</f>
        <v>0</v>
      </c>
      <c r="E96" s="41">
        <f>'45-49 transition matrix'!E9</f>
        <v>0</v>
      </c>
      <c r="F96" s="41">
        <f>'45-49 transition matrix'!F9</f>
        <v>0</v>
      </c>
      <c r="G96" s="41">
        <f>'45-49 transition matrix'!G9</f>
        <v>0</v>
      </c>
      <c r="H96" s="41">
        <f>'45-49 transition matrix'!H9</f>
        <v>0</v>
      </c>
      <c r="I96" s="41">
        <f>'45-49 transition matrix'!I9</f>
        <v>0.34700000000000009</v>
      </c>
      <c r="J96" s="41">
        <f>'45-49 transition matrix'!J9</f>
        <v>3.0599999999999999E-2</v>
      </c>
      <c r="K96" s="41">
        <f>'45-49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</row>
    <row r="97" spans="1:62" x14ac:dyDescent="0.25">
      <c r="A97" s="4" t="str">
        <f>'45-49 transition matrix'!A10</f>
        <v xml:space="preserve">LT </v>
      </c>
      <c r="B97" s="41">
        <f>'45-49 transition matrix'!B10</f>
        <v>0</v>
      </c>
      <c r="C97" s="41">
        <f>'45-49 transition matrix'!C10</f>
        <v>0</v>
      </c>
      <c r="D97" s="41">
        <f>'45-49 transition matrix'!D10</f>
        <v>0</v>
      </c>
      <c r="E97" s="41">
        <f>'45-49 transition matrix'!E10</f>
        <v>0</v>
      </c>
      <c r="F97" s="41">
        <f>'45-49 transition matrix'!F10</f>
        <v>0</v>
      </c>
      <c r="G97" s="41">
        <f>'45-49 transition matrix'!G10</f>
        <v>0</v>
      </c>
      <c r="H97" s="41">
        <f>'45-49 transition matrix'!H10</f>
        <v>0</v>
      </c>
      <c r="I97" s="41">
        <f>'45-49 transition matrix'!I10</f>
        <v>0</v>
      </c>
      <c r="J97" s="41">
        <f>'45-49 transition matrix'!J10</f>
        <v>0.92999999999999994</v>
      </c>
      <c r="K97" s="41">
        <f>'45-49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</row>
    <row r="98" spans="1:62" x14ac:dyDescent="0.25">
      <c r="A98" s="4" t="str">
        <f>'45-49 transition matrix'!A11</f>
        <v>death</v>
      </c>
      <c r="B98" s="41">
        <f>'45-49 transition matrix'!B11</f>
        <v>0</v>
      </c>
      <c r="C98" s="41">
        <f>'45-49 transition matrix'!C11</f>
        <v>0</v>
      </c>
      <c r="D98" s="41">
        <f>'45-49 transition matrix'!D11</f>
        <v>0</v>
      </c>
      <c r="E98" s="41">
        <f>'45-49 transition matrix'!E11</f>
        <v>0</v>
      </c>
      <c r="F98" s="41">
        <f>'45-49 transition matrix'!F11</f>
        <v>0</v>
      </c>
      <c r="G98" s="41">
        <f>'45-49 transition matrix'!G11</f>
        <v>0</v>
      </c>
      <c r="H98" s="41">
        <f>'45-49 transition matrix'!H11</f>
        <v>0</v>
      </c>
      <c r="I98" s="41">
        <f>'45-49 transition matrix'!I11</f>
        <v>0</v>
      </c>
      <c r="J98" s="41">
        <f>'45-49 transition matrix'!J11</f>
        <v>0</v>
      </c>
      <c r="K98" s="41">
        <f>'45-49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</row>
    <row r="99" spans="1:62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</row>
    <row r="100" spans="1:62" x14ac:dyDescent="0.25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</row>
    <row r="101" spans="1:62" x14ac:dyDescent="0.25">
      <c r="A101" s="4">
        <v>45</v>
      </c>
      <c r="B101" s="41">
        <f t="array" ref="B101:K101">MMULT(B85:K85,B89:K98)</f>
        <v>674.245931753592</v>
      </c>
      <c r="C101" s="41">
        <v>210.5770241016742</v>
      </c>
      <c r="D101" s="41">
        <v>22.020106826050888</v>
      </c>
      <c r="E101" s="41">
        <v>10.365448294046557</v>
      </c>
      <c r="F101" s="41">
        <v>4.5178376385367507</v>
      </c>
      <c r="G101" s="41">
        <v>0.97045089850818422</v>
      </c>
      <c r="H101" s="41">
        <v>0.40259309324212222</v>
      </c>
      <c r="I101" s="41">
        <v>4.8975381673730341E-2</v>
      </c>
      <c r="J101" s="41">
        <v>0.15344771622766754</v>
      </c>
      <c r="K101" s="41">
        <v>27.423091358336212</v>
      </c>
      <c r="L101" s="41">
        <f xml:space="preserve"> (C101 + D101 + E101 + F101 + G101 + H101) / $Q$2</f>
        <v>0.26175127947485172</v>
      </c>
      <c r="M101" s="41">
        <f xml:space="preserve"> (D101 + E101 + F101 + G101 + H101) / (C101 + D101 + E101 + F101+ G101 + H101)</f>
        <v>0.15381114901648696</v>
      </c>
      <c r="N101" s="41">
        <f>I101 / (D101 + E101 + F101 + G101 + H101)</f>
        <v>1.2795177877480551E-3</v>
      </c>
      <c r="O101" s="41">
        <f>SUM(B101:J101)</f>
        <v>923.30181570355205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</row>
    <row r="102" spans="1:62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</row>
    <row r="103" spans="1:62" x14ac:dyDescent="0.25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</row>
    <row r="104" spans="1:62" x14ac:dyDescent="0.25">
      <c r="A104" s="4">
        <v>46</v>
      </c>
      <c r="B104" s="41">
        <f t="array" ref="B104:K104">MMULT(B101:K101,B89:K98)</f>
        <v>658.34140404611458</v>
      </c>
      <c r="C104" s="41">
        <v>220.54955268300736</v>
      </c>
      <c r="D104" s="41">
        <v>23.276626123377643</v>
      </c>
      <c r="E104" s="41">
        <v>11.181191999129759</v>
      </c>
      <c r="F104" s="41">
        <v>5.0508186020765597</v>
      </c>
      <c r="G104" s="41">
        <v>1.0880290289737504</v>
      </c>
      <c r="H104" s="41">
        <v>0.42063748297018355</v>
      </c>
      <c r="I104" s="41">
        <v>5.5396897370562387E-2</v>
      </c>
      <c r="J104" s="41">
        <v>0.15513945118340297</v>
      </c>
      <c r="K104" s="41">
        <v>30.606110747684404</v>
      </c>
      <c r="L104" s="41">
        <f xml:space="preserve"> (C104 + D104 + E104 + F104 + G104 + H104) / $Q$2</f>
        <v>0.27512359671724512</v>
      </c>
      <c r="M104" s="41">
        <f xml:space="preserve"> (D104 + E104 + F104 + G104 + H104) / (C104 + D104 + E104 + F104+ G104 + H104)</f>
        <v>0.15681384054693032</v>
      </c>
      <c r="N104" s="41">
        <f>I104 / (D104 + E104 + F104 + G104 + H104)</f>
        <v>1.3505738554071677E-3</v>
      </c>
      <c r="O104" s="41">
        <f>SUM(B104:J104)</f>
        <v>920.11879631420391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</row>
    <row r="105" spans="1:62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</row>
    <row r="106" spans="1:62" x14ac:dyDescent="0.25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</row>
    <row r="107" spans="1:62" x14ac:dyDescent="0.25">
      <c r="A107" s="4">
        <v>47</v>
      </c>
      <c r="B107" s="41">
        <f t="array" ref="B107:K107">MMULT(B104:K104,B89:K98)</f>
        <v>645.47415598208545</v>
      </c>
      <c r="C107" s="41">
        <v>227.36728294222652</v>
      </c>
      <c r="D107" s="41">
        <v>24.575889784012556</v>
      </c>
      <c r="E107" s="41">
        <v>12.021264103992362</v>
      </c>
      <c r="F107" s="41">
        <v>5.603430727986261</v>
      </c>
      <c r="G107" s="41">
        <v>1.2188475594720047</v>
      </c>
      <c r="H107" s="41">
        <v>0.44739519172847514</v>
      </c>
      <c r="I107" s="41">
        <v>6.1403696685235196E-2</v>
      </c>
      <c r="J107" s="41">
        <v>0.15739934869757416</v>
      </c>
      <c r="K107" s="41">
        <v>33.797837725001692</v>
      </c>
      <c r="L107" s="41">
        <f xml:space="preserve"> (C107 + D107 + E107 + F107 + G107 + H107) / $Q$2</f>
        <v>0.2852918949474435</v>
      </c>
      <c r="M107" s="41">
        <f xml:space="preserve"> (D107 + E107 + F107 + G107 + H107) / (C107 + D107 + E107 + F107+ G107 + H107)</f>
        <v>0.16173049664420633</v>
      </c>
      <c r="N107" s="41">
        <f>I107 / (D107 + E107 + F107 + G107 + H107)</f>
        <v>1.3997751916556315E-3</v>
      </c>
      <c r="O107" s="41">
        <f>SUM(B107:J107)</f>
        <v>916.92706933688658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</row>
    <row r="108" spans="1:62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</row>
    <row r="109" spans="1:62" x14ac:dyDescent="0.25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</row>
    <row r="110" spans="1:62" x14ac:dyDescent="0.25">
      <c r="A110" s="4">
        <v>48</v>
      </c>
      <c r="B110" s="41">
        <f t="array" ref="B110:K110">MMULT(B107:K107,B89:K98)</f>
        <v>634.84136000954027</v>
      </c>
      <c r="C110" s="41">
        <v>231.90368781638776</v>
      </c>
      <c r="D110" s="41">
        <v>25.845933211532046</v>
      </c>
      <c r="E110" s="41">
        <v>12.887183396359204</v>
      </c>
      <c r="F110" s="41">
        <v>6.1763376258318488</v>
      </c>
      <c r="G110" s="41">
        <v>1.3615768207659824</v>
      </c>
      <c r="H110" s="41">
        <v>0.48242843550484449</v>
      </c>
      <c r="I110" s="41">
        <v>6.783236757749582E-2</v>
      </c>
      <c r="J110" s="41">
        <v>0.16041160081465755</v>
      </c>
      <c r="K110" s="41">
        <v>36.998155777573956</v>
      </c>
      <c r="L110" s="41">
        <f xml:space="preserve"> (C110 + D110 + E110 + F110 + G110 + H110) / $Q$2</f>
        <v>0.29309966030819712</v>
      </c>
      <c r="M110" s="41">
        <f xml:space="preserve"> (D110 + E110 + F110 + G110 + H110) / (C110 + D110 + E110 + F110+ G110 + H110)</f>
        <v>0.16778130380624617</v>
      </c>
      <c r="N110" s="41">
        <f>I110 / (D110 + E110 + F110 + G110 + H110)</f>
        <v>1.4508523715130249E-3</v>
      </c>
      <c r="O110" s="41">
        <f>SUM(B110:J110)</f>
        <v>913.7267512843141</v>
      </c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</row>
    <row r="111" spans="1:62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</row>
    <row r="112" spans="1:62" x14ac:dyDescent="0.25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41"/>
      <c r="AP112" s="41"/>
      <c r="AQ112" s="41"/>
      <c r="AR112" s="41"/>
      <c r="AS112" s="41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</row>
    <row r="113" spans="1:62" x14ac:dyDescent="0.25">
      <c r="A113" s="4">
        <v>49</v>
      </c>
      <c r="B113" s="41">
        <f t="array" ref="B113:K113">MMULT(B110:K110,B89:K98)</f>
        <v>625.85944877438635</v>
      </c>
      <c r="C113" s="41">
        <v>234.78958468185169</v>
      </c>
      <c r="D113" s="41">
        <v>27.045592747125955</v>
      </c>
      <c r="E113" s="41">
        <v>13.772565403844862</v>
      </c>
      <c r="F113" s="41">
        <v>6.7701898091090111</v>
      </c>
      <c r="G113" s="41">
        <v>1.515204709295022</v>
      </c>
      <c r="H113" s="41">
        <v>0.52525053114805598</v>
      </c>
      <c r="I113" s="41">
        <v>7.4928506224873154E-2</v>
      </c>
      <c r="J113" s="41">
        <v>0.16436121551381447</v>
      </c>
      <c r="K113" s="41">
        <v>40.207780683388371</v>
      </c>
      <c r="L113" s="41">
        <f xml:space="preserve"> (C113 + D113 + E113 + F113 + G113 + H113) / $Q$2</f>
        <v>0.29915950005069147</v>
      </c>
      <c r="M113" s="41">
        <f xml:space="preserve"> (D113 + E113 + F113 + G113 + H113) / (C113 + D113 + E113 + F113+ G113 + H113)</f>
        <v>0.17449224563162782</v>
      </c>
      <c r="N113" s="41">
        <f>I113 / (D113 + E113 + F113 + G113 + H113)</f>
        <v>1.5097786243631135E-3</v>
      </c>
      <c r="O113" s="41">
        <f>SUM(B113:J113)</f>
        <v>910.5171263784996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24.212560580177495</v>
      </c>
      <c r="AM113">
        <f>J113 - J101</f>
        <v>1.0913499286146933E-2</v>
      </c>
      <c r="AN113">
        <f>K113-K101</f>
        <v>12.78468932505216</v>
      </c>
      <c r="AO113" s="41"/>
      <c r="AP113" s="41"/>
      <c r="AQ113" s="41"/>
      <c r="AR113" s="41"/>
      <c r="AS113" s="41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</row>
    <row r="114" spans="1:62" x14ac:dyDescent="0.25">
      <c r="A114" s="22" t="s">
        <v>153</v>
      </c>
      <c r="B114" s="41">
        <f t="shared" ref="B114:J114" si="4">SUM(B101:B113)</f>
        <v>3238.7623005657183</v>
      </c>
      <c r="C114" s="41">
        <f t="shared" si="4"/>
        <v>1125.1871322251477</v>
      </c>
      <c r="D114" s="41">
        <f t="shared" si="4"/>
        <v>122.76414869209908</v>
      </c>
      <c r="E114" s="41">
        <f t="shared" si="4"/>
        <v>60.227653197372746</v>
      </c>
      <c r="F114" s="41">
        <f t="shared" si="4"/>
        <v>28.118614403540434</v>
      </c>
      <c r="G114" s="41">
        <f t="shared" si="4"/>
        <v>6.1541090170149442</v>
      </c>
      <c r="H114" s="41">
        <f t="shared" si="4"/>
        <v>2.2783047345936813</v>
      </c>
      <c r="I114" s="41">
        <f t="shared" si="4"/>
        <v>0.30853684953189686</v>
      </c>
      <c r="J114" s="41">
        <f t="shared" si="4"/>
        <v>0.7907593324371166</v>
      </c>
      <c r="K114" s="41"/>
      <c r="L114" s="4"/>
      <c r="M114" s="41"/>
      <c r="N114" s="41"/>
      <c r="O114" s="4">
        <f>SUM(B114:J114)</f>
        <v>4584.5915590174563</v>
      </c>
      <c r="P114" s="41"/>
      <c r="Q114" s="41">
        <f xml:space="preserve"> $R$6 * B114</f>
        <v>3238.7623005657183</v>
      </c>
      <c r="R114" s="41">
        <f>$R$7 * C114</f>
        <v>1125.1871322251477</v>
      </c>
      <c r="S114" s="41">
        <f xml:space="preserve"> $R$8 * D114</f>
        <v>116.62594125749412</v>
      </c>
      <c r="T114" s="41">
        <f xml:space="preserve"> $R$9 * E114</f>
        <v>57.216270537504109</v>
      </c>
      <c r="U114" s="41">
        <f xml:space="preserve"> $R$10 * F114</f>
        <v>25.869125251257202</v>
      </c>
      <c r="V114" s="41">
        <f>$R$11 * G114</f>
        <v>4.8002050332716566</v>
      </c>
      <c r="W114" s="41">
        <f>$R$12 *H114</f>
        <v>1.3669828407562088</v>
      </c>
      <c r="X114" s="41">
        <f xml:space="preserve"> $R$13 * I114</f>
        <v>0.20054895219573296</v>
      </c>
      <c r="Y114" s="41">
        <f xml:space="preserve"> $R$14 * J114</f>
        <v>0.59306949932783748</v>
      </c>
      <c r="Z114" s="4">
        <f>SUM(Q114:Y114)</f>
        <v>4570.6215761626736</v>
      </c>
      <c r="AA114" s="41"/>
      <c r="AB114" s="49">
        <f xml:space="preserve"> $S$6 * B114</f>
        <v>8126054.6121193869</v>
      </c>
      <c r="AC114" s="49">
        <f>$S$7 * C114</f>
        <v>4360100.1373724472</v>
      </c>
      <c r="AD114" s="49">
        <f xml:space="preserve"> $S$8 * D114</f>
        <v>481849.28361648892</v>
      </c>
      <c r="AE114" s="49">
        <f xml:space="preserve"> $S$9 * E114</f>
        <v>240910.61278949099</v>
      </c>
      <c r="AF114" s="49">
        <f xml:space="preserve"> $S$10 * F114</f>
        <v>126533.76481593195</v>
      </c>
      <c r="AG114" s="49">
        <f>$S$11 * G114</f>
        <v>127463.90596041353</v>
      </c>
      <c r="AH114" s="49">
        <f>$S$12 *H114</f>
        <v>116612.74953544298</v>
      </c>
      <c r="AI114" s="49">
        <f xml:space="preserve"> $S$13 * I114</f>
        <v>21884.518737297443</v>
      </c>
      <c r="AJ114" s="49">
        <f xml:space="preserve"> $S$14 * J114</f>
        <v>53113.722841136245</v>
      </c>
      <c r="AK114" s="39">
        <f>SUM(AB114:AJ114) + AL114 + AM114 + AN114</f>
        <v>14565487.785367748</v>
      </c>
      <c r="AL114" s="39">
        <f>IF(AL113&gt;0,(AL113*$T$7)-(AL113*$S$7),0)</f>
        <v>112443.13133434427</v>
      </c>
      <c r="AM114" s="39">
        <f>IF(AM113 &gt; 0, (AM113 * $T$14) - (AM113 * $S$14), 0)</f>
        <v>1817.8615760934947</v>
      </c>
      <c r="AN114" s="39">
        <f t="array" ref="AN114">IF(AN113&gt;0,AN113*$T$15,0)</f>
        <v>796703.48466927547</v>
      </c>
      <c r="AO114" s="41"/>
      <c r="AP114" s="41"/>
      <c r="AQ114" s="41"/>
      <c r="AR114" s="41"/>
      <c r="AS114" s="41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</row>
    <row r="115" spans="1:62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</row>
    <row r="116" spans="1:62" x14ac:dyDescent="0.25">
      <c r="A116" s="4" t="str">
        <f>'50-54 transition matrix'!A1</f>
        <v>50-54</v>
      </c>
      <c r="B116" s="4" t="str">
        <f>'50-54 transition matrix'!B1</f>
        <v>no NAFLD</v>
      </c>
      <c r="C116" s="4" t="str">
        <f>'50-54 transition matrix'!C1</f>
        <v>NAFLD F0</v>
      </c>
      <c r="D116" s="4" t="str">
        <f>'50-54 transition matrix'!D1</f>
        <v>F1</v>
      </c>
      <c r="E116" s="4" t="str">
        <f>'50-54 transition matrix'!E1</f>
        <v>F2</v>
      </c>
      <c r="F116" s="4" t="str">
        <f>'50-54 transition matrix'!F1</f>
        <v>F3</v>
      </c>
      <c r="G116" s="4" t="str">
        <f>'50-54 transition matrix'!G1</f>
        <v>F4</v>
      </c>
      <c r="H116" s="4" t="str">
        <f>'50-54 transition matrix'!H1</f>
        <v>DCC</v>
      </c>
      <c r="I116" s="4" t="str">
        <f>'50-54 transition matrix'!I1</f>
        <v>HCC</v>
      </c>
      <c r="J116" s="4" t="str">
        <f>'50-54 transition matrix'!J1</f>
        <v>LT</v>
      </c>
      <c r="K116" s="4" t="str">
        <f>'50-54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4"/>
      <c r="AU116" s="44"/>
      <c r="AV116" s="44"/>
      <c r="AW116" s="44"/>
      <c r="AX116" s="44"/>
      <c r="AY116" s="44"/>
      <c r="AZ116" s="44"/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</row>
    <row r="117" spans="1:62" x14ac:dyDescent="0.25">
      <c r="A117" s="4" t="str">
        <f>'50-54 transition matrix'!A2</f>
        <v>no NAFLD</v>
      </c>
      <c r="B117" s="41">
        <f>'50-54 transition matrix'!B2</f>
        <v>0.91325999999999996</v>
      </c>
      <c r="C117" s="41">
        <f>'50-54 transition matrix'!C2</f>
        <v>8.1799999999999998E-2</v>
      </c>
      <c r="D117" s="41">
        <f>'50-54 transition matrix'!D2</f>
        <v>0</v>
      </c>
      <c r="E117" s="41">
        <f>'50-54 transition matrix'!E2</f>
        <v>0</v>
      </c>
      <c r="F117" s="41">
        <f>'50-54 transition matrix'!F2</f>
        <v>0</v>
      </c>
      <c r="G117" s="41">
        <f>'50-54 transition matrix'!G2</f>
        <v>0</v>
      </c>
      <c r="H117" s="41">
        <f>'50-54 transition matrix'!H2</f>
        <v>0</v>
      </c>
      <c r="I117" s="41">
        <f>'50-54 transition matrix'!I2</f>
        <v>0</v>
      </c>
      <c r="J117" s="41">
        <f>'50-54 transition matrix'!J2</f>
        <v>0</v>
      </c>
      <c r="K117" s="41">
        <f>'50-54 transition matrix'!K2</f>
        <v>4.9399999999999999E-3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</row>
    <row r="118" spans="1:62" x14ac:dyDescent="0.25">
      <c r="A118" s="4" t="str">
        <f>'50-54 transition matrix'!A3</f>
        <v>NAFLD</v>
      </c>
      <c r="B118" s="41">
        <f>'50-54 transition matrix'!B3</f>
        <v>0.17818999999999999</v>
      </c>
      <c r="C118" s="41">
        <f>'50-54 transition matrix'!C3</f>
        <v>0.79515230000000003</v>
      </c>
      <c r="D118" s="41">
        <f>'50-54 transition matrix'!D3</f>
        <v>2.0952000000000002E-2</v>
      </c>
      <c r="E118" s="41">
        <f>'50-54 transition matrix'!E3</f>
        <v>0</v>
      </c>
      <c r="F118" s="41">
        <f>'50-54 transition matrix'!F3</f>
        <v>0</v>
      </c>
      <c r="G118" s="41">
        <f>'50-54 transition matrix'!G3</f>
        <v>0</v>
      </c>
      <c r="H118" s="41">
        <f>'50-54 transition matrix'!H3</f>
        <v>0</v>
      </c>
      <c r="I118" s="41">
        <f>'50-54 transition matrix'!I3</f>
        <v>0</v>
      </c>
      <c r="J118" s="41">
        <f>'50-54 transition matrix'!J3</f>
        <v>0</v>
      </c>
      <c r="K118" s="41">
        <f>'50-54 transition matrix'!K3</f>
        <v>5.7057000000000002E-3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4"/>
      <c r="AU118" s="44"/>
      <c r="AV118" s="44"/>
      <c r="AW118" s="44"/>
      <c r="AX118" s="44"/>
      <c r="AY118" s="44"/>
      <c r="AZ118" s="44"/>
      <c r="BA118" s="44"/>
      <c r="BB118" s="44"/>
      <c r="BC118" s="44"/>
      <c r="BD118" s="44"/>
      <c r="BE118" s="44"/>
      <c r="BF118" s="44"/>
      <c r="BG118" s="44"/>
      <c r="BH118" s="44"/>
      <c r="BI118" s="44"/>
      <c r="BJ118" s="44"/>
    </row>
    <row r="119" spans="1:62" x14ac:dyDescent="0.25">
      <c r="A119" s="4" t="str">
        <f>'50-54 transition matrix'!A4</f>
        <v>F1</v>
      </c>
      <c r="B119" s="41">
        <f>'50-54 transition matrix'!B4</f>
        <v>0</v>
      </c>
      <c r="C119" s="41">
        <f>'50-54 transition matrix'!C4</f>
        <v>6.1800000000000001E-2</v>
      </c>
      <c r="D119" s="41">
        <f>'50-54 transition matrix'!D4</f>
        <v>0.82538316300000003</v>
      </c>
      <c r="E119" s="41">
        <f>'50-54 transition matrix'!E4</f>
        <v>0.1067</v>
      </c>
      <c r="F119" s="41">
        <f>'50-54 transition matrix'!F4</f>
        <v>0</v>
      </c>
      <c r="G119" s="41">
        <f>'50-54 transition matrix'!G4</f>
        <v>0</v>
      </c>
      <c r="H119" s="41">
        <f>'50-54 transition matrix'!H4</f>
        <v>0</v>
      </c>
      <c r="I119" s="41">
        <f>'50-54 transition matrix'!I4</f>
        <v>9.0210000000000005E-6</v>
      </c>
      <c r="J119" s="41">
        <f>'50-54 transition matrix'!J4</f>
        <v>0</v>
      </c>
      <c r="K119" s="41">
        <f>'50-54 transition matrix'!K4</f>
        <v>6.1078160000000012E-3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4"/>
      <c r="AU119" s="44"/>
      <c r="AV119" s="44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4"/>
      <c r="BI119" s="44"/>
      <c r="BJ119" s="44"/>
    </row>
    <row r="120" spans="1:62" x14ac:dyDescent="0.25">
      <c r="A120" s="4" t="str">
        <f>'50-54 transition matrix'!A5</f>
        <v>F2</v>
      </c>
      <c r="B120" s="41">
        <f>'50-54 transition matrix'!B5</f>
        <v>0</v>
      </c>
      <c r="C120" s="41">
        <f>'50-54 transition matrix'!C5</f>
        <v>0</v>
      </c>
      <c r="D120" s="41">
        <f>'50-54 transition matrix'!D5</f>
        <v>6.1800000000000001E-2</v>
      </c>
      <c r="E120" s="41">
        <f>'50-54 transition matrix'!E5</f>
        <v>0.821523632</v>
      </c>
      <c r="F120" s="41">
        <f>'50-54 transition matrix'!F5</f>
        <v>0.1067</v>
      </c>
      <c r="G120" s="41">
        <f>'50-54 transition matrix'!G5</f>
        <v>0</v>
      </c>
      <c r="H120" s="41">
        <f>'50-54 transition matrix'!H5</f>
        <v>0</v>
      </c>
      <c r="I120" s="41">
        <f>'50-54 transition matrix'!I5</f>
        <v>1.8430000000000001E-4</v>
      </c>
      <c r="J120" s="41">
        <f>'50-54 transition matrix'!J5</f>
        <v>0</v>
      </c>
      <c r="K120" s="41">
        <f>'50-54 transition matrix'!K5</f>
        <v>9.792068000000001E-3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4"/>
      <c r="AU120" s="44"/>
      <c r="AV120" s="44"/>
      <c r="AW120" s="44"/>
      <c r="AX120" s="44"/>
      <c r="AY120" s="44"/>
      <c r="AZ120" s="44"/>
      <c r="BA120" s="44"/>
      <c r="BB120" s="44"/>
      <c r="BC120" s="44"/>
      <c r="BD120" s="44"/>
      <c r="BE120" s="44"/>
      <c r="BF120" s="44"/>
      <c r="BG120" s="44"/>
      <c r="BH120" s="44"/>
      <c r="BI120" s="44"/>
      <c r="BJ120" s="44"/>
    </row>
    <row r="121" spans="1:62" x14ac:dyDescent="0.25">
      <c r="A121" s="4" t="str">
        <f>'50-54 transition matrix'!A6</f>
        <v>F3</v>
      </c>
      <c r="B121" s="41">
        <f>'50-54 transition matrix'!B6</f>
        <v>0</v>
      </c>
      <c r="C121" s="41">
        <f>'50-54 transition matrix'!C6</f>
        <v>0</v>
      </c>
      <c r="D121" s="41">
        <f>'50-54 transition matrix'!D6</f>
        <v>0</v>
      </c>
      <c r="E121" s="41">
        <f>'50-54 transition matrix'!E6</f>
        <v>6.1800000000000001E-2</v>
      </c>
      <c r="F121" s="41">
        <f>'50-54 transition matrix'!F6</f>
        <v>0.85524866999999993</v>
      </c>
      <c r="G121" s="41">
        <f>'50-54 transition matrix'!G6</f>
        <v>6.9839999999999999E-2</v>
      </c>
      <c r="H121" s="41">
        <f>'50-54 transition matrix'!H6</f>
        <v>0</v>
      </c>
      <c r="I121" s="41">
        <f>'50-54 transition matrix'!I6</f>
        <v>3.6860000000000001E-4</v>
      </c>
      <c r="J121" s="41">
        <f>'50-54 transition matrix'!J6</f>
        <v>0</v>
      </c>
      <c r="K121" s="41">
        <f>'50-54 transition matrix'!K6</f>
        <v>1.2742730000000001E-2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</row>
    <row r="122" spans="1:62" x14ac:dyDescent="0.25">
      <c r="A122" s="4" t="str">
        <f>'50-54 transition matrix'!A7</f>
        <v>F4</v>
      </c>
      <c r="B122" s="41">
        <f>'50-54 transition matrix'!B7</f>
        <v>0</v>
      </c>
      <c r="C122" s="41">
        <f>'50-54 transition matrix'!C7</f>
        <v>0</v>
      </c>
      <c r="D122" s="41">
        <f>'50-54 transition matrix'!D7</f>
        <v>0</v>
      </c>
      <c r="E122" s="41">
        <f>'50-54 transition matrix'!E7</f>
        <v>0</v>
      </c>
      <c r="F122" s="41">
        <f>'50-54 transition matrix'!F7</f>
        <v>6.1800000000000001E-2</v>
      </c>
      <c r="G122" s="41">
        <f>'50-54 transition matrix'!G7</f>
        <v>0.79014645399999994</v>
      </c>
      <c r="H122" s="41">
        <f>'50-54 transition matrix'!H7</f>
        <v>0.1067</v>
      </c>
      <c r="I122" s="41">
        <f>'50-54 transition matrix'!I7</f>
        <v>2.5219999999999999E-2</v>
      </c>
      <c r="J122" s="41">
        <f>'50-54 transition matrix'!J7</f>
        <v>0</v>
      </c>
      <c r="K122" s="41">
        <f>'50-54 transition matrix'!K7</f>
        <v>1.6133546000000002E-2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</row>
    <row r="123" spans="1:62" x14ac:dyDescent="0.25">
      <c r="A123" s="4" t="str">
        <f>'50-54 transition matrix'!A8</f>
        <v>DCC</v>
      </c>
      <c r="B123" s="41">
        <f>'50-54 transition matrix'!B8</f>
        <v>0</v>
      </c>
      <c r="C123" s="41">
        <f>'50-54 transition matrix'!C8</f>
        <v>0</v>
      </c>
      <c r="D123" s="41">
        <f>'50-54 transition matrix'!D8</f>
        <v>0</v>
      </c>
      <c r="E123" s="41">
        <f>'50-54 transition matrix'!E8</f>
        <v>0</v>
      </c>
      <c r="F123" s="41">
        <f>'50-54 transition matrix'!F8</f>
        <v>0</v>
      </c>
      <c r="G123" s="41">
        <f>'50-54 transition matrix'!G8</f>
        <v>0</v>
      </c>
      <c r="H123" s="41">
        <f>'50-54 transition matrix'!H8</f>
        <v>0.78761999999999999</v>
      </c>
      <c r="I123" s="41">
        <f>'50-54 transition matrix'!I8</f>
        <v>2.5219999999999999E-2</v>
      </c>
      <c r="J123" s="41">
        <f>'50-54 transition matrix'!J8</f>
        <v>2.716E-2</v>
      </c>
      <c r="K123" s="41">
        <f>'50-54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4"/>
      <c r="AU123" s="44"/>
      <c r="AV123" s="44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4"/>
      <c r="BI123" s="44"/>
      <c r="BJ123" s="44"/>
    </row>
    <row r="124" spans="1:62" x14ac:dyDescent="0.25">
      <c r="A124" s="4" t="str">
        <f>'50-54 transition matrix'!A9</f>
        <v>HCC</v>
      </c>
      <c r="B124" s="41">
        <f>'50-54 transition matrix'!B9</f>
        <v>0</v>
      </c>
      <c r="C124" s="41">
        <f>'50-54 transition matrix'!C9</f>
        <v>0</v>
      </c>
      <c r="D124" s="41">
        <f>'50-54 transition matrix'!D9</f>
        <v>0</v>
      </c>
      <c r="E124" s="41">
        <f>'50-54 transition matrix'!E9</f>
        <v>0</v>
      </c>
      <c r="F124" s="41">
        <f>'50-54 transition matrix'!F9</f>
        <v>0</v>
      </c>
      <c r="G124" s="41">
        <f>'50-54 transition matrix'!G9</f>
        <v>0</v>
      </c>
      <c r="H124" s="41">
        <f>'50-54 transition matrix'!H9</f>
        <v>0</v>
      </c>
      <c r="I124" s="41">
        <f>'50-54 transition matrix'!I9</f>
        <v>0.33782000000000001</v>
      </c>
      <c r="J124" s="41">
        <f>'50-54 transition matrix'!J9</f>
        <v>3.9780000000000003E-2</v>
      </c>
      <c r="K124" s="41">
        <f>'50-54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4"/>
      <c r="AU124" s="44"/>
      <c r="AV124" s="44"/>
      <c r="AW124" s="44"/>
      <c r="AX124" s="44"/>
      <c r="AY124" s="44"/>
      <c r="AZ124" s="44"/>
      <c r="BA124" s="44"/>
      <c r="BB124" s="44"/>
      <c r="BC124" s="44"/>
      <c r="BD124" s="44"/>
      <c r="BE124" s="44"/>
      <c r="BF124" s="44"/>
      <c r="BG124" s="44"/>
      <c r="BH124" s="44"/>
      <c r="BI124" s="44"/>
      <c r="BJ124" s="44"/>
    </row>
    <row r="125" spans="1:62" x14ac:dyDescent="0.25">
      <c r="A125" s="4" t="str">
        <f>'50-54 transition matrix'!A10</f>
        <v xml:space="preserve">LT </v>
      </c>
      <c r="B125" s="41">
        <f>'50-54 transition matrix'!B10</f>
        <v>0</v>
      </c>
      <c r="C125" s="41">
        <f>'50-54 transition matrix'!C10</f>
        <v>0</v>
      </c>
      <c r="D125" s="41">
        <f>'50-54 transition matrix'!D10</f>
        <v>0</v>
      </c>
      <c r="E125" s="41">
        <f>'50-54 transition matrix'!E10</f>
        <v>0</v>
      </c>
      <c r="F125" s="41">
        <f>'50-54 transition matrix'!F10</f>
        <v>0</v>
      </c>
      <c r="G125" s="41">
        <f>'50-54 transition matrix'!G10</f>
        <v>0</v>
      </c>
      <c r="H125" s="41">
        <f>'50-54 transition matrix'!H10</f>
        <v>0</v>
      </c>
      <c r="I125" s="41">
        <f>'50-54 transition matrix'!I10</f>
        <v>0</v>
      </c>
      <c r="J125" s="41">
        <f>'50-54 transition matrix'!J10</f>
        <v>0.92999999999999994</v>
      </c>
      <c r="K125" s="41">
        <f>'50-54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4"/>
      <c r="AU125" s="44"/>
      <c r="AV125" s="44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4"/>
      <c r="BH125" s="44"/>
      <c r="BI125" s="44"/>
      <c r="BJ125" s="44"/>
    </row>
    <row r="126" spans="1:62" x14ac:dyDescent="0.25">
      <c r="A126" s="4" t="str">
        <f>'50-54 transition matrix'!A11</f>
        <v>death</v>
      </c>
      <c r="B126" s="41">
        <f>'50-54 transition matrix'!B11</f>
        <v>0</v>
      </c>
      <c r="C126" s="41">
        <f>'50-54 transition matrix'!C11</f>
        <v>0</v>
      </c>
      <c r="D126" s="41">
        <f>'50-54 transition matrix'!D11</f>
        <v>0</v>
      </c>
      <c r="E126" s="41">
        <f>'50-54 transition matrix'!E11</f>
        <v>0</v>
      </c>
      <c r="F126" s="41">
        <f>'50-54 transition matrix'!F11</f>
        <v>0</v>
      </c>
      <c r="G126" s="41">
        <f>'50-54 transition matrix'!G11</f>
        <v>0</v>
      </c>
      <c r="H126" s="41">
        <f>'50-54 transition matrix'!H11</f>
        <v>0</v>
      </c>
      <c r="I126" s="41">
        <f>'50-54 transition matrix'!I11</f>
        <v>0</v>
      </c>
      <c r="J126" s="41">
        <f>'50-54 transition matrix'!J11</f>
        <v>0</v>
      </c>
      <c r="K126" s="41">
        <f>'50-54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4"/>
      <c r="AU126" s="44"/>
      <c r="AV126" s="44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4"/>
      <c r="BI126" s="44"/>
      <c r="BJ126" s="44"/>
    </row>
    <row r="127" spans="1:62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4"/>
      <c r="AU127" s="44"/>
      <c r="AV127" s="44"/>
      <c r="AW127" s="44"/>
      <c r="AX127" s="44"/>
      <c r="AY127" s="44"/>
      <c r="AZ127" s="44"/>
      <c r="BA127" s="44"/>
      <c r="BB127" s="44"/>
      <c r="BC127" s="44"/>
      <c r="BD127" s="44"/>
      <c r="BE127" s="44"/>
      <c r="BF127" s="44"/>
      <c r="BG127" s="44"/>
      <c r="BH127" s="44"/>
      <c r="BI127" s="44"/>
      <c r="BJ127" s="44"/>
    </row>
    <row r="128" spans="1:62" x14ac:dyDescent="0.25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4"/>
      <c r="AU128" s="44"/>
      <c r="AV128" s="44"/>
      <c r="AW128" s="44"/>
      <c r="AX128" s="44"/>
      <c r="AY128" s="44"/>
      <c r="AZ128" s="44"/>
      <c r="BA128" s="44"/>
      <c r="BB128" s="44"/>
      <c r="BC128" s="44"/>
      <c r="BD128" s="44"/>
      <c r="BE128" s="44"/>
      <c r="BF128" s="44"/>
      <c r="BG128" s="44"/>
      <c r="BH128" s="44"/>
      <c r="BI128" s="44"/>
      <c r="BJ128" s="44"/>
    </row>
    <row r="129" spans="1:62" x14ac:dyDescent="0.25">
      <c r="A129" s="4">
        <v>50</v>
      </c>
      <c r="B129" s="41">
        <f t="array" ref="B129:K129">MMULT(B113:K113,B117:K126)</f>
        <v>613.40955628215522</v>
      </c>
      <c r="C129" s="41">
        <v>239.56019881733636</v>
      </c>
      <c r="D129" s="41">
        <v>28.093432807044451</v>
      </c>
      <c r="E129" s="41">
        <v>14.618650428845456</v>
      </c>
      <c r="F129" s="41">
        <v>7.3533682095127144</v>
      </c>
      <c r="G129" s="41">
        <v>1.6700636844017358</v>
      </c>
      <c r="H129" s="41">
        <v>0.57537016582461065</v>
      </c>
      <c r="I129" s="41">
        <v>8.2050383196599089E-2</v>
      </c>
      <c r="J129" s="41">
        <v>0.17010239083145412</v>
      </c>
      <c r="K129" s="41">
        <v>45.192113892739428</v>
      </c>
      <c r="L129" s="41">
        <f xml:space="preserve"> (C129 + D129 + E129 + F129 + G129 + H129) / $Q$2</f>
        <v>0.30699846185261004</v>
      </c>
      <c r="M129" s="41">
        <f xml:space="preserve"> (D129 + E129 + F129 + G129 + H129) / (C129 + D129 + E129 + F129+ G129 + H129)</f>
        <v>0.17922599443041312</v>
      </c>
      <c r="N129" s="41">
        <f>I129 / (D129 + E129 + F129 + G129 + H129)</f>
        <v>1.5685145210772246E-3</v>
      </c>
      <c r="O129" s="41">
        <f>SUM(B129:J129)</f>
        <v>905.53279316914848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4"/>
      <c r="AU129" s="44"/>
      <c r="AV129" s="44"/>
      <c r="AW129" s="44"/>
      <c r="AX129" s="44"/>
      <c r="AY129" s="44"/>
      <c r="AZ129" s="44"/>
      <c r="BA129" s="44"/>
      <c r="BB129" s="44"/>
      <c r="BC129" s="44"/>
      <c r="BD129" s="44"/>
      <c r="BE129" s="44"/>
      <c r="BF129" s="44"/>
      <c r="BG129" s="44"/>
      <c r="BH129" s="44"/>
      <c r="BI129" s="44"/>
      <c r="BJ129" s="44"/>
    </row>
    <row r="130" spans="1:62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4"/>
      <c r="AU130" s="44"/>
      <c r="AV130" s="44"/>
      <c r="AW130" s="44"/>
      <c r="AX130" s="44"/>
      <c r="AY130" s="44"/>
      <c r="AZ130" s="44"/>
      <c r="BA130" s="44"/>
      <c r="BB130" s="44"/>
      <c r="BC130" s="44"/>
      <c r="BD130" s="44"/>
      <c r="BE130" s="44"/>
      <c r="BF130" s="44"/>
      <c r="BG130" s="44"/>
      <c r="BH130" s="44"/>
      <c r="BI130" s="44"/>
      <c r="BJ130" s="44"/>
    </row>
    <row r="131" spans="1:62" x14ac:dyDescent="0.25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4"/>
      <c r="AU131" s="44"/>
      <c r="AV131" s="44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4"/>
      <c r="BI131" s="44"/>
      <c r="BJ131" s="44"/>
    </row>
    <row r="132" spans="1:62" x14ac:dyDescent="0.25">
      <c r="A132" s="4">
        <v>51</v>
      </c>
      <c r="B132" s="41">
        <f t="array" ref="B132:K132">MMULT(B129:K129,B117:K126)</f>
        <v>602.88964319750221</v>
      </c>
      <c r="C132" s="41">
        <v>242.39991892941794</v>
      </c>
      <c r="D132" s="41">
        <v>29.1105443119298</v>
      </c>
      <c r="E132" s="41">
        <v>15.461574231103004</v>
      </c>
      <c r="F132" s="41">
        <v>7.9519783176598668</v>
      </c>
      <c r="G132" s="41">
        <v>1.8331541339365744</v>
      </c>
      <c r="H132" s="41">
        <v>0.63136884513244507</v>
      </c>
      <c r="I132" s="41">
        <v>9.000620180759851E-2</v>
      </c>
      <c r="J132" s="41">
        <v>0.17708624142060947</v>
      </c>
      <c r="K132" s="41">
        <v>50.179632651977954</v>
      </c>
      <c r="L132" s="41">
        <f xml:space="preserve"> (C132 + D132 + E132 + F132 + G132 + H132) / $Q$2</f>
        <v>0.3128018805021387</v>
      </c>
      <c r="M132" s="41">
        <f xml:space="preserve"> (D132 + E132 + F132 + G132 + H132) / (C132 + D132 + E132 + F132+ G132 + H132)</f>
        <v>0.18490497336362216</v>
      </c>
      <c r="N132" s="41">
        <f>I132 / (D132 + E132 + F132 + G132 + H132)</f>
        <v>1.6368150731893073E-3</v>
      </c>
      <c r="O132" s="41">
        <f>SUM(B132:J132)</f>
        <v>900.54527440990989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4"/>
      <c r="AU132" s="44"/>
      <c r="AV132" s="44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</row>
    <row r="133" spans="1:62" x14ac:dyDescent="0.25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4"/>
      <c r="AU133" s="44"/>
      <c r="AV133" s="44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</row>
    <row r="134" spans="1:62" x14ac:dyDescent="0.25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4"/>
      <c r="AU134" s="44"/>
      <c r="AV134" s="44"/>
      <c r="AW134" s="44"/>
      <c r="AX134" s="44"/>
      <c r="AY134" s="44"/>
      <c r="AZ134" s="44"/>
      <c r="BA134" s="44"/>
      <c r="BB134" s="44"/>
      <c r="BC134" s="44"/>
      <c r="BD134" s="44"/>
      <c r="BE134" s="44"/>
      <c r="BF134" s="44"/>
      <c r="BG134" s="44"/>
      <c r="BH134" s="44"/>
      <c r="BI134" s="44"/>
      <c r="BJ134" s="44"/>
    </row>
    <row r="135" spans="1:62" x14ac:dyDescent="0.25">
      <c r="A135" s="4">
        <v>52</v>
      </c>
      <c r="B135" s="41">
        <f t="array" ref="B135:K135">MMULT(B132:K132,B117:K126)</f>
        <v>593.78823710058384</v>
      </c>
      <c r="C135" s="41">
        <v>243.86025750857317</v>
      </c>
      <c r="D135" s="41">
        <v>30.061641529723609</v>
      </c>
      <c r="E135" s="41">
        <v>16.299575956887637</v>
      </c>
      <c r="F135" s="41">
        <v>8.5639577759834076</v>
      </c>
      <c r="G135" s="41">
        <v>2.0038264042707903</v>
      </c>
      <c r="H135" s="41">
        <v>0.69287627589424883</v>
      </c>
      <c r="I135" s="41">
        <v>9.8604438185683235E-2</v>
      </c>
      <c r="J135" s="41">
        <v>0.18541862906287027</v>
      </c>
      <c r="K135" s="41">
        <v>55.170511442722749</v>
      </c>
      <c r="L135" s="41">
        <f xml:space="preserve"> (C135 + D135 + E135 + F135 + G135 + H135) / $Q$2</f>
        <v>0.31710764408500725</v>
      </c>
      <c r="M135" s="41">
        <f xml:space="preserve"> (D135 + E135 + F135 + G135 + H135) / (C135 + D135 + E135 + F135+ G135 + H135)</f>
        <v>0.19112866457741201</v>
      </c>
      <c r="N135" s="41">
        <f>I135 / (D135 + E135 + F135 + G135 + H135)</f>
        <v>1.7112326377775248E-3</v>
      </c>
      <c r="O135" s="41">
        <f>SUM(B135:J135)</f>
        <v>895.55439561916535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4"/>
      <c r="AU135" s="44"/>
      <c r="AV135" s="44"/>
      <c r="AW135" s="44"/>
      <c r="AX135" s="44"/>
      <c r="AY135" s="44"/>
      <c r="AZ135" s="44"/>
      <c r="BA135" s="44"/>
      <c r="BB135" s="44"/>
      <c r="BC135" s="44"/>
      <c r="BD135" s="44"/>
      <c r="BE135" s="44"/>
      <c r="BF135" s="44"/>
      <c r="BG135" s="44"/>
      <c r="BH135" s="44"/>
      <c r="BI135" s="44"/>
      <c r="BJ135" s="44"/>
    </row>
    <row r="136" spans="1:62" x14ac:dyDescent="0.25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</row>
    <row r="137" spans="1:62" x14ac:dyDescent="0.25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4"/>
      <c r="AU137" s="44"/>
      <c r="AV137" s="44"/>
      <c r="AW137" s="44"/>
      <c r="AX137" s="44"/>
      <c r="AY137" s="44"/>
      <c r="AZ137" s="44"/>
      <c r="BA137" s="44"/>
      <c r="BB137" s="44"/>
      <c r="BC137" s="44"/>
      <c r="BD137" s="44"/>
      <c r="BE137" s="44"/>
      <c r="BF137" s="44"/>
      <c r="BG137" s="44"/>
      <c r="BH137" s="44"/>
      <c r="BI137" s="44"/>
      <c r="BJ137" s="44"/>
    </row>
    <row r="138" spans="1:62" x14ac:dyDescent="0.25">
      <c r="A138" s="4">
        <v>53</v>
      </c>
      <c r="B138" s="41">
        <f t="array" ref="B138:K138">MMULT(B135:K135,B117:K126)</f>
        <v>585.73650469993186</v>
      </c>
      <c r="C138" s="41">
        <v>244.33573187789892</v>
      </c>
      <c r="D138" s="41">
        <v>30.929046680230712</v>
      </c>
      <c r="E138" s="41">
        <v>17.127316581939493</v>
      </c>
      <c r="F138" s="41">
        <v>9.1873147242298128</v>
      </c>
      <c r="G138" s="41">
        <v>2.1814231388408167</v>
      </c>
      <c r="H138" s="41">
        <v>0.75953148975552154</v>
      </c>
      <c r="I138" s="41">
        <v>0.10775326565497131</v>
      </c>
      <c r="J138" s="41">
        <v>0.19518032923278361</v>
      </c>
      <c r="K138" s="41">
        <v>60.165104274173146</v>
      </c>
      <c r="L138" s="41">
        <f xml:space="preserve"> (C138 + D138 + E138 + F138 + G138 + H138) / $Q$2</f>
        <v>0.32030334140922256</v>
      </c>
      <c r="M138" s="41">
        <f xml:space="preserve"> (D138 + E138 + F138 + G138 + H138) / (C138 + D138 + E138 + F138+ G138 + H138)</f>
        <v>0.19763746413222397</v>
      </c>
      <c r="N138" s="41">
        <f>I138 / (D138 + E138 + F138 + G138 + H138)</f>
        <v>1.7903783901826484E-3</v>
      </c>
      <c r="O138" s="41">
        <f>SUM(B138:J138)</f>
        <v>890.55980278771506</v>
      </c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4"/>
      <c r="AU138" s="44"/>
      <c r="AV138" s="44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</row>
    <row r="139" spans="1:62" x14ac:dyDescent="0.25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4"/>
      <c r="AU139" s="44"/>
      <c r="AV139" s="44"/>
      <c r="AW139" s="44"/>
      <c r="AX139" s="44"/>
      <c r="AY139" s="44"/>
      <c r="AZ139" s="44"/>
      <c r="BA139" s="44"/>
      <c r="BB139" s="44"/>
      <c r="BC139" s="44"/>
      <c r="BD139" s="44"/>
      <c r="BE139" s="44"/>
      <c r="BF139" s="44"/>
      <c r="BG139" s="44"/>
      <c r="BH139" s="44"/>
      <c r="BI139" s="44"/>
      <c r="BJ139" s="44"/>
    </row>
    <row r="140" spans="1:62" x14ac:dyDescent="0.25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41"/>
      <c r="AP140" s="41"/>
      <c r="AQ140" s="41"/>
      <c r="AR140" s="41"/>
      <c r="AS140" s="41"/>
      <c r="AT140" s="44"/>
      <c r="AU140" s="44"/>
      <c r="AV140" s="44"/>
      <c r="AW140" s="44"/>
      <c r="AX140" s="44"/>
      <c r="AY140" s="44"/>
      <c r="AZ140" s="44"/>
      <c r="BA140" s="44"/>
      <c r="BB140" s="44"/>
      <c r="BC140" s="44"/>
      <c r="BD140" s="44"/>
      <c r="BE140" s="44"/>
      <c r="BF140" s="44"/>
      <c r="BG140" s="44"/>
      <c r="BH140" s="44"/>
      <c r="BI140" s="44"/>
      <c r="BJ140" s="44"/>
    </row>
    <row r="141" spans="1:62" x14ac:dyDescent="0.25">
      <c r="A141" s="4">
        <v>54</v>
      </c>
      <c r="B141" s="41">
        <f t="array" ref="B141:K141">MMULT(B138:K138,B117:K126)</f>
        <v>578.4679043455825</v>
      </c>
      <c r="C141" s="41">
        <v>244.10878034418735</v>
      </c>
      <c r="D141" s="41">
        <v>31.706104796573079</v>
      </c>
      <c r="E141" s="41">
        <v>17.938400655546776</v>
      </c>
      <c r="F141" s="41">
        <v>9.8197353280422703</v>
      </c>
      <c r="G141" s="41">
        <v>2.365285818168831</v>
      </c>
      <c r="H141" s="41">
        <v>0.83098004087555899</v>
      </c>
      <c r="I141" s="41">
        <v>0.11739410352026697</v>
      </c>
      <c r="J141" s="41">
        <v>0.20643300635600348</v>
      </c>
      <c r="K141" s="41">
        <v>65.163888623035348</v>
      </c>
      <c r="L141" s="41">
        <f xml:space="preserve"> (C141 + D141 + E141 + F141 + G141 + H141) / $Q$2</f>
        <v>0.322668823236609</v>
      </c>
      <c r="M141" s="41">
        <f xml:space="preserve"> (D141 + E141 + F141 + G141 + H141) / (C141 + D141 + E141 + F141+ G141 + H141)</f>
        <v>0.2042593874223089</v>
      </c>
      <c r="N141" s="41">
        <f>I141 / (D141 + E141 + F141 + G141 + H141)</f>
        <v>1.8734943238842851E-3</v>
      </c>
      <c r="O141" s="41">
        <f>SUM(B141:J141)</f>
        <v>885.56101843885256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4.5485815268509953</v>
      </c>
      <c r="AM141">
        <f>J141 - J129</f>
        <v>3.6330615524549359E-2</v>
      </c>
      <c r="AN141">
        <f>K141-K129</f>
        <v>19.97177473029592</v>
      </c>
      <c r="AO141" s="41"/>
      <c r="AP141" s="41"/>
      <c r="AQ141" s="41"/>
      <c r="AR141" s="41"/>
      <c r="AS141" s="41"/>
      <c r="AT141" s="44"/>
      <c r="AU141" s="44"/>
      <c r="AV141" s="44"/>
      <c r="AW141" s="44"/>
      <c r="AX141" s="44"/>
      <c r="AY141" s="44"/>
      <c r="AZ141" s="44"/>
      <c r="BA141" s="44"/>
      <c r="BB141" s="44"/>
      <c r="BC141" s="44"/>
      <c r="BD141" s="44"/>
      <c r="BE141" s="44"/>
      <c r="BF141" s="44"/>
      <c r="BG141" s="44"/>
      <c r="BH141" s="44"/>
      <c r="BI141" s="44"/>
      <c r="BJ141" s="44"/>
    </row>
    <row r="142" spans="1:62" x14ac:dyDescent="0.25">
      <c r="A142" s="22" t="s">
        <v>153</v>
      </c>
      <c r="B142" s="41">
        <f t="shared" ref="B142:J142" si="5">SUM(B129:B141)</f>
        <v>2974.2918456257557</v>
      </c>
      <c r="C142" s="41">
        <f t="shared" si="5"/>
        <v>1214.2648874774138</v>
      </c>
      <c r="D142" s="41">
        <f t="shared" si="5"/>
        <v>149.90077012550165</v>
      </c>
      <c r="E142" s="41">
        <f t="shared" si="5"/>
        <v>81.445517854322361</v>
      </c>
      <c r="F142" s="41">
        <f t="shared" si="5"/>
        <v>42.87635435542807</v>
      </c>
      <c r="G142" s="41">
        <f t="shared" si="5"/>
        <v>10.053753179618749</v>
      </c>
      <c r="H142" s="41">
        <f t="shared" si="5"/>
        <v>3.490126817482385</v>
      </c>
      <c r="I142" s="41">
        <f t="shared" si="5"/>
        <v>0.49580839236511914</v>
      </c>
      <c r="J142" s="41">
        <f t="shared" si="5"/>
        <v>0.93422059690372095</v>
      </c>
      <c r="K142" s="41"/>
      <c r="L142" s="41"/>
      <c r="M142" s="41"/>
      <c r="N142" s="41"/>
      <c r="O142" s="4">
        <f>SUM(B142:J142)</f>
        <v>4477.7532844247908</v>
      </c>
      <c r="P142" s="41"/>
      <c r="Q142" s="41">
        <f xml:space="preserve"> $R$6 * B142</f>
        <v>2974.2918456257557</v>
      </c>
      <c r="R142" s="41">
        <f>$R$7 * C142</f>
        <v>1214.2648874774138</v>
      </c>
      <c r="S142" s="41">
        <f xml:space="preserve"> $R$8 * D142</f>
        <v>142.40573161922657</v>
      </c>
      <c r="T142" s="41">
        <f xml:space="preserve"> $R$9 * E142</f>
        <v>77.37324196160624</v>
      </c>
      <c r="U142" s="41">
        <f xml:space="preserve"> $R$10 * F142</f>
        <v>39.446246006993825</v>
      </c>
      <c r="V142" s="41">
        <f>$R$11 * G142</f>
        <v>7.8419274801026244</v>
      </c>
      <c r="W142" s="41">
        <f>$R$12 *H142</f>
        <v>2.0940760904894309</v>
      </c>
      <c r="X142" s="41">
        <f xml:space="preserve"> $R$13 * I142</f>
        <v>0.32227545503732746</v>
      </c>
      <c r="Y142" s="41">
        <f xml:space="preserve"> $R$14 * J142</f>
        <v>0.70066544767779071</v>
      </c>
      <c r="Z142" s="4">
        <f>SUM(Q142:Y142)</f>
        <v>4458.7408971643035</v>
      </c>
      <c r="AA142" s="41"/>
      <c r="AB142" s="49">
        <f xml:space="preserve"> $S$6 * B142</f>
        <v>7462498.240675021</v>
      </c>
      <c r="AC142" s="49">
        <f>$S$7 * C142</f>
        <v>4705276.4389749784</v>
      </c>
      <c r="AD142" s="49">
        <f xml:space="preserve"> $S$8 * D142</f>
        <v>588360.52274259401</v>
      </c>
      <c r="AE142" s="49">
        <f xml:space="preserve"> $S$9 * E142</f>
        <v>325782.07141728944</v>
      </c>
      <c r="AF142" s="49">
        <f xml:space="preserve"> $S$10 * F142</f>
        <v>192943.59459942632</v>
      </c>
      <c r="AG142" s="49">
        <f>$S$11 * G142</f>
        <v>208233.33585626353</v>
      </c>
      <c r="AH142" s="49">
        <f>$S$12 *H142</f>
        <v>178638.6510260184</v>
      </c>
      <c r="AI142" s="49">
        <f xml:space="preserve"> $S$13 * I142</f>
        <v>35167.6892704579</v>
      </c>
      <c r="AJ142" s="49">
        <f xml:space="preserve"> $S$14 * J142</f>
        <v>62749.729052829127</v>
      </c>
      <c r="AK142" s="39">
        <f>SUM(AB142:AJ142) + AL142 + AM142 + AN142</f>
        <v>15031406.562721346</v>
      </c>
      <c r="AL142" s="39">
        <f>IF(AL141&gt;0,(AL141*$T$7)-(AL141*$S$7),0)</f>
        <v>21123.612610696026</v>
      </c>
      <c r="AM142" s="39">
        <f>IF(AM141 &gt; 0, (AM141 * $T$14) - (AM141 * $S$14), 0)</f>
        <v>6051.5906279241863</v>
      </c>
      <c r="AN142" s="39">
        <f t="array" ref="AN142">IF(AN141&gt;0,AN141*$T$15,0)</f>
        <v>1244581.0858678508</v>
      </c>
      <c r="AO142" s="41"/>
      <c r="AP142" s="41"/>
      <c r="AQ142" s="41"/>
      <c r="AR142" s="41"/>
      <c r="AS142" s="41"/>
      <c r="AT142" s="44"/>
      <c r="AU142" s="44"/>
      <c r="AV142" s="44"/>
      <c r="AW142" s="44"/>
      <c r="AX142" s="44"/>
      <c r="AY142" s="44"/>
      <c r="AZ142" s="44"/>
      <c r="BA142" s="44"/>
      <c r="BB142" s="44"/>
      <c r="BC142" s="44"/>
      <c r="BD142" s="44"/>
      <c r="BE142" s="44"/>
      <c r="BF142" s="44"/>
      <c r="BG142" s="44"/>
      <c r="BH142" s="44"/>
      <c r="BI142" s="44"/>
      <c r="BJ142" s="44"/>
    </row>
    <row r="143" spans="1:62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4"/>
      <c r="AU143" s="44"/>
      <c r="AV143" s="44"/>
      <c r="AW143" s="44"/>
      <c r="AX143" s="44"/>
      <c r="AY143" s="44"/>
      <c r="AZ143" s="44"/>
      <c r="BA143" s="44"/>
      <c r="BB143" s="44"/>
      <c r="BC143" s="44"/>
      <c r="BD143" s="44"/>
      <c r="BE143" s="44"/>
      <c r="BF143" s="44"/>
      <c r="BG143" s="44"/>
      <c r="BH143" s="44"/>
      <c r="BI143" s="44"/>
      <c r="BJ143" s="44"/>
    </row>
    <row r="144" spans="1:62" x14ac:dyDescent="0.25">
      <c r="A144" s="4" t="str">
        <f>'55-59 transition matrix'!A1</f>
        <v>55-59</v>
      </c>
      <c r="B144" s="4" t="str">
        <f>'55-59 transition matrix'!B1</f>
        <v>no NAFLD</v>
      </c>
      <c r="C144" s="4" t="str">
        <f>'55-59 transition matrix'!C1</f>
        <v>NAFLD F0</v>
      </c>
      <c r="D144" s="4" t="str">
        <f>'55-59 transition matrix'!D1</f>
        <v>F1</v>
      </c>
      <c r="E144" s="4" t="str">
        <f>'55-59 transition matrix'!E1</f>
        <v>F2</v>
      </c>
      <c r="F144" s="4" t="str">
        <f>'55-59 transition matrix'!F1</f>
        <v>F3</v>
      </c>
      <c r="G144" s="4" t="str">
        <f>'55-59 transition matrix'!G1</f>
        <v>F4</v>
      </c>
      <c r="H144" s="4" t="str">
        <f>'55-59 transition matrix'!H1</f>
        <v>DCC</v>
      </c>
      <c r="I144" s="4" t="str">
        <f>'55-59 transition matrix'!I1</f>
        <v>HCC</v>
      </c>
      <c r="J144" s="4" t="str">
        <f>'55-59 transition matrix'!J1</f>
        <v>LT</v>
      </c>
      <c r="K144" s="4" t="str">
        <f>'55-59 transition matrix'!K1</f>
        <v>death</v>
      </c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4"/>
      <c r="AU144" s="44"/>
      <c r="AV144" s="44"/>
      <c r="AW144" s="44"/>
      <c r="AX144" s="44"/>
      <c r="AY144" s="44"/>
      <c r="AZ144" s="44"/>
      <c r="BA144" s="44"/>
      <c r="BB144" s="44"/>
      <c r="BC144" s="44"/>
      <c r="BD144" s="44"/>
      <c r="BE144" s="44"/>
      <c r="BF144" s="44"/>
      <c r="BG144" s="44"/>
      <c r="BH144" s="44"/>
      <c r="BI144" s="44"/>
      <c r="BJ144" s="44"/>
    </row>
    <row r="145" spans="1:62" x14ac:dyDescent="0.25">
      <c r="A145" s="4" t="str">
        <f>'55-59 transition matrix'!A2</f>
        <v>no NAFLD</v>
      </c>
      <c r="B145" s="41">
        <f>'55-59 transition matrix'!B2</f>
        <v>0.90708999999999995</v>
      </c>
      <c r="C145" s="41">
        <f>'55-59 transition matrix'!C2</f>
        <v>8.5599999999999996E-2</v>
      </c>
      <c r="D145" s="41">
        <f>'55-59 transition matrix'!D2</f>
        <v>0</v>
      </c>
      <c r="E145" s="41">
        <f>'55-59 transition matrix'!E2</f>
        <v>0</v>
      </c>
      <c r="F145" s="41">
        <f>'55-59 transition matrix'!F2</f>
        <v>0</v>
      </c>
      <c r="G145" s="41">
        <f>'55-59 transition matrix'!G2</f>
        <v>0</v>
      </c>
      <c r="H145" s="41">
        <f>'55-59 transition matrix'!H2</f>
        <v>0</v>
      </c>
      <c r="I145" s="41">
        <f>'55-59 transition matrix'!I2</f>
        <v>0</v>
      </c>
      <c r="J145" s="41">
        <f>'55-59 transition matrix'!J2</f>
        <v>0</v>
      </c>
      <c r="K145" s="41">
        <f>'55-59 transition matrix'!K2</f>
        <v>7.3099999999999997E-3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4"/>
      <c r="AU145" s="44"/>
      <c r="AV145" s="44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4"/>
      <c r="BH145" s="44"/>
      <c r="BI145" s="44"/>
      <c r="BJ145" s="44"/>
    </row>
    <row r="146" spans="1:62" x14ac:dyDescent="0.25">
      <c r="A146" s="4" t="str">
        <f>'55-59 transition matrix'!A3</f>
        <v>NAFLD</v>
      </c>
      <c r="B146" s="41">
        <f>'55-59 transition matrix'!B3</f>
        <v>0.17818999999999999</v>
      </c>
      <c r="C146" s="41">
        <f>'55-59 transition matrix'!C3</f>
        <v>0.79241495000000006</v>
      </c>
      <c r="D146" s="41">
        <f>'55-59 transition matrix'!D3</f>
        <v>2.0952000000000002E-2</v>
      </c>
      <c r="E146" s="41">
        <f>'55-59 transition matrix'!E3</f>
        <v>0</v>
      </c>
      <c r="F146" s="41">
        <f>'55-59 transition matrix'!F3</f>
        <v>0</v>
      </c>
      <c r="G146" s="41">
        <f>'55-59 transition matrix'!G3</f>
        <v>0</v>
      </c>
      <c r="H146" s="41">
        <f>'55-59 transition matrix'!H3</f>
        <v>0</v>
      </c>
      <c r="I146" s="41">
        <f>'55-59 transition matrix'!I3</f>
        <v>0</v>
      </c>
      <c r="J146" s="41">
        <f>'55-59 transition matrix'!J3</f>
        <v>0</v>
      </c>
      <c r="K146" s="41">
        <f>'55-59 transition matrix'!K3</f>
        <v>8.4430500000000006E-3</v>
      </c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4"/>
      <c r="AU146" s="44"/>
      <c r="AV146" s="44"/>
      <c r="AW146" s="44"/>
      <c r="AX146" s="44"/>
      <c r="AY146" s="44"/>
      <c r="AZ146" s="44"/>
      <c r="BA146" s="44"/>
      <c r="BB146" s="44"/>
      <c r="BC146" s="44"/>
      <c r="BD146" s="44"/>
      <c r="BE146" s="44"/>
      <c r="BF146" s="44"/>
      <c r="BG146" s="44"/>
      <c r="BH146" s="44"/>
      <c r="BI146" s="44"/>
      <c r="BJ146" s="44"/>
    </row>
    <row r="147" spans="1:62" x14ac:dyDescent="0.25">
      <c r="A147" s="4" t="str">
        <f>'55-59 transition matrix'!A4</f>
        <v>F1</v>
      </c>
      <c r="B147" s="41">
        <f>'55-59 transition matrix'!B4</f>
        <v>0</v>
      </c>
      <c r="C147" s="41">
        <f>'55-59 transition matrix'!C4</f>
        <v>6.1800000000000001E-2</v>
      </c>
      <c r="D147" s="41">
        <f>'55-59 transition matrix'!D4</f>
        <v>0.82245289500000007</v>
      </c>
      <c r="E147" s="41">
        <f>'55-59 transition matrix'!E4</f>
        <v>0.1067</v>
      </c>
      <c r="F147" s="41">
        <f>'55-59 transition matrix'!F4</f>
        <v>0</v>
      </c>
      <c r="G147" s="41">
        <f>'55-59 transition matrix'!G4</f>
        <v>0</v>
      </c>
      <c r="H147" s="41">
        <f>'55-59 transition matrix'!H4</f>
        <v>0</v>
      </c>
      <c r="I147" s="41">
        <f>'55-59 transition matrix'!I4</f>
        <v>9.0210000000000005E-6</v>
      </c>
      <c r="J147" s="41">
        <f>'55-59 transition matrix'!J4</f>
        <v>0</v>
      </c>
      <c r="K147" s="41">
        <f>'55-59 transition matrix'!K4</f>
        <v>9.038084E-3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4"/>
      <c r="BI147" s="44"/>
      <c r="BJ147" s="44"/>
    </row>
    <row r="148" spans="1:62" x14ac:dyDescent="0.25">
      <c r="A148" s="4" t="str">
        <f>'55-59 transition matrix'!A5</f>
        <v>F2</v>
      </c>
      <c r="B148" s="41">
        <f>'55-59 transition matrix'!B5</f>
        <v>0</v>
      </c>
      <c r="C148" s="41">
        <f>'55-59 transition matrix'!C5</f>
        <v>0</v>
      </c>
      <c r="D148" s="41">
        <f>'55-59 transition matrix'!D5</f>
        <v>6.1800000000000001E-2</v>
      </c>
      <c r="E148" s="41">
        <f>'55-59 transition matrix'!E5</f>
        <v>0.81682581799999998</v>
      </c>
      <c r="F148" s="41">
        <f>'55-59 transition matrix'!F5</f>
        <v>0.1067</v>
      </c>
      <c r="G148" s="41">
        <f>'55-59 transition matrix'!G5</f>
        <v>0</v>
      </c>
      <c r="H148" s="41">
        <f>'55-59 transition matrix'!H5</f>
        <v>0</v>
      </c>
      <c r="I148" s="41">
        <f>'55-59 transition matrix'!I5</f>
        <v>1.8430000000000001E-4</v>
      </c>
      <c r="J148" s="41">
        <f>'55-59 transition matrix'!J5</f>
        <v>0</v>
      </c>
      <c r="K148" s="41">
        <f>'55-59 transition matrix'!K5</f>
        <v>1.4489882000000001E-2</v>
      </c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4"/>
      <c r="AU148" s="44"/>
      <c r="AV148" s="44"/>
      <c r="AW148" s="44"/>
      <c r="AX148" s="44"/>
      <c r="AY148" s="44"/>
      <c r="AZ148" s="44"/>
      <c r="BA148" s="44"/>
      <c r="BB148" s="44"/>
      <c r="BC148" s="44"/>
      <c r="BD148" s="44"/>
      <c r="BE148" s="44"/>
      <c r="BF148" s="44"/>
      <c r="BG148" s="44"/>
      <c r="BH148" s="44"/>
      <c r="BI148" s="44"/>
      <c r="BJ148" s="44"/>
    </row>
    <row r="149" spans="1:62" x14ac:dyDescent="0.25">
      <c r="A149" s="4" t="str">
        <f>'55-59 transition matrix'!A6</f>
        <v>F3</v>
      </c>
      <c r="B149" s="41">
        <f>'55-59 transition matrix'!B6</f>
        <v>0</v>
      </c>
      <c r="C149" s="41">
        <f>'55-59 transition matrix'!C6</f>
        <v>0</v>
      </c>
      <c r="D149" s="41">
        <f>'55-59 transition matrix'!D6</f>
        <v>0</v>
      </c>
      <c r="E149" s="41">
        <f>'55-59 transition matrix'!E6</f>
        <v>6.1800000000000001E-2</v>
      </c>
      <c r="F149" s="41">
        <f>'55-59 transition matrix'!F6</f>
        <v>0.84913525499999998</v>
      </c>
      <c r="G149" s="41">
        <f>'55-59 transition matrix'!G6</f>
        <v>6.9839999999999999E-2</v>
      </c>
      <c r="H149" s="41">
        <f>'55-59 transition matrix'!H6</f>
        <v>0</v>
      </c>
      <c r="I149" s="41">
        <f>'55-59 transition matrix'!I6</f>
        <v>3.6860000000000001E-4</v>
      </c>
      <c r="J149" s="41">
        <f>'55-59 transition matrix'!J6</f>
        <v>0</v>
      </c>
      <c r="K149" s="41">
        <f>'55-59 transition matrix'!K6</f>
        <v>1.8856145000000001E-2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4"/>
      <c r="AU149" s="44"/>
      <c r="AV149" s="44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4"/>
      <c r="BI149" s="44"/>
      <c r="BJ149" s="44"/>
    </row>
    <row r="150" spans="1:62" x14ac:dyDescent="0.25">
      <c r="A150" s="4" t="str">
        <f>'55-59 transition matrix'!A7</f>
        <v>F4</v>
      </c>
      <c r="B150" s="41">
        <f>'55-59 transition matrix'!B7</f>
        <v>0</v>
      </c>
      <c r="C150" s="41">
        <f>'55-59 transition matrix'!C7</f>
        <v>0</v>
      </c>
      <c r="D150" s="41">
        <f>'55-59 transition matrix'!D7</f>
        <v>0</v>
      </c>
      <c r="E150" s="41">
        <f>'55-59 transition matrix'!E7</f>
        <v>0</v>
      </c>
      <c r="F150" s="41">
        <f>'55-59 transition matrix'!F7</f>
        <v>6.1800000000000001E-2</v>
      </c>
      <c r="G150" s="41">
        <f>'55-59 transition matrix'!G7</f>
        <v>0.78240627100000004</v>
      </c>
      <c r="H150" s="41">
        <f>'55-59 transition matrix'!H7</f>
        <v>0.1067</v>
      </c>
      <c r="I150" s="41">
        <f>'55-59 transition matrix'!I7</f>
        <v>2.5219999999999999E-2</v>
      </c>
      <c r="J150" s="41">
        <f>'55-59 transition matrix'!J7</f>
        <v>0</v>
      </c>
      <c r="K150" s="41">
        <f>'55-59 transition matrix'!K7</f>
        <v>2.3873729E-2</v>
      </c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4"/>
      <c r="AU150" s="44"/>
      <c r="AV150" s="44"/>
      <c r="AW150" s="44"/>
      <c r="AX150" s="44"/>
      <c r="AY150" s="44"/>
      <c r="AZ150" s="44"/>
      <c r="BA150" s="44"/>
      <c r="BB150" s="44"/>
      <c r="BC150" s="44"/>
      <c r="BD150" s="44"/>
      <c r="BE150" s="44"/>
      <c r="BF150" s="44"/>
      <c r="BG150" s="44"/>
      <c r="BH150" s="44"/>
      <c r="BI150" s="44"/>
      <c r="BJ150" s="44"/>
    </row>
    <row r="151" spans="1:62" x14ac:dyDescent="0.25">
      <c r="A151" s="4" t="str">
        <f>'55-59 transition matrix'!A8</f>
        <v>DCC</v>
      </c>
      <c r="B151" s="41">
        <f>'55-59 transition matrix'!B8</f>
        <v>0</v>
      </c>
      <c r="C151" s="41">
        <f>'55-59 transition matrix'!C8</f>
        <v>0</v>
      </c>
      <c r="D151" s="41">
        <f>'55-59 transition matrix'!D8</f>
        <v>0</v>
      </c>
      <c r="E151" s="41">
        <f>'55-59 transition matrix'!E8</f>
        <v>0</v>
      </c>
      <c r="F151" s="41">
        <f>'55-59 transition matrix'!F8</f>
        <v>0</v>
      </c>
      <c r="G151" s="41">
        <f>'55-59 transition matrix'!G8</f>
        <v>0</v>
      </c>
      <c r="H151" s="41">
        <f>'55-59 transition matrix'!H8</f>
        <v>0.78761999999999999</v>
      </c>
      <c r="I151" s="41">
        <f>'55-59 transition matrix'!I8</f>
        <v>2.5219999999999999E-2</v>
      </c>
      <c r="J151" s="41">
        <f>'55-59 transition matrix'!J8</f>
        <v>2.716E-2</v>
      </c>
      <c r="K151" s="41">
        <f>'55-59 transition matrix'!K8</f>
        <v>0.16</v>
      </c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</row>
    <row r="152" spans="1:62" x14ac:dyDescent="0.25">
      <c r="A152" s="4" t="str">
        <f>'55-59 transition matrix'!A9</f>
        <v>HCC</v>
      </c>
      <c r="B152" s="41">
        <f>'55-59 transition matrix'!B9</f>
        <v>0</v>
      </c>
      <c r="C152" s="41">
        <f>'55-59 transition matrix'!C9</f>
        <v>0</v>
      </c>
      <c r="D152" s="41">
        <f>'55-59 transition matrix'!D9</f>
        <v>0</v>
      </c>
      <c r="E152" s="41">
        <f>'55-59 transition matrix'!E9</f>
        <v>0</v>
      </c>
      <c r="F152" s="41">
        <f>'55-59 transition matrix'!F9</f>
        <v>0</v>
      </c>
      <c r="G152" s="41">
        <f>'55-59 transition matrix'!G9</f>
        <v>0</v>
      </c>
      <c r="H152" s="41">
        <f>'55-59 transition matrix'!H9</f>
        <v>0</v>
      </c>
      <c r="I152" s="41">
        <f>'55-59 transition matrix'!I9</f>
        <v>0.33782000000000001</v>
      </c>
      <c r="J152" s="41">
        <f>'55-59 transition matrix'!J9</f>
        <v>3.9780000000000003E-2</v>
      </c>
      <c r="K152" s="41">
        <f>'55-59 transition matrix'!K9</f>
        <v>0.62239999999999995</v>
      </c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4"/>
      <c r="AU152" s="44"/>
      <c r="AV152" s="44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4"/>
      <c r="BI152" s="44"/>
      <c r="BJ152" s="44"/>
    </row>
    <row r="153" spans="1:62" x14ac:dyDescent="0.25">
      <c r="A153" s="4" t="str">
        <f>'55-59 transition matrix'!A10</f>
        <v xml:space="preserve">LT </v>
      </c>
      <c r="B153" s="41">
        <f>'55-59 transition matrix'!B10</f>
        <v>0</v>
      </c>
      <c r="C153" s="41">
        <f>'55-59 transition matrix'!C10</f>
        <v>0</v>
      </c>
      <c r="D153" s="41">
        <f>'55-59 transition matrix'!D10</f>
        <v>0</v>
      </c>
      <c r="E153" s="41">
        <f>'55-59 transition matrix'!E10</f>
        <v>0</v>
      </c>
      <c r="F153" s="41">
        <f>'55-59 transition matrix'!F10</f>
        <v>0</v>
      </c>
      <c r="G153" s="41">
        <f>'55-59 transition matrix'!G10</f>
        <v>0</v>
      </c>
      <c r="H153" s="41">
        <f>'55-59 transition matrix'!H10</f>
        <v>0</v>
      </c>
      <c r="I153" s="41">
        <f>'55-59 transition matrix'!I10</f>
        <v>0</v>
      </c>
      <c r="J153" s="41">
        <f>'55-59 transition matrix'!J10</f>
        <v>0.92999999999999994</v>
      </c>
      <c r="K153" s="41">
        <f>'55-59 transition matrix'!K10</f>
        <v>7.0000000000000007E-2</v>
      </c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4"/>
      <c r="AU153" s="44"/>
      <c r="AV153" s="44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/>
      <c r="BG153" s="44"/>
      <c r="BH153" s="44"/>
      <c r="BI153" s="44"/>
      <c r="BJ153" s="44"/>
    </row>
    <row r="154" spans="1:62" x14ac:dyDescent="0.25">
      <c r="A154" s="4" t="str">
        <f>'55-59 transition matrix'!A11</f>
        <v>death</v>
      </c>
      <c r="B154" s="41">
        <f>'55-59 transition matrix'!B11</f>
        <v>0</v>
      </c>
      <c r="C154" s="41">
        <f>'55-59 transition matrix'!C11</f>
        <v>0</v>
      </c>
      <c r="D154" s="41">
        <f>'55-59 transition matrix'!D11</f>
        <v>0</v>
      </c>
      <c r="E154" s="41">
        <f>'55-59 transition matrix'!E11</f>
        <v>0</v>
      </c>
      <c r="F154" s="41">
        <f>'55-59 transition matrix'!F11</f>
        <v>0</v>
      </c>
      <c r="G154" s="41">
        <f>'55-59 transition matrix'!G11</f>
        <v>0</v>
      </c>
      <c r="H154" s="41">
        <f>'55-59 transition matrix'!H11</f>
        <v>0</v>
      </c>
      <c r="I154" s="41">
        <f>'55-59 transition matrix'!I11</f>
        <v>0</v>
      </c>
      <c r="J154" s="41">
        <f>'55-59 transition matrix'!J11</f>
        <v>0</v>
      </c>
      <c r="K154" s="41">
        <f>'55-59 transition matrix'!K11</f>
        <v>1</v>
      </c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4"/>
      <c r="AU154" s="44"/>
      <c r="AV154" s="44"/>
      <c r="AW154" s="44"/>
      <c r="AX154" s="44"/>
      <c r="AY154" s="44"/>
      <c r="AZ154" s="44"/>
      <c r="BA154" s="44"/>
      <c r="BB154" s="44"/>
      <c r="BC154" s="44"/>
      <c r="BD154" s="44"/>
      <c r="BE154" s="44"/>
      <c r="BF154" s="44"/>
      <c r="BG154" s="44"/>
      <c r="BH154" s="44"/>
      <c r="BI154" s="44"/>
      <c r="BJ154" s="44"/>
    </row>
    <row r="155" spans="1:62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4"/>
      <c r="AU155" s="44"/>
      <c r="AV155" s="44"/>
      <c r="AW155" s="44"/>
      <c r="AX155" s="44"/>
      <c r="AY155" s="44"/>
      <c r="AZ155" s="44"/>
      <c r="BA155" s="44"/>
      <c r="BB155" s="44"/>
      <c r="BC155" s="44"/>
      <c r="BD155" s="44"/>
      <c r="BE155" s="44"/>
      <c r="BF155" s="44"/>
      <c r="BG155" s="44"/>
      <c r="BH155" s="44"/>
      <c r="BI155" s="44"/>
      <c r="BJ155" s="44"/>
    </row>
    <row r="156" spans="1:62" x14ac:dyDescent="0.25">
      <c r="A156" s="15" t="s">
        <v>109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4"/>
      <c r="AU156" s="44"/>
      <c r="AV156" s="44"/>
      <c r="AW156" s="44"/>
      <c r="AX156" s="44"/>
      <c r="AY156" s="44"/>
      <c r="AZ156" s="44"/>
      <c r="BA156" s="44"/>
      <c r="BB156" s="44"/>
      <c r="BC156" s="44"/>
      <c r="BD156" s="44"/>
      <c r="BE156" s="44"/>
      <c r="BF156" s="44"/>
      <c r="BG156" s="44"/>
      <c r="BH156" s="44"/>
      <c r="BI156" s="44"/>
      <c r="BJ156" s="44"/>
    </row>
    <row r="157" spans="1:62" x14ac:dyDescent="0.25">
      <c r="A157" s="4">
        <v>55</v>
      </c>
      <c r="B157" s="41">
        <f t="array" ref="B157:K157">MMULT(B141:K141,B145:K154)</f>
        <v>568.22019492236507</v>
      </c>
      <c r="C157" s="41">
        <v>244.91173685941033</v>
      </c>
      <c r="D157" s="41">
        <v>32.29993800539912</v>
      </c>
      <c r="E157" s="41">
        <v>18.64244981414609</v>
      </c>
      <c r="F157" s="41">
        <v>10.398485475319355</v>
      </c>
      <c r="G157" s="41">
        <v>2.5364247721531314</v>
      </c>
      <c r="H157" s="41">
        <v>0.90687249659302194</v>
      </c>
      <c r="I157" s="41">
        <v>0.12747952347041963</v>
      </c>
      <c r="J157" s="41">
        <v>0.21922205125929961</v>
      </c>
      <c r="K157" s="41">
        <v>72.46210314177209</v>
      </c>
      <c r="L157" s="41">
        <f xml:space="preserve"> (C157 + D157 + E157 + F157 + G157 + H157) / $Q$2</f>
        <v>0.3257471273999778</v>
      </c>
      <c r="M157" s="41">
        <f xml:space="preserve"> (D157 + E157 + F157 + G157 + H157) / (C157 + D157 + E157 + F157+ G157 + H157)</f>
        <v>0.20918639546347148</v>
      </c>
      <c r="N157" s="41">
        <f>I157 / (D157 + E157 + F157 + G157 + H157)</f>
        <v>1.9677572833204553E-3</v>
      </c>
      <c r="O157" s="41">
        <f>SUM(B157:J157)</f>
        <v>878.26280392011586</v>
      </c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4"/>
      <c r="AU157" s="44"/>
      <c r="AV157" s="44"/>
      <c r="AW157" s="44"/>
      <c r="AX157" s="44"/>
      <c r="AY157" s="44"/>
      <c r="AZ157" s="44"/>
      <c r="BA157" s="44"/>
      <c r="BB157" s="44"/>
      <c r="BC157" s="44"/>
      <c r="BD157" s="44"/>
      <c r="BE157" s="44"/>
      <c r="BF157" s="44"/>
      <c r="BG157" s="44"/>
      <c r="BH157" s="44"/>
      <c r="BI157" s="44"/>
      <c r="BJ157" s="44"/>
    </row>
    <row r="158" spans="1:62" x14ac:dyDescent="0.25">
      <c r="A158" s="4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4"/>
      <c r="AU158" s="44"/>
      <c r="AV158" s="44"/>
      <c r="AW158" s="44"/>
      <c r="AX158" s="44"/>
      <c r="AY158" s="44"/>
      <c r="AZ158" s="44"/>
      <c r="BA158" s="44"/>
      <c r="BB158" s="44"/>
      <c r="BC158" s="44"/>
      <c r="BD158" s="44"/>
      <c r="BE158" s="44"/>
      <c r="BF158" s="44"/>
      <c r="BG158" s="44"/>
      <c r="BH158" s="44"/>
      <c r="BI158" s="44"/>
      <c r="BJ158" s="44"/>
    </row>
    <row r="159" spans="1:62" x14ac:dyDescent="0.25">
      <c r="A159" s="15" t="s">
        <v>113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4"/>
      <c r="AU159" s="44"/>
      <c r="AV159" s="44"/>
      <c r="AW159" s="44"/>
      <c r="AX159" s="44"/>
      <c r="AY159" s="44"/>
      <c r="AZ159" s="44"/>
      <c r="BA159" s="44"/>
      <c r="BB159" s="44"/>
      <c r="BC159" s="44"/>
      <c r="BD159" s="44"/>
      <c r="BE159" s="44"/>
      <c r="BF159" s="44"/>
      <c r="BG159" s="44"/>
      <c r="BH159" s="44"/>
      <c r="BI159" s="44"/>
      <c r="BJ159" s="44"/>
    </row>
    <row r="160" spans="1:62" x14ac:dyDescent="0.25">
      <c r="A160" s="4">
        <v>56</v>
      </c>
      <c r="B160" s="41">
        <f t="array" ref="B160:K160">MMULT(B157:K157,B145:K154)</f>
        <v>559.06767900310638</v>
      </c>
      <c r="C160" s="41">
        <v>244.70750657195092</v>
      </c>
      <c r="D160" s="41">
        <v>32.84867163005363</v>
      </c>
      <c r="E160" s="41">
        <v>19.316664106514651</v>
      </c>
      <c r="F160" s="41">
        <v>10.975621061787548</v>
      </c>
      <c r="G160" s="41">
        <v>2.7107448732486601</v>
      </c>
      <c r="H160" s="41">
        <v>0.98490743895533517</v>
      </c>
      <c r="I160" s="41">
        <v>0.13746515272425169</v>
      </c>
      <c r="J160" s="41">
        <v>0.23357830012226838</v>
      </c>
      <c r="K160" s="41">
        <v>79.742068923424227</v>
      </c>
      <c r="L160" s="41">
        <f xml:space="preserve"> (C160 + D160 + E160 + F160 + G160 + H160) / $Q$2</f>
        <v>0.32769112639039188</v>
      </c>
      <c r="M160" s="41">
        <f xml:space="preserve"> (D160 + E160 + F160 + G160 + H160) / (C160 + D160 + E160 + F160+ G160 + H160)</f>
        <v>0.21453337022314956</v>
      </c>
      <c r="N160" s="41">
        <f>I160 / (D160 + E160 + F160 + G160 + H160)</f>
        <v>2.0567343938238925E-3</v>
      </c>
      <c r="O160" s="41">
        <f>SUM(B160:J160)</f>
        <v>870.98283813846388</v>
      </c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</row>
    <row r="161" spans="1:62" x14ac:dyDescent="0.25">
      <c r="A161" s="4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</row>
    <row r="162" spans="1:62" x14ac:dyDescent="0.25">
      <c r="A162" s="15" t="s">
        <v>114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4"/>
      <c r="AU162" s="44"/>
      <c r="AV162" s="44"/>
      <c r="AW162" s="44"/>
      <c r="AX162" s="44"/>
      <c r="AY162" s="44"/>
      <c r="AZ162" s="44"/>
      <c r="BA162" s="44"/>
      <c r="BB162" s="44"/>
      <c r="BC162" s="44"/>
      <c r="BD162" s="44"/>
      <c r="BE162" s="44"/>
      <c r="BF162" s="44"/>
      <c r="BG162" s="44"/>
      <c r="BH162" s="44"/>
      <c r="BI162" s="44"/>
      <c r="BJ162" s="44"/>
    </row>
    <row r="163" spans="1:62" x14ac:dyDescent="0.25">
      <c r="A163" s="4">
        <v>57</v>
      </c>
      <c r="B163" s="41">
        <f t="array" ref="B163:K163">MMULT(B160:K160,B145:K154)</f>
        <v>550.72913154298374</v>
      </c>
      <c r="C163" s="41">
        <v>243.79612781424038</v>
      </c>
      <c r="D163" s="41">
        <v>33.337366598520099</v>
      </c>
      <c r="E163" s="41">
        <v>19.961596604380262</v>
      </c>
      <c r="F163" s="41">
        <v>11.548398882416221</v>
      </c>
      <c r="G163" s="41">
        <v>2.8874411628660943</v>
      </c>
      <c r="H163" s="41">
        <v>1.0649692750456332</v>
      </c>
      <c r="I163" s="41">
        <v>0.14754483219207171</v>
      </c>
      <c r="J163" s="41">
        <v>0.24944626893110722</v>
      </c>
      <c r="K163" s="41">
        <v>87.002884080312299</v>
      </c>
      <c r="L163" s="41">
        <f xml:space="preserve"> (C163 + D163 + E163 + F163 + G163 + H163) / $Q$2</f>
        <v>0.32879742396095657</v>
      </c>
      <c r="M163" s="41">
        <f xml:space="preserve"> (D163 + E163 + F163 + G163 + H163) / (C163 + D163 + E163 + F163+ G163 + H163)</f>
        <v>0.22009173008652461</v>
      </c>
      <c r="N163" s="41">
        <f>I163 / (D163 + E163 + F163 + G163 + H163)</f>
        <v>2.1445540701788999E-3</v>
      </c>
      <c r="O163" s="41">
        <f>SUM(B163:J163)</f>
        <v>863.72202298157572</v>
      </c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4"/>
      <c r="AU163" s="44"/>
      <c r="AV163" s="44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</row>
    <row r="164" spans="1:62" x14ac:dyDescent="0.25">
      <c r="A164" s="4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4"/>
      <c r="AU164" s="44"/>
      <c r="AV164" s="44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</row>
    <row r="165" spans="1:62" x14ac:dyDescent="0.25">
      <c r="A165" s="15" t="s">
        <v>115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4"/>
      <c r="AU165" s="44"/>
      <c r="AV165" s="44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4"/>
      <c r="BI165" s="44"/>
      <c r="BJ165" s="44"/>
    </row>
    <row r="166" spans="1:62" x14ac:dyDescent="0.25">
      <c r="A166" s="4">
        <v>58</v>
      </c>
      <c r="B166" s="41">
        <f t="array" ref="B166:K166">MMULT(B163:K163,B145:K154)</f>
        <v>543.00291994654458</v>
      </c>
      <c r="C166" s="41">
        <v>242.39035934798284</v>
      </c>
      <c r="D166" s="41">
        <v>33.760056810743826</v>
      </c>
      <c r="E166" s="41">
        <v>20.575935541954347</v>
      </c>
      <c r="F166" s="41">
        <v>12.114498851414712</v>
      </c>
      <c r="G166" s="41">
        <v>3.0656922509179134</v>
      </c>
      <c r="H166" s="41">
        <v>1.146881072489254</v>
      </c>
      <c r="I166" s="41">
        <v>0.15775978492159057</v>
      </c>
      <c r="J166" s="41">
        <v>0.26677892904076972</v>
      </c>
      <c r="K166" s="41">
        <v>94.244024525878032</v>
      </c>
      <c r="L166" s="41">
        <f xml:space="preserve"> (C166 + D166 + E166 + F166 + G166 + H166) / $Q$2</f>
        <v>0.32927866047283894</v>
      </c>
      <c r="M166" s="41">
        <f xml:space="preserve"> (D166 + E166 + F166 + G166 + H166) / (C166 + D166 + E166 + F166+ G166 + H166)</f>
        <v>0.22572206255639549</v>
      </c>
      <c r="N166" s="41">
        <f>I166 / (D166 + E166 + F166 + G166 + H166)</f>
        <v>2.2325635885795799E-3</v>
      </c>
      <c r="O166" s="41">
        <f>SUM(B166:J166)</f>
        <v>856.48088253600986</v>
      </c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4"/>
      <c r="AU166" s="44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</row>
    <row r="167" spans="1:62" x14ac:dyDescent="0.25">
      <c r="A167" s="4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4"/>
      <c r="AU167" s="44"/>
      <c r="AV167" s="44"/>
      <c r="AW167" s="44"/>
      <c r="AX167" s="44"/>
      <c r="AY167" s="44"/>
      <c r="AZ167" s="44"/>
      <c r="BA167" s="44"/>
      <c r="BB167" s="44"/>
      <c r="BC167" s="44"/>
      <c r="BD167" s="44"/>
      <c r="BE167" s="44"/>
      <c r="BF167" s="44"/>
      <c r="BG167" s="44"/>
      <c r="BH167" s="44"/>
      <c r="BI167" s="44"/>
      <c r="BJ167" s="44"/>
    </row>
    <row r="168" spans="1:62" x14ac:dyDescent="0.25">
      <c r="A168" s="15" t="s">
        <v>116</v>
      </c>
      <c r="B168" s="15" t="s">
        <v>66</v>
      </c>
      <c r="C168" s="15" t="s">
        <v>87</v>
      </c>
      <c r="D168" s="15" t="s">
        <v>77</v>
      </c>
      <c r="E168" s="15" t="s">
        <v>2</v>
      </c>
      <c r="F168" s="15" t="s">
        <v>3</v>
      </c>
      <c r="G168" s="15" t="s">
        <v>4</v>
      </c>
      <c r="H168" s="15" t="s">
        <v>64</v>
      </c>
      <c r="I168" s="15" t="s">
        <v>78</v>
      </c>
      <c r="J168" s="15" t="s">
        <v>79</v>
      </c>
      <c r="K168" s="15" t="s">
        <v>65</v>
      </c>
      <c r="L168" s="4" t="s">
        <v>110</v>
      </c>
      <c r="M168" s="15" t="s">
        <v>112</v>
      </c>
      <c r="N168" s="4" t="s">
        <v>151</v>
      </c>
      <c r="O168" s="22" t="s">
        <v>153</v>
      </c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L168" s="22" t="s">
        <v>218</v>
      </c>
      <c r="AM168" s="22" t="s">
        <v>219</v>
      </c>
      <c r="AN168" s="22" t="s">
        <v>220</v>
      </c>
      <c r="AO168" s="41"/>
      <c r="AP168" s="41"/>
      <c r="AQ168" s="41"/>
      <c r="AR168" s="41"/>
      <c r="AS168" s="41"/>
      <c r="AT168" s="44"/>
      <c r="AU168" s="44"/>
      <c r="AV168" s="44"/>
      <c r="AW168" s="44"/>
      <c r="AX168" s="44"/>
      <c r="AY168" s="44"/>
      <c r="AZ168" s="44"/>
      <c r="BA168" s="44"/>
      <c r="BB168" s="44"/>
      <c r="BC168" s="44"/>
      <c r="BD168" s="44"/>
      <c r="BE168" s="44"/>
      <c r="BF168" s="44"/>
      <c r="BG168" s="44"/>
      <c r="BH168" s="44"/>
      <c r="BI168" s="44"/>
      <c r="BJ168" s="44"/>
    </row>
    <row r="169" spans="1:62" x14ac:dyDescent="0.25">
      <c r="A169" s="4">
        <v>59</v>
      </c>
      <c r="B169" s="41">
        <f t="array" ref="B169:K169">MMULT(B166:K166,B145:K154)</f>
        <v>535.74405678652818</v>
      </c>
      <c r="C169" s="41">
        <v>240.64116594154206</v>
      </c>
      <c r="D169" s="41">
        <v>34.116212084912441</v>
      </c>
      <c r="E169" s="41">
        <v>21.15782947089593</v>
      </c>
      <c r="F169" s="41">
        <v>12.671760174826495</v>
      </c>
      <c r="G169" s="41">
        <v>3.2446934418570845</v>
      </c>
      <c r="H169" s="41">
        <v>1.2304158334869275</v>
      </c>
      <c r="I169" s="41">
        <v>0.16809760842804386</v>
      </c>
      <c r="J169" s="41">
        <v>0.28552937818090485</v>
      </c>
      <c r="K169" s="41">
        <v>101.46514634122981</v>
      </c>
      <c r="L169" s="41">
        <f xml:space="preserve"> (C169 + D169 + E169 + F169 + G169 + H169) / $Q$2</f>
        <v>0.32928776202466931</v>
      </c>
      <c r="M169" s="41">
        <f xml:space="preserve"> (D169 + E169 + F169 + G169 + H169) / (C169 + D169 + E169 + F169+ G169 + H169)</f>
        <v>0.23133083288819711</v>
      </c>
      <c r="N169" s="41">
        <f>I169 / (D169 + E169 + F169 + G169 + H169)</f>
        <v>2.3211197718041162E-3</v>
      </c>
      <c r="O169" s="41">
        <f>SUM(B169:J169)</f>
        <v>849.25976072065805</v>
      </c>
      <c r="P169" s="41"/>
      <c r="Q169" s="22" t="s">
        <v>163</v>
      </c>
      <c r="R169" s="22" t="s">
        <v>154</v>
      </c>
      <c r="S169" s="22" t="s">
        <v>155</v>
      </c>
      <c r="T169" s="22" t="s">
        <v>156</v>
      </c>
      <c r="U169" s="22" t="s">
        <v>157</v>
      </c>
      <c r="V169" s="22" t="s">
        <v>158</v>
      </c>
      <c r="W169" s="22" t="s">
        <v>159</v>
      </c>
      <c r="X169" s="22" t="s">
        <v>160</v>
      </c>
      <c r="Y169" s="22" t="s">
        <v>161</v>
      </c>
      <c r="Z169" s="22" t="s">
        <v>162</v>
      </c>
      <c r="AA169" s="41"/>
      <c r="AB169" s="22" t="s">
        <v>181</v>
      </c>
      <c r="AC169" s="22" t="s">
        <v>182</v>
      </c>
      <c r="AD169" s="22" t="s">
        <v>174</v>
      </c>
      <c r="AE169" s="22" t="s">
        <v>175</v>
      </c>
      <c r="AF169" s="22" t="s">
        <v>176</v>
      </c>
      <c r="AG169" s="22" t="s">
        <v>177</v>
      </c>
      <c r="AH169" s="22" t="s">
        <v>178</v>
      </c>
      <c r="AI169" s="22" t="s">
        <v>179</v>
      </c>
      <c r="AJ169" s="22" t="s">
        <v>180</v>
      </c>
      <c r="AK169" s="22" t="s">
        <v>183</v>
      </c>
      <c r="AL169">
        <f>C169 - C157</f>
        <v>-4.2705709178682696</v>
      </c>
      <c r="AM169">
        <f>J169 - J157</f>
        <v>6.6307326921605236E-2</v>
      </c>
      <c r="AN169">
        <f>K169-K157</f>
        <v>29.003043199457721</v>
      </c>
      <c r="AO169" s="41"/>
      <c r="AP169" s="41"/>
      <c r="AQ169" s="41"/>
      <c r="AR169" s="41"/>
      <c r="AS169" s="41"/>
      <c r="AT169" s="44"/>
      <c r="AU169" s="44"/>
      <c r="AV169" s="44"/>
      <c r="AW169" s="44"/>
      <c r="AX169" s="44"/>
      <c r="AY169" s="44"/>
      <c r="AZ169" s="44"/>
      <c r="BA169" s="44"/>
      <c r="BB169" s="44"/>
      <c r="BC169" s="44"/>
      <c r="BD169" s="44"/>
      <c r="BE169" s="44"/>
      <c r="BF169" s="44"/>
      <c r="BG169" s="44"/>
      <c r="BH169" s="44"/>
      <c r="BI169" s="44"/>
      <c r="BJ169" s="44"/>
    </row>
    <row r="170" spans="1:62" x14ac:dyDescent="0.25">
      <c r="A170" s="22" t="s">
        <v>153</v>
      </c>
      <c r="B170" s="4">
        <f t="shared" ref="B170:K170" si="6">SUM(B157:B169)</f>
        <v>2756.7639822015285</v>
      </c>
      <c r="C170" s="4">
        <f t="shared" si="6"/>
        <v>1216.4468965351266</v>
      </c>
      <c r="D170" s="4">
        <f t="shared" si="6"/>
        <v>166.36224512962912</v>
      </c>
      <c r="E170" s="4">
        <f t="shared" si="6"/>
        <v>99.654475537891287</v>
      </c>
      <c r="F170" s="4">
        <f t="shared" si="6"/>
        <v>57.708764445764338</v>
      </c>
      <c r="G170" s="4">
        <f t="shared" si="6"/>
        <v>14.444996501042883</v>
      </c>
      <c r="H170" s="4">
        <f t="shared" si="6"/>
        <v>5.334046116570172</v>
      </c>
      <c r="I170" s="4">
        <f t="shared" si="6"/>
        <v>0.73834690173637751</v>
      </c>
      <c r="J170" s="4">
        <f t="shared" si="6"/>
        <v>1.2545549275343497</v>
      </c>
      <c r="K170" s="4">
        <f t="shared" si="6"/>
        <v>434.91622701261645</v>
      </c>
      <c r="L170" s="41"/>
      <c r="M170" s="41"/>
      <c r="N170" s="41"/>
      <c r="O170" s="4">
        <f>SUM(B170:J170)</f>
        <v>4318.7083082968229</v>
      </c>
      <c r="P170" s="41"/>
      <c r="Q170" s="41">
        <f xml:space="preserve"> $R$6 * B170</f>
        <v>2756.7639822015285</v>
      </c>
      <c r="R170" s="41">
        <f>$R$7 * C170</f>
        <v>1216.4468965351266</v>
      </c>
      <c r="S170" s="41">
        <f xml:space="preserve"> $R$8 * D170</f>
        <v>158.04413287314765</v>
      </c>
      <c r="T170" s="41">
        <f xml:space="preserve"> $R$9 * E170</f>
        <v>94.671751760996713</v>
      </c>
      <c r="U170" s="41">
        <f xml:space="preserve"> $R$10 * F170</f>
        <v>53.092063290103191</v>
      </c>
      <c r="V170" s="41">
        <f>$R$11 * G170</f>
        <v>11.26709727081345</v>
      </c>
      <c r="W170" s="41">
        <f>$R$12 *H170</f>
        <v>3.200427669942103</v>
      </c>
      <c r="X170" s="41">
        <f xml:space="preserve"> $R$13 * I170</f>
        <v>0.47992548612864538</v>
      </c>
      <c r="Y170" s="41">
        <f xml:space="preserve"> $R$14 * J170</f>
        <v>0.94091619565076234</v>
      </c>
      <c r="Z170" s="4">
        <f>SUM(Q170:Y170)</f>
        <v>4294.9071932834377</v>
      </c>
      <c r="AA170" s="41"/>
      <c r="AB170" s="49">
        <f xml:space="preserve"> $S$6 * B170</f>
        <v>6916720.831343635</v>
      </c>
      <c r="AC170" s="49">
        <f>$S$7 * C170</f>
        <v>4713731.7240736159</v>
      </c>
      <c r="AD170" s="49">
        <f xml:space="preserve"> $S$8 * D170</f>
        <v>652971.8121337943</v>
      </c>
      <c r="AE170" s="49">
        <f xml:space="preserve"> $S$9 * E170</f>
        <v>398617.90215156513</v>
      </c>
      <c r="AF170" s="49">
        <f xml:space="preserve"> $S$10 * F170</f>
        <v>259689.44000593951</v>
      </c>
      <c r="AG170" s="49">
        <f>$S$11 * G170</f>
        <v>299184.76752960018</v>
      </c>
      <c r="AH170" s="49">
        <f>$S$12 *H170</f>
        <v>273017.81643052766</v>
      </c>
      <c r="AI170" s="49">
        <f xml:space="preserve"> $S$13 * I170</f>
        <v>52370.94574016126</v>
      </c>
      <c r="AJ170" s="49">
        <f xml:space="preserve"> $S$14 * J170</f>
        <v>84265.945372627204</v>
      </c>
      <c r="AK170" s="39">
        <f>SUM(AB170:AJ170) + AL170 + AM170 + AN170</f>
        <v>15468998.639287405</v>
      </c>
      <c r="AL170" s="39">
        <f>IF(AL169&gt;0,(AL169*$T$7)-(AL169*$S$7),0)</f>
        <v>0</v>
      </c>
      <c r="AM170" s="39">
        <f>IF(AM169 &gt; 0, (AM169 * $T$14) - (AM169 * $S$14), 0)</f>
        <v>11044.811445331783</v>
      </c>
      <c r="AN170" s="39">
        <f t="array" ref="AN170">IF(AN169&gt;0,AN169*$T$15,0)</f>
        <v>1807382.6430606069</v>
      </c>
      <c r="AO170" s="41"/>
      <c r="AP170" s="41"/>
      <c r="AQ170" s="41"/>
      <c r="AR170" s="41"/>
      <c r="AS170" s="41"/>
      <c r="AT170" s="44"/>
      <c r="AU170" s="44"/>
      <c r="AV170" s="44"/>
      <c r="AW170" s="44"/>
      <c r="AX170" s="44"/>
      <c r="AY170" s="44"/>
      <c r="AZ170" s="44"/>
      <c r="BA170" s="44"/>
      <c r="BB170" s="44"/>
      <c r="BC170" s="44"/>
      <c r="BD170" s="44"/>
      <c r="BE170" s="44"/>
      <c r="BF170" s="44"/>
      <c r="BG170" s="44"/>
      <c r="BH170" s="44"/>
      <c r="BI170" s="44"/>
      <c r="BJ170" s="44"/>
    </row>
    <row r="171" spans="1:62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4"/>
      <c r="AU171" s="44"/>
      <c r="AV171" s="44"/>
      <c r="AW171" s="44"/>
      <c r="AX171" s="44"/>
      <c r="AY171" s="44"/>
      <c r="AZ171" s="44"/>
      <c r="BA171" s="44"/>
      <c r="BB171" s="44"/>
      <c r="BC171" s="44"/>
      <c r="BD171" s="44"/>
      <c r="BE171" s="44"/>
      <c r="BF171" s="44"/>
      <c r="BG171" s="44"/>
      <c r="BH171" s="44"/>
      <c r="BI171" s="44"/>
      <c r="BJ171" s="44"/>
    </row>
    <row r="172" spans="1:62" x14ac:dyDescent="0.25">
      <c r="A172" s="4" t="str">
        <f>'60-64 transition matrix'!A1</f>
        <v>60-64</v>
      </c>
      <c r="B172" s="4" t="str">
        <f>'60-64 transition matrix'!B1</f>
        <v>no NAFLD</v>
      </c>
      <c r="C172" s="4" t="str">
        <f>'60-64 transition matrix'!C1</f>
        <v>NAFLD</v>
      </c>
      <c r="D172" s="4" t="str">
        <f>'60-64 transition matrix'!D1</f>
        <v>F1</v>
      </c>
      <c r="E172" s="4" t="str">
        <f>'60-64 transition matrix'!E1</f>
        <v>F2</v>
      </c>
      <c r="F172" s="4" t="str">
        <f>'60-64 transition matrix'!F1</f>
        <v>F3</v>
      </c>
      <c r="G172" s="4" t="str">
        <f>'60-64 transition matrix'!G1</f>
        <v>F4</v>
      </c>
      <c r="H172" s="4" t="str">
        <f>'60-64 transition matrix'!H1</f>
        <v>DCC</v>
      </c>
      <c r="I172" s="4" t="str">
        <f>'60-64 transition matrix'!I1</f>
        <v>HCC</v>
      </c>
      <c r="J172" s="4" t="str">
        <f>'60-64 transition matrix'!J1</f>
        <v>LT</v>
      </c>
      <c r="K172" s="4" t="str">
        <f>'60-64 transition matrix'!K1</f>
        <v>death</v>
      </c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4"/>
      <c r="AU172" s="44"/>
      <c r="AV172" s="44"/>
      <c r="AW172" s="44"/>
      <c r="AX172" s="44"/>
      <c r="AY172" s="44"/>
      <c r="AZ172" s="44"/>
      <c r="BA172" s="44"/>
      <c r="BB172" s="44"/>
      <c r="BC172" s="44"/>
      <c r="BD172" s="44"/>
      <c r="BE172" s="44"/>
      <c r="BF172" s="44"/>
      <c r="BG172" s="44"/>
      <c r="BH172" s="44"/>
      <c r="BI172" s="44"/>
      <c r="BJ172" s="44"/>
    </row>
    <row r="173" spans="1:62" x14ac:dyDescent="0.25">
      <c r="A173" s="4" t="str">
        <f>'60-64 transition matrix'!A2</f>
        <v>no NAFLD</v>
      </c>
      <c r="B173" s="41">
        <f>'60-64 transition matrix'!B2</f>
        <v>0.90156000000000003</v>
      </c>
      <c r="C173" s="41">
        <f>'60-64 transition matrix'!C2</f>
        <v>8.8099999999999998E-2</v>
      </c>
      <c r="D173" s="41">
        <f>'60-64 transition matrix'!D2</f>
        <v>0</v>
      </c>
      <c r="E173" s="41">
        <f>'60-64 transition matrix'!E2</f>
        <v>0</v>
      </c>
      <c r="F173" s="41">
        <f>'60-64 transition matrix'!F2</f>
        <v>0</v>
      </c>
      <c r="G173" s="41">
        <f>'60-64 transition matrix'!G2</f>
        <v>0</v>
      </c>
      <c r="H173" s="41">
        <f>'60-64 transition matrix'!H2</f>
        <v>0</v>
      </c>
      <c r="I173" s="41">
        <f>'60-64 transition matrix'!I2</f>
        <v>0</v>
      </c>
      <c r="J173" s="41">
        <f>'60-64 transition matrix'!J2</f>
        <v>0</v>
      </c>
      <c r="K173" s="41">
        <f>'60-64 transition matrix'!K2</f>
        <v>1.034E-2</v>
      </c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4"/>
      <c r="AU173" s="44"/>
      <c r="AV173" s="44"/>
      <c r="AW173" s="44"/>
      <c r="AX173" s="44"/>
      <c r="AY173" s="44"/>
      <c r="AZ173" s="44"/>
      <c r="BA173" s="44"/>
      <c r="BB173" s="44"/>
      <c r="BC173" s="44"/>
      <c r="BD173" s="44"/>
      <c r="BE173" s="44"/>
      <c r="BF173" s="44"/>
      <c r="BG173" s="44"/>
      <c r="BH173" s="44"/>
      <c r="BI173" s="44"/>
      <c r="BJ173" s="44"/>
    </row>
    <row r="174" spans="1:62" x14ac:dyDescent="0.25">
      <c r="A174" s="4" t="str">
        <f>'60-64 transition matrix'!A3</f>
        <v>NAFLD</v>
      </c>
      <c r="B174" s="41">
        <f>'60-64 transition matrix'!B3</f>
        <v>0.17818999999999999</v>
      </c>
      <c r="C174" s="41">
        <f>'60-64 transition matrix'!C3</f>
        <v>0.7889153000000001</v>
      </c>
      <c r="D174" s="41">
        <f>'60-64 transition matrix'!D3</f>
        <v>2.0952000000000002E-2</v>
      </c>
      <c r="E174" s="41">
        <f>'60-64 transition matrix'!E3</f>
        <v>0</v>
      </c>
      <c r="F174" s="41">
        <f>'60-64 transition matrix'!F3</f>
        <v>0</v>
      </c>
      <c r="G174" s="41">
        <f>'60-64 transition matrix'!G3</f>
        <v>0</v>
      </c>
      <c r="H174" s="41">
        <f>'60-64 transition matrix'!H3</f>
        <v>0</v>
      </c>
      <c r="I174" s="41">
        <f>'60-64 transition matrix'!I3</f>
        <v>0</v>
      </c>
      <c r="J174" s="41">
        <f>'60-64 transition matrix'!J3</f>
        <v>0</v>
      </c>
      <c r="K174" s="41">
        <f>'60-64 transition matrix'!K3</f>
        <v>1.1942700000000001E-2</v>
      </c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4"/>
      <c r="AU174" s="44"/>
      <c r="AV174" s="44"/>
      <c r="AW174" s="44"/>
      <c r="AX174" s="44"/>
      <c r="AY174" s="44"/>
      <c r="AZ174" s="44"/>
      <c r="BA174" s="44"/>
      <c r="BB174" s="44"/>
      <c r="BC174" s="44"/>
      <c r="BD174" s="44"/>
      <c r="BE174" s="44"/>
      <c r="BF174" s="44"/>
      <c r="BG174" s="44"/>
      <c r="BH174" s="44"/>
      <c r="BI174" s="44"/>
      <c r="BJ174" s="44"/>
    </row>
    <row r="175" spans="1:62" x14ac:dyDescent="0.25">
      <c r="A175" s="4" t="str">
        <f>'60-64 transition matrix'!A4</f>
        <v>F1</v>
      </c>
      <c r="B175" s="41">
        <f>'60-64 transition matrix'!B4</f>
        <v>0</v>
      </c>
      <c r="C175" s="41">
        <f>'60-64 transition matrix'!C4</f>
        <v>6.1800000000000001E-2</v>
      </c>
      <c r="D175" s="41">
        <f>'60-64 transition matrix'!D4</f>
        <v>0.81870660299999998</v>
      </c>
      <c r="E175" s="41">
        <f>'60-64 transition matrix'!E4</f>
        <v>0.1067</v>
      </c>
      <c r="F175" s="41">
        <f>'60-64 transition matrix'!F4</f>
        <v>0</v>
      </c>
      <c r="G175" s="41">
        <f>'60-64 transition matrix'!G4</f>
        <v>0</v>
      </c>
      <c r="H175" s="41">
        <f>'60-64 transition matrix'!H4</f>
        <v>0</v>
      </c>
      <c r="I175" s="41">
        <f>'60-64 transition matrix'!I4</f>
        <v>9.0210000000000005E-6</v>
      </c>
      <c r="J175" s="41">
        <f>'60-64 transition matrix'!J4</f>
        <v>0</v>
      </c>
      <c r="K175" s="41">
        <f>'60-64 transition matrix'!K4</f>
        <v>1.2784376000000002E-2</v>
      </c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4"/>
      <c r="AU175" s="44"/>
      <c r="AV175" s="44"/>
      <c r="AW175" s="44"/>
      <c r="AX175" s="44"/>
      <c r="AY175" s="44"/>
      <c r="AZ175" s="44"/>
      <c r="BA175" s="44"/>
      <c r="BB175" s="44"/>
      <c r="BC175" s="44"/>
      <c r="BD175" s="44"/>
      <c r="BE175" s="44"/>
      <c r="BF175" s="44"/>
      <c r="BG175" s="44"/>
      <c r="BH175" s="44"/>
      <c r="BI175" s="44"/>
      <c r="BJ175" s="44"/>
    </row>
    <row r="176" spans="1:62" x14ac:dyDescent="0.25">
      <c r="A176" s="4" t="str">
        <f>'60-64 transition matrix'!A5</f>
        <v>F2</v>
      </c>
      <c r="B176" s="41">
        <f>'60-64 transition matrix'!B5</f>
        <v>0</v>
      </c>
      <c r="C176" s="41">
        <f>'60-64 transition matrix'!C5</f>
        <v>0</v>
      </c>
      <c r="D176" s="41">
        <f>'60-64 transition matrix'!D5</f>
        <v>6.1800000000000001E-2</v>
      </c>
      <c r="E176" s="41">
        <f>'60-64 transition matrix'!E5</f>
        <v>0.810819752</v>
      </c>
      <c r="F176" s="41">
        <f>'60-64 transition matrix'!F5</f>
        <v>0.1067</v>
      </c>
      <c r="G176" s="41">
        <f>'60-64 transition matrix'!G5</f>
        <v>0</v>
      </c>
      <c r="H176" s="41">
        <f>'60-64 transition matrix'!H5</f>
        <v>0</v>
      </c>
      <c r="I176" s="41">
        <f>'60-64 transition matrix'!I5</f>
        <v>1.8430000000000001E-4</v>
      </c>
      <c r="J176" s="41">
        <f>'60-64 transition matrix'!J5</f>
        <v>0</v>
      </c>
      <c r="K176" s="41">
        <f>'60-64 transition matrix'!K5</f>
        <v>2.0495948000000003E-2</v>
      </c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4"/>
      <c r="AU176" s="44"/>
      <c r="AV176" s="44"/>
      <c r="AW176" s="44"/>
      <c r="AX176" s="44"/>
      <c r="AY176" s="44"/>
      <c r="AZ176" s="44"/>
      <c r="BA176" s="44"/>
      <c r="BB176" s="44"/>
      <c r="BC176" s="44"/>
      <c r="BD176" s="44"/>
      <c r="BE176" s="44"/>
      <c r="BF176" s="44"/>
      <c r="BG176" s="44"/>
      <c r="BH176" s="44"/>
      <c r="BI176" s="44"/>
      <c r="BJ176" s="44"/>
    </row>
    <row r="177" spans="1:62" x14ac:dyDescent="0.25">
      <c r="A177" s="4" t="str">
        <f>'60-64 transition matrix'!A6</f>
        <v>F3</v>
      </c>
      <c r="B177" s="41">
        <f>'60-64 transition matrix'!B6</f>
        <v>0</v>
      </c>
      <c r="C177" s="41">
        <f>'60-64 transition matrix'!C6</f>
        <v>0</v>
      </c>
      <c r="D177" s="41">
        <f>'60-64 transition matrix'!D6</f>
        <v>0</v>
      </c>
      <c r="E177" s="41">
        <f>'60-64 transition matrix'!E6</f>
        <v>6.1800000000000001E-2</v>
      </c>
      <c r="F177" s="41">
        <f>'60-64 transition matrix'!F6</f>
        <v>0.84131937000000001</v>
      </c>
      <c r="G177" s="41">
        <f>'60-64 transition matrix'!G6</f>
        <v>6.9839999999999999E-2</v>
      </c>
      <c r="H177" s="41">
        <f>'60-64 transition matrix'!H6</f>
        <v>0</v>
      </c>
      <c r="I177" s="41">
        <f>'60-64 transition matrix'!I6</f>
        <v>3.6860000000000001E-4</v>
      </c>
      <c r="J177" s="41">
        <f>'60-64 transition matrix'!J6</f>
        <v>0</v>
      </c>
      <c r="K177" s="41">
        <f>'60-64 transition matrix'!K6</f>
        <v>2.6672030000000003E-2</v>
      </c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4"/>
      <c r="AU177" s="44"/>
      <c r="AV177" s="44"/>
      <c r="AW177" s="44"/>
      <c r="AX177" s="44"/>
      <c r="AY177" s="44"/>
      <c r="AZ177" s="44"/>
      <c r="BA177" s="44"/>
      <c r="BB177" s="44"/>
      <c r="BC177" s="44"/>
      <c r="BD177" s="44"/>
      <c r="BE177" s="44"/>
      <c r="BF177" s="44"/>
      <c r="BG177" s="44"/>
      <c r="BH177" s="44"/>
      <c r="BI177" s="44"/>
      <c r="BJ177" s="44"/>
    </row>
    <row r="178" spans="1:62" x14ac:dyDescent="0.25">
      <c r="A178" s="4" t="str">
        <f>'60-64 transition matrix'!A7</f>
        <v>F4</v>
      </c>
      <c r="B178" s="41">
        <f>'60-64 transition matrix'!B7</f>
        <v>0</v>
      </c>
      <c r="C178" s="41">
        <f>'60-64 transition matrix'!C7</f>
        <v>0</v>
      </c>
      <c r="D178" s="41">
        <f>'60-64 transition matrix'!D7</f>
        <v>0</v>
      </c>
      <c r="E178" s="41">
        <f>'60-64 transition matrix'!E7</f>
        <v>0</v>
      </c>
      <c r="F178" s="41">
        <f>'60-64 transition matrix'!F7</f>
        <v>6.1800000000000001E-2</v>
      </c>
      <c r="G178" s="41">
        <f>'60-64 transition matrix'!G7</f>
        <v>0.77251059399999999</v>
      </c>
      <c r="H178" s="41">
        <f>'60-64 transition matrix'!H7</f>
        <v>0.1067</v>
      </c>
      <c r="I178" s="41">
        <f>'60-64 transition matrix'!I7</f>
        <v>2.5219999999999999E-2</v>
      </c>
      <c r="J178" s="41">
        <f>'60-64 transition matrix'!J7</f>
        <v>0</v>
      </c>
      <c r="K178" s="41">
        <f>'60-64 transition matrix'!K7</f>
        <v>3.3769406000000002E-2</v>
      </c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4"/>
      <c r="AU178" s="44"/>
      <c r="AV178" s="44"/>
      <c r="AW178" s="44"/>
      <c r="AX178" s="44"/>
      <c r="AY178" s="44"/>
      <c r="AZ178" s="44"/>
      <c r="BA178" s="44"/>
      <c r="BB178" s="44"/>
      <c r="BC178" s="44"/>
      <c r="BD178" s="44"/>
      <c r="BE178" s="44"/>
      <c r="BF178" s="44"/>
      <c r="BG178" s="44"/>
      <c r="BH178" s="44"/>
      <c r="BI178" s="44"/>
      <c r="BJ178" s="44"/>
    </row>
    <row r="179" spans="1:62" x14ac:dyDescent="0.25">
      <c r="A179" s="4" t="str">
        <f>'60-64 transition matrix'!A8</f>
        <v>DCC</v>
      </c>
      <c r="B179" s="41">
        <f>'60-64 transition matrix'!B8</f>
        <v>0</v>
      </c>
      <c r="C179" s="41">
        <f>'60-64 transition matrix'!C8</f>
        <v>0</v>
      </c>
      <c r="D179" s="41">
        <f>'60-64 transition matrix'!D8</f>
        <v>0</v>
      </c>
      <c r="E179" s="41">
        <f>'60-64 transition matrix'!E8</f>
        <v>0</v>
      </c>
      <c r="F179" s="41">
        <f>'60-64 transition matrix'!F8</f>
        <v>0</v>
      </c>
      <c r="G179" s="41">
        <f>'60-64 transition matrix'!G8</f>
        <v>0</v>
      </c>
      <c r="H179" s="41">
        <f>'60-64 transition matrix'!H8</f>
        <v>0.78761999999999999</v>
      </c>
      <c r="I179" s="41">
        <f>'60-64 transition matrix'!I8</f>
        <v>2.5219999999999999E-2</v>
      </c>
      <c r="J179" s="41">
        <f>'60-64 transition matrix'!J8</f>
        <v>2.716E-2</v>
      </c>
      <c r="K179" s="41">
        <f>'60-64 transition matrix'!K8</f>
        <v>0.16</v>
      </c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4"/>
      <c r="AU179" s="44"/>
      <c r="AV179" s="44"/>
      <c r="AW179" s="44"/>
      <c r="AX179" s="44"/>
      <c r="AY179" s="44"/>
      <c r="AZ179" s="44"/>
      <c r="BA179" s="44"/>
      <c r="BB179" s="44"/>
      <c r="BC179" s="44"/>
      <c r="BD179" s="44"/>
      <c r="BE179" s="44"/>
      <c r="BF179" s="44"/>
      <c r="BG179" s="44"/>
      <c r="BH179" s="44"/>
      <c r="BI179" s="44"/>
      <c r="BJ179" s="44"/>
    </row>
    <row r="180" spans="1:62" x14ac:dyDescent="0.25">
      <c r="A180" s="4" t="str">
        <f>'60-64 transition matrix'!A9</f>
        <v>HCC</v>
      </c>
      <c r="B180" s="41">
        <f>'60-64 transition matrix'!B9</f>
        <v>0</v>
      </c>
      <c r="C180" s="41">
        <f>'60-64 transition matrix'!C9</f>
        <v>0</v>
      </c>
      <c r="D180" s="41">
        <f>'60-64 transition matrix'!D9</f>
        <v>0</v>
      </c>
      <c r="E180" s="41">
        <f>'60-64 transition matrix'!E9</f>
        <v>0</v>
      </c>
      <c r="F180" s="41">
        <f>'60-64 transition matrix'!F9</f>
        <v>0</v>
      </c>
      <c r="G180" s="41">
        <f>'60-64 transition matrix'!G9</f>
        <v>0</v>
      </c>
      <c r="H180" s="41">
        <f>'60-64 transition matrix'!H9</f>
        <v>0</v>
      </c>
      <c r="I180" s="41">
        <f>'60-64 transition matrix'!I9</f>
        <v>0.33782000000000001</v>
      </c>
      <c r="J180" s="41">
        <f>'60-64 transition matrix'!J9</f>
        <v>3.9780000000000003E-2</v>
      </c>
      <c r="K180" s="41">
        <f>'60-64 transition matrix'!K9</f>
        <v>0.62239999999999995</v>
      </c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4"/>
      <c r="AU180" s="44"/>
      <c r="AV180" s="44"/>
      <c r="AW180" s="44"/>
      <c r="AX180" s="44"/>
      <c r="AY180" s="44"/>
      <c r="AZ180" s="44"/>
      <c r="BA180" s="44"/>
      <c r="BB180" s="44"/>
      <c r="BC180" s="44"/>
      <c r="BD180" s="44"/>
      <c r="BE180" s="44"/>
      <c r="BF180" s="44"/>
      <c r="BG180" s="44"/>
      <c r="BH180" s="44"/>
      <c r="BI180" s="44"/>
      <c r="BJ180" s="44"/>
    </row>
    <row r="181" spans="1:62" x14ac:dyDescent="0.25">
      <c r="A181" s="4" t="str">
        <f>'60-64 transition matrix'!A10</f>
        <v xml:space="preserve">LT </v>
      </c>
      <c r="B181" s="41">
        <f>'60-64 transition matrix'!B10</f>
        <v>0</v>
      </c>
      <c r="C181" s="41">
        <f>'60-64 transition matrix'!C10</f>
        <v>0</v>
      </c>
      <c r="D181" s="41">
        <f>'60-64 transition matrix'!D10</f>
        <v>0</v>
      </c>
      <c r="E181" s="41">
        <f>'60-64 transition matrix'!E10</f>
        <v>0</v>
      </c>
      <c r="F181" s="41">
        <f>'60-64 transition matrix'!F10</f>
        <v>0</v>
      </c>
      <c r="G181" s="41">
        <f>'60-64 transition matrix'!G10</f>
        <v>0</v>
      </c>
      <c r="H181" s="41">
        <f>'60-64 transition matrix'!H10</f>
        <v>0</v>
      </c>
      <c r="I181" s="41">
        <f>'60-64 transition matrix'!I10</f>
        <v>0</v>
      </c>
      <c r="J181" s="41">
        <f>'60-64 transition matrix'!J10</f>
        <v>0.92999999999999994</v>
      </c>
      <c r="K181" s="41">
        <f>'60-64 transition matrix'!K10</f>
        <v>7.0000000000000007E-2</v>
      </c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4"/>
      <c r="AU181" s="44"/>
      <c r="AV181" s="44"/>
      <c r="AW181" s="44"/>
      <c r="AX181" s="44"/>
      <c r="AY181" s="44"/>
      <c r="AZ181" s="44"/>
      <c r="BA181" s="44"/>
      <c r="BB181" s="44"/>
      <c r="BC181" s="44"/>
      <c r="BD181" s="44"/>
      <c r="BE181" s="44"/>
      <c r="BF181" s="44"/>
      <c r="BG181" s="44"/>
      <c r="BH181" s="44"/>
      <c r="BI181" s="44"/>
      <c r="BJ181" s="44"/>
    </row>
    <row r="182" spans="1:62" x14ac:dyDescent="0.25">
      <c r="A182" s="4" t="str">
        <f>'60-64 transition matrix'!A11</f>
        <v>death</v>
      </c>
      <c r="B182" s="41">
        <f>'60-64 transition matrix'!B11</f>
        <v>0</v>
      </c>
      <c r="C182" s="41">
        <f>'60-64 transition matrix'!C11</f>
        <v>0</v>
      </c>
      <c r="D182" s="41">
        <f>'60-64 transition matrix'!D11</f>
        <v>0</v>
      </c>
      <c r="E182" s="41">
        <f>'60-64 transition matrix'!E11</f>
        <v>0</v>
      </c>
      <c r="F182" s="41">
        <f>'60-64 transition matrix'!F11</f>
        <v>0</v>
      </c>
      <c r="G182" s="41">
        <f>'60-64 transition matrix'!G11</f>
        <v>0</v>
      </c>
      <c r="H182" s="41">
        <f>'60-64 transition matrix'!H11</f>
        <v>0</v>
      </c>
      <c r="I182" s="41">
        <f>'60-64 transition matrix'!I11</f>
        <v>0</v>
      </c>
      <c r="J182" s="41">
        <f>'60-64 transition matrix'!J11</f>
        <v>0</v>
      </c>
      <c r="K182" s="41">
        <f>'60-64 transition matrix'!K11</f>
        <v>1</v>
      </c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4"/>
      <c r="AU182" s="44"/>
      <c r="AV182" s="44"/>
      <c r="AW182" s="44"/>
      <c r="AX182" s="44"/>
      <c r="AY182" s="44"/>
      <c r="AZ182" s="44"/>
      <c r="BA182" s="44"/>
      <c r="BB182" s="44"/>
      <c r="BC182" s="44"/>
      <c r="BD182" s="44"/>
      <c r="BE182" s="44"/>
      <c r="BF182" s="44"/>
      <c r="BG182" s="44"/>
      <c r="BH182" s="44"/>
      <c r="BI182" s="44"/>
      <c r="BJ182" s="44"/>
    </row>
    <row r="183" spans="1:62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4"/>
      <c r="AU183" s="44"/>
      <c r="AV183" s="44"/>
      <c r="AW183" s="44"/>
      <c r="AX183" s="44"/>
      <c r="AY183" s="44"/>
      <c r="AZ183" s="44"/>
      <c r="BA183" s="44"/>
      <c r="BB183" s="44"/>
      <c r="BC183" s="44"/>
      <c r="BD183" s="44"/>
      <c r="BE183" s="44"/>
      <c r="BF183" s="44"/>
      <c r="BG183" s="44"/>
      <c r="BH183" s="44"/>
      <c r="BI183" s="44"/>
      <c r="BJ183" s="44"/>
    </row>
    <row r="184" spans="1:62" x14ac:dyDescent="0.25">
      <c r="A184" s="15" t="s">
        <v>117</v>
      </c>
      <c r="B184" s="15" t="s">
        <v>66</v>
      </c>
      <c r="C184" s="15" t="s">
        <v>87</v>
      </c>
      <c r="D184" s="15" t="s">
        <v>77</v>
      </c>
      <c r="E184" s="15" t="s">
        <v>2</v>
      </c>
      <c r="F184" s="15" t="s">
        <v>3</v>
      </c>
      <c r="G184" s="15" t="s">
        <v>4</v>
      </c>
      <c r="H184" s="15" t="s">
        <v>64</v>
      </c>
      <c r="I184" s="15" t="s">
        <v>78</v>
      </c>
      <c r="J184" s="15" t="s">
        <v>79</v>
      </c>
      <c r="K184" s="15" t="s">
        <v>65</v>
      </c>
      <c r="L184" s="4" t="s">
        <v>110</v>
      </c>
      <c r="M184" s="15" t="s">
        <v>112</v>
      </c>
      <c r="N184" s="4" t="s">
        <v>151</v>
      </c>
      <c r="O184" s="22" t="s">
        <v>153</v>
      </c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4"/>
      <c r="AU184" s="44"/>
      <c r="AV184" s="44"/>
      <c r="AW184" s="44"/>
      <c r="AX184" s="44"/>
      <c r="AY184" s="44"/>
      <c r="AZ184" s="44"/>
      <c r="BA184" s="44"/>
      <c r="BB184" s="44"/>
      <c r="BC184" s="44"/>
      <c r="BD184" s="44"/>
      <c r="BE184" s="44"/>
      <c r="BF184" s="44"/>
      <c r="BG184" s="44"/>
      <c r="BH184" s="44"/>
      <c r="BI184" s="44"/>
      <c r="BJ184" s="44"/>
    </row>
    <row r="185" spans="1:62" x14ac:dyDescent="0.25">
      <c r="A185" s="4">
        <v>60</v>
      </c>
      <c r="B185" s="41">
        <f t="array" ref="B185:K185">MMULT(B169:K169,B173:K182)</f>
        <v>525.88526119558571</v>
      </c>
      <c r="C185" s="41">
        <v>239.1529309308622</v>
      </c>
      <c r="D185" s="41">
        <v>34.280635673374775</v>
      </c>
      <c r="E185" s="41">
        <v>21.578500652714567</v>
      </c>
      <c r="F185" s="41">
        <v>13.119059746327482</v>
      </c>
      <c r="G185" s="41">
        <v>3.3915557887268033</v>
      </c>
      <c r="H185" s="41">
        <v>1.3153089090171246</v>
      </c>
      <c r="I185" s="41">
        <v>0.17852695112448291</v>
      </c>
      <c r="J185" s="41">
        <v>0.30564733860901405</v>
      </c>
      <c r="K185" s="41">
        <v>111.51747987554576</v>
      </c>
      <c r="L185" s="41">
        <f xml:space="preserve"> (C185 + D185 + E185 + F185 + G185 + H185) / $Q$2</f>
        <v>0.32905206267059384</v>
      </c>
      <c r="M185" s="41">
        <f xml:space="preserve"> (D185 + E185 + F185 + G185 + H185) / (C185 + D185 + E185 + F185+ G185 + H185)</f>
        <v>0.23553744342081392</v>
      </c>
      <c r="N185" s="41">
        <f>I185 / (D185 + E185 + F185 + G185 + H185)</f>
        <v>2.4228378080781688E-3</v>
      </c>
      <c r="O185" s="41">
        <f>SUM(B185:J185)</f>
        <v>839.2074271863421</v>
      </c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4"/>
      <c r="AU185" s="44"/>
      <c r="AV185" s="44"/>
      <c r="AW185" s="44"/>
      <c r="AX185" s="44"/>
      <c r="AY185" s="44"/>
      <c r="AZ185" s="44"/>
      <c r="BA185" s="44"/>
      <c r="BB185" s="44"/>
      <c r="BC185" s="44"/>
      <c r="BD185" s="44"/>
      <c r="BE185" s="44"/>
      <c r="BF185" s="44"/>
      <c r="BG185" s="44"/>
      <c r="BH185" s="44"/>
      <c r="BI185" s="44"/>
      <c r="BJ185" s="44"/>
    </row>
    <row r="186" spans="1:62" x14ac:dyDescent="0.25">
      <c r="A186" s="4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4"/>
      <c r="AU186" s="44"/>
      <c r="AV186" s="44"/>
      <c r="AW186" s="44"/>
      <c r="AX186" s="44"/>
      <c r="AY186" s="44"/>
      <c r="AZ186" s="44"/>
      <c r="BA186" s="44"/>
      <c r="BB186" s="44"/>
      <c r="BC186" s="44"/>
      <c r="BD186" s="44"/>
      <c r="BE186" s="44"/>
      <c r="BF186" s="44"/>
      <c r="BG186" s="44"/>
      <c r="BH186" s="44"/>
      <c r="BI186" s="44"/>
      <c r="BJ186" s="44"/>
    </row>
    <row r="187" spans="1:62" x14ac:dyDescent="0.25">
      <c r="A187" s="15" t="s">
        <v>118</v>
      </c>
      <c r="B187" s="15" t="s">
        <v>66</v>
      </c>
      <c r="C187" s="15" t="s">
        <v>87</v>
      </c>
      <c r="D187" s="15" t="s">
        <v>77</v>
      </c>
      <c r="E187" s="15" t="s">
        <v>2</v>
      </c>
      <c r="F187" s="15" t="s">
        <v>3</v>
      </c>
      <c r="G187" s="15" t="s">
        <v>4</v>
      </c>
      <c r="H187" s="15" t="s">
        <v>64</v>
      </c>
      <c r="I187" s="15" t="s">
        <v>78</v>
      </c>
      <c r="J187" s="15" t="s">
        <v>79</v>
      </c>
      <c r="K187" s="15" t="s">
        <v>65</v>
      </c>
      <c r="L187" s="4" t="s">
        <v>110</v>
      </c>
      <c r="M187" s="15" t="s">
        <v>112</v>
      </c>
      <c r="N187" s="4" t="s">
        <v>151</v>
      </c>
      <c r="O187" s="22" t="s">
        <v>153</v>
      </c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4"/>
      <c r="AU187" s="44"/>
      <c r="AV187" s="44"/>
      <c r="AW187" s="44"/>
      <c r="AX187" s="44"/>
      <c r="AY187" s="44"/>
      <c r="AZ187" s="44"/>
      <c r="BA187" s="44"/>
      <c r="BB187" s="44"/>
      <c r="BC187" s="44"/>
      <c r="BD187" s="44"/>
      <c r="BE187" s="44"/>
      <c r="BF187" s="44"/>
      <c r="BG187" s="44"/>
      <c r="BH187" s="44"/>
      <c r="BI187" s="44"/>
      <c r="BJ187" s="44"/>
    </row>
    <row r="188" spans="1:62" x14ac:dyDescent="0.25">
      <c r="A188" s="4">
        <v>61</v>
      </c>
      <c r="B188" s="41">
        <f t="array" ref="B188:K188">MMULT(B185:K185,B173:K182)</f>
        <v>516.73177684606253</v>
      </c>
      <c r="C188" s="41">
        <v>237.12044104714613</v>
      </c>
      <c r="D188" s="41">
        <v>34.410066330030467</v>
      </c>
      <c r="E188" s="41">
        <v>21.964776266437994</v>
      </c>
      <c r="F188" s="41">
        <v>13.549343248160557</v>
      </c>
      <c r="G188" s="41">
        <v>3.5362479096169923</v>
      </c>
      <c r="H188" s="41">
        <v>1.3978426055772175</v>
      </c>
      <c r="I188" s="41">
        <v>0.18813895101317579</v>
      </c>
      <c r="J188" s="41">
        <v>0.32707761699102011</v>
      </c>
      <c r="K188" s="41">
        <v>121.49919624085182</v>
      </c>
      <c r="L188" s="41">
        <f xml:space="preserve"> (C188 + D188 + E188 + F188 + G188 + H188) / $Q$2</f>
        <v>0.32814825307470441</v>
      </c>
      <c r="M188" s="41">
        <f xml:space="preserve"> (D188 + E188 + F188 + G188 + H188) / (C188 + D188 + E188 + F188+ G188 + H188)</f>
        <v>0.23994674054054871</v>
      </c>
      <c r="N188" s="41">
        <f>I188 / (D188 + E188 + F188 + G188 + H188)</f>
        <v>2.5132685410607556E-3</v>
      </c>
      <c r="O188" s="41">
        <f>SUM(B188:J188)</f>
        <v>829.22571082103616</v>
      </c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4"/>
      <c r="AU188" s="44"/>
      <c r="AV188" s="44"/>
      <c r="AW188" s="44"/>
      <c r="AX188" s="44"/>
      <c r="AY188" s="44"/>
      <c r="AZ188" s="44"/>
      <c r="BA188" s="44"/>
      <c r="BB188" s="44"/>
      <c r="BC188" s="44"/>
      <c r="BD188" s="44"/>
      <c r="BE188" s="44"/>
      <c r="BF188" s="44"/>
      <c r="BG188" s="44"/>
      <c r="BH188" s="44"/>
      <c r="BI188" s="44"/>
      <c r="BJ188" s="44"/>
    </row>
    <row r="189" spans="1:62" x14ac:dyDescent="0.25">
      <c r="A189" s="4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4"/>
      <c r="AU189" s="44"/>
      <c r="AV189" s="44"/>
      <c r="AW189" s="44"/>
      <c r="AX189" s="44"/>
      <c r="AY189" s="44"/>
      <c r="AZ189" s="44"/>
      <c r="BA189" s="44"/>
      <c r="BB189" s="44"/>
      <c r="BC189" s="44"/>
      <c r="BD189" s="44"/>
      <c r="BE189" s="44"/>
      <c r="BF189" s="44"/>
      <c r="BG189" s="44"/>
      <c r="BH189" s="44"/>
      <c r="BI189" s="44"/>
      <c r="BJ189" s="44"/>
    </row>
    <row r="190" spans="1:62" x14ac:dyDescent="0.25">
      <c r="A190" s="15" t="s">
        <v>119</v>
      </c>
      <c r="B190" s="15" t="s">
        <v>66</v>
      </c>
      <c r="C190" s="15" t="s">
        <v>87</v>
      </c>
      <c r="D190" s="15" t="s">
        <v>77</v>
      </c>
      <c r="E190" s="15" t="s">
        <v>2</v>
      </c>
      <c r="F190" s="15" t="s">
        <v>3</v>
      </c>
      <c r="G190" s="15" t="s">
        <v>4</v>
      </c>
      <c r="H190" s="15" t="s">
        <v>64</v>
      </c>
      <c r="I190" s="15" t="s">
        <v>78</v>
      </c>
      <c r="J190" s="15" t="s">
        <v>79</v>
      </c>
      <c r="K190" s="15" t="s">
        <v>65</v>
      </c>
      <c r="L190" s="4" t="s">
        <v>110</v>
      </c>
      <c r="M190" s="15" t="s">
        <v>112</v>
      </c>
      <c r="N190" s="4" t="s">
        <v>151</v>
      </c>
      <c r="O190" s="22" t="s">
        <v>153</v>
      </c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4"/>
      <c r="AU190" s="44"/>
      <c r="AV190" s="44"/>
      <c r="AW190" s="44"/>
      <c r="AX190" s="44"/>
      <c r="AY190" s="44"/>
      <c r="AZ190" s="44"/>
      <c r="BA190" s="44"/>
      <c r="BB190" s="44"/>
      <c r="BC190" s="44"/>
      <c r="BD190" s="44"/>
      <c r="BE190" s="44"/>
      <c r="BF190" s="44"/>
      <c r="BG190" s="44"/>
      <c r="BH190" s="44"/>
      <c r="BI190" s="44"/>
      <c r="BJ190" s="44"/>
    </row>
    <row r="191" spans="1:62" x14ac:dyDescent="0.25">
      <c r="A191" s="4">
        <v>62</v>
      </c>
      <c r="B191" s="41">
        <f t="array" ref="B191:K191">MMULT(B188:K188,B173:K182)</f>
        <v>508.1171921235271</v>
      </c>
      <c r="C191" s="41">
        <v>234.71855552417563</v>
      </c>
      <c r="D191" s="41">
        <v>34.497319168149602</v>
      </c>
      <c r="E191" s="41">
        <v>22.318377935239312</v>
      </c>
      <c r="F191" s="41">
        <v>13.961506673899457</v>
      </c>
      <c r="G191" s="41">
        <v>3.6780751056410144</v>
      </c>
      <c r="H191" s="41">
        <v>1.4782864449608613</v>
      </c>
      <c r="I191" s="41">
        <v>0.19734767262000871</v>
      </c>
      <c r="J191" s="41">
        <v>0.34963175644043004</v>
      </c>
      <c r="K191" s="41">
        <v>131.40861465723452</v>
      </c>
      <c r="L191" s="41">
        <f xml:space="preserve"> (C191 + D191 + E191 + F191 + G191 + H191) / $Q$2</f>
        <v>0.32675290038640348</v>
      </c>
      <c r="M191" s="41">
        <f xml:space="preserve"> (D191 + E191 + F191 + G191 + H191) / (C191 + D191 + E191 + F191+ G191 + H191)</f>
        <v>0.2444327922810165</v>
      </c>
      <c r="N191" s="41">
        <f>I191 / (D191 + E191 + F191 + G191 + H191)</f>
        <v>2.5989517516771111E-3</v>
      </c>
      <c r="O191" s="41">
        <f>SUM(B191:J191)</f>
        <v>819.3162924046535</v>
      </c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4"/>
      <c r="AU191" s="44"/>
      <c r="AV191" s="44"/>
      <c r="AW191" s="44"/>
      <c r="AX191" s="44"/>
      <c r="AY191" s="44"/>
      <c r="AZ191" s="44"/>
      <c r="BA191" s="44"/>
      <c r="BB191" s="44"/>
      <c r="BC191" s="44"/>
      <c r="BD191" s="44"/>
      <c r="BE191" s="44"/>
      <c r="BF191" s="44"/>
      <c r="BG191" s="44"/>
      <c r="BH191" s="44"/>
      <c r="BI191" s="44"/>
      <c r="BJ191" s="44"/>
    </row>
    <row r="192" spans="1:62" x14ac:dyDescent="0.25">
      <c r="A192" s="4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4"/>
      <c r="AU192" s="44"/>
      <c r="AV192" s="44"/>
      <c r="AW192" s="44"/>
      <c r="AX192" s="44"/>
      <c r="AY192" s="44"/>
      <c r="AZ192" s="44"/>
      <c r="BA192" s="44"/>
      <c r="BB192" s="44"/>
      <c r="BC192" s="44"/>
      <c r="BD192" s="44"/>
      <c r="BE192" s="44"/>
      <c r="BF192" s="44"/>
      <c r="BG192" s="44"/>
      <c r="BH192" s="44"/>
      <c r="BI192" s="44"/>
      <c r="BJ192" s="44"/>
    </row>
    <row r="193" spans="1:62" ht="15.75" thickBot="1" x14ac:dyDescent="0.3">
      <c r="A193" s="15" t="s">
        <v>120</v>
      </c>
      <c r="B193" s="15" t="s">
        <v>66</v>
      </c>
      <c r="C193" s="15" t="s">
        <v>87</v>
      </c>
      <c r="D193" s="15" t="s">
        <v>77</v>
      </c>
      <c r="E193" s="15" t="s">
        <v>2</v>
      </c>
      <c r="F193" s="15" t="s">
        <v>3</v>
      </c>
      <c r="G193" s="15" t="s">
        <v>4</v>
      </c>
      <c r="H193" s="15" t="s">
        <v>64</v>
      </c>
      <c r="I193" s="15" t="s">
        <v>78</v>
      </c>
      <c r="J193" s="15" t="s">
        <v>79</v>
      </c>
      <c r="K193" s="15" t="s">
        <v>65</v>
      </c>
      <c r="L193" s="4" t="s">
        <v>110</v>
      </c>
      <c r="M193" s="15" t="s">
        <v>112</v>
      </c>
      <c r="N193" s="4" t="s">
        <v>151</v>
      </c>
      <c r="O193" s="22" t="s">
        <v>153</v>
      </c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4"/>
      <c r="AU193" s="44"/>
      <c r="AV193" s="44"/>
      <c r="AW193" s="44"/>
      <c r="AX193" s="44"/>
      <c r="AY193" s="44"/>
      <c r="AZ193" s="44"/>
      <c r="BA193" s="44"/>
      <c r="BB193" s="44"/>
      <c r="BC193" s="44"/>
      <c r="BD193" s="44"/>
      <c r="BE193" s="44"/>
      <c r="BF193" s="44"/>
      <c r="BG193" s="44"/>
      <c r="BH193" s="44"/>
      <c r="BI193" s="44"/>
      <c r="BJ193" s="44"/>
    </row>
    <row r="194" spans="1:62" x14ac:dyDescent="0.25">
      <c r="A194" s="4">
        <v>63</v>
      </c>
      <c r="B194" s="41">
        <f t="array" ref="B194:K194">MMULT(B191:K191,B173:K182)</f>
        <v>499.92263513973995</v>
      </c>
      <c r="C194" s="41">
        <v>232.07011859759606</v>
      </c>
      <c r="D194" s="41">
        <v>34.540281920502863</v>
      </c>
      <c r="E194" s="41">
        <v>22.639866730181559</v>
      </c>
      <c r="F194" s="41">
        <v>14.354761966354538</v>
      </c>
      <c r="G194" s="41">
        <v>3.816423610740491</v>
      </c>
      <c r="H194" s="41">
        <v>1.5567785835519696</v>
      </c>
      <c r="I194" s="41">
        <v>0.20628211780035047</v>
      </c>
      <c r="J194" s="41">
        <v>0.37315828375156085</v>
      </c>
      <c r="K194" s="41">
        <v>141.2446001116686</v>
      </c>
      <c r="L194" s="41">
        <f xml:space="preserve"> (C194 + D194 + E194 + F194 + G194 + H194) / $Q$2</f>
        <v>0.32499225497709017</v>
      </c>
      <c r="M194" s="41">
        <f xml:space="preserve"> (D194 + E194 + F194 + G194 + H194) / (C194 + D194 + E194 + F194+ G194 + H194)</f>
        <v>0.24891110438633077</v>
      </c>
      <c r="N194" s="41">
        <f>I194 / (D194 + E194 + F194 + G194 + H194)</f>
        <v>2.6821893069512094E-3</v>
      </c>
      <c r="O194" s="41">
        <f>SUM(B194:J194)</f>
        <v>809.48030695021919</v>
      </c>
      <c r="P194" s="41"/>
      <c r="Q194" s="24" t="s">
        <v>238</v>
      </c>
      <c r="R194" s="45"/>
      <c r="S194" s="45"/>
      <c r="T194" s="45"/>
      <c r="U194" s="46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4"/>
      <c r="AU194" s="44"/>
      <c r="AV194" s="44"/>
      <c r="AW194" s="44"/>
      <c r="AX194" s="44"/>
      <c r="AY194" s="44"/>
      <c r="AZ194" s="44"/>
      <c r="BA194" s="44"/>
      <c r="BB194" s="44"/>
      <c r="BC194" s="44"/>
      <c r="BD194" s="44"/>
      <c r="BE194" s="44"/>
      <c r="BF194" s="44"/>
      <c r="BG194" s="44"/>
      <c r="BH194" s="44"/>
      <c r="BI194" s="44"/>
      <c r="BJ194" s="44"/>
    </row>
    <row r="195" spans="1:62" ht="15.75" thickBot="1" x14ac:dyDescent="0.3">
      <c r="A195" s="4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27" t="s">
        <v>148</v>
      </c>
      <c r="R195" s="47"/>
      <c r="S195" s="47"/>
      <c r="T195" s="47"/>
      <c r="U195" s="48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4"/>
      <c r="AU195" s="44"/>
      <c r="AV195" s="44"/>
      <c r="AW195" s="44"/>
      <c r="AX195" s="44"/>
      <c r="AY195" s="44"/>
      <c r="AZ195" s="44"/>
      <c r="BA195" s="44"/>
      <c r="BB195" s="44"/>
      <c r="BC195" s="44"/>
      <c r="BD195" s="44"/>
      <c r="BE195" s="44"/>
      <c r="BF195" s="44"/>
      <c r="BG195" s="44"/>
      <c r="BH195" s="44"/>
      <c r="BI195" s="44"/>
      <c r="BJ195" s="44"/>
    </row>
    <row r="196" spans="1:62" x14ac:dyDescent="0.25">
      <c r="A196" s="15" t="s">
        <v>121</v>
      </c>
      <c r="B196" s="15" t="s">
        <v>66</v>
      </c>
      <c r="C196" s="15" t="s">
        <v>87</v>
      </c>
      <c r="D196" s="15" t="s">
        <v>77</v>
      </c>
      <c r="E196" s="15" t="s">
        <v>2</v>
      </c>
      <c r="F196" s="15" t="s">
        <v>3</v>
      </c>
      <c r="G196" s="15" t="s">
        <v>4</v>
      </c>
      <c r="H196" s="15" t="s">
        <v>64</v>
      </c>
      <c r="I196" s="15" t="s">
        <v>78</v>
      </c>
      <c r="J196" s="15" t="s">
        <v>79</v>
      </c>
      <c r="K196" s="15" t="s">
        <v>65</v>
      </c>
      <c r="L196" s="4" t="s">
        <v>110</v>
      </c>
      <c r="M196" s="15" t="s">
        <v>112</v>
      </c>
      <c r="N196" s="4" t="s">
        <v>151</v>
      </c>
      <c r="O196" s="22" t="s">
        <v>153</v>
      </c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L196" s="22" t="s">
        <v>218</v>
      </c>
      <c r="AM196" s="22" t="s">
        <v>219</v>
      </c>
      <c r="AN196" s="22" t="s">
        <v>220</v>
      </c>
      <c r="AO196" s="41"/>
      <c r="AP196" s="41"/>
      <c r="AQ196" s="41"/>
      <c r="AR196" s="41"/>
      <c r="AS196" s="41"/>
      <c r="AT196" s="44"/>
      <c r="AU196" s="44"/>
      <c r="AV196" s="44"/>
      <c r="AW196" s="44"/>
      <c r="AX196" s="44"/>
      <c r="AY196" s="44"/>
      <c r="AZ196" s="44"/>
      <c r="BA196" s="44"/>
      <c r="BB196" s="44"/>
      <c r="BC196" s="44"/>
      <c r="BD196" s="44"/>
      <c r="BE196" s="44"/>
      <c r="BF196" s="44"/>
      <c r="BG196" s="44"/>
      <c r="BH196" s="44"/>
      <c r="BI196" s="44"/>
      <c r="BJ196" s="44"/>
    </row>
    <row r="197" spans="1:62" x14ac:dyDescent="0.25">
      <c r="A197" s="4">
        <v>64</v>
      </c>
      <c r="B197" s="41">
        <f t="array" ref="B197:K197">MMULT(B194:K194,B173:K182)</f>
        <v>492.06282536948959</v>
      </c>
      <c r="C197" s="41">
        <v>229.26144081295624</v>
      </c>
      <c r="D197" s="41">
        <v>34.539833766579264</v>
      </c>
      <c r="E197" s="41">
        <v>22.929423497917227</v>
      </c>
      <c r="F197" s="41">
        <v>14.728468053287497</v>
      </c>
      <c r="G197" s="41">
        <v>3.9507642462189625</v>
      </c>
      <c r="H197" s="41">
        <v>1.6333623472432126</v>
      </c>
      <c r="I197" s="41">
        <v>0.21497366495774584</v>
      </c>
      <c r="J197" s="41">
        <v>0.39752521286432096</v>
      </c>
      <c r="K197" s="41">
        <v>151.00629009037388</v>
      </c>
      <c r="L197" s="41">
        <f xml:space="preserve"> (C197 + D197 + E197 + F197 + G197 + H197) / $Q$2</f>
        <v>0.32295703041281026</v>
      </c>
      <c r="M197" s="41">
        <f xml:space="preserve"> (D197 + E197 + F197 + G197 + H197) / (C197 + D197 + E197 + F197+ G197 + H197)</f>
        <v>0.25332535754530444</v>
      </c>
      <c r="N197" s="41">
        <f>I197 / (D197 + E197 + F197 + G197 + H197)</f>
        <v>2.7638023481755601E-3</v>
      </c>
      <c r="O197" s="41">
        <f>SUM(B197:J197)</f>
        <v>799.71861697151405</v>
      </c>
      <c r="P197" s="41"/>
      <c r="Q197" s="22" t="s">
        <v>163</v>
      </c>
      <c r="R197" s="22" t="s">
        <v>154</v>
      </c>
      <c r="S197" s="22" t="s">
        <v>155</v>
      </c>
      <c r="T197" s="22" t="s">
        <v>156</v>
      </c>
      <c r="U197" s="22" t="s">
        <v>157</v>
      </c>
      <c r="V197" s="22" t="s">
        <v>158</v>
      </c>
      <c r="W197" s="22" t="s">
        <v>159</v>
      </c>
      <c r="X197" s="22" t="s">
        <v>160</v>
      </c>
      <c r="Y197" s="22" t="s">
        <v>161</v>
      </c>
      <c r="Z197" s="22" t="s">
        <v>162</v>
      </c>
      <c r="AA197" s="41"/>
      <c r="AB197" s="22" t="s">
        <v>181</v>
      </c>
      <c r="AC197" s="22" t="s">
        <v>182</v>
      </c>
      <c r="AD197" s="22" t="s">
        <v>174</v>
      </c>
      <c r="AE197" s="22" t="s">
        <v>175</v>
      </c>
      <c r="AF197" s="22" t="s">
        <v>176</v>
      </c>
      <c r="AG197" s="22" t="s">
        <v>177</v>
      </c>
      <c r="AH197" s="22" t="s">
        <v>178</v>
      </c>
      <c r="AI197" s="22" t="s">
        <v>179</v>
      </c>
      <c r="AJ197" s="22" t="s">
        <v>180</v>
      </c>
      <c r="AK197" s="22" t="s">
        <v>183</v>
      </c>
      <c r="AL197">
        <f>C197 - C185</f>
        <v>-9.8914901179059598</v>
      </c>
      <c r="AM197">
        <f>J197 - J185</f>
        <v>9.1877874255306913E-2</v>
      </c>
      <c r="AN197">
        <f>K197-K185</f>
        <v>39.488810214828121</v>
      </c>
      <c r="AO197" s="41"/>
      <c r="AP197" s="41"/>
      <c r="AQ197" s="41"/>
      <c r="AR197" s="41"/>
      <c r="AS197" s="41"/>
      <c r="AT197" s="44"/>
      <c r="AU197" s="44"/>
      <c r="AV197" s="44"/>
      <c r="AW197" s="44"/>
      <c r="AX197" s="44"/>
      <c r="AY197" s="44"/>
      <c r="AZ197" s="44"/>
      <c r="BA197" s="44"/>
      <c r="BB197" s="44"/>
      <c r="BC197" s="44"/>
      <c r="BD197" s="44"/>
      <c r="BE197" s="44"/>
      <c r="BF197" s="44"/>
      <c r="BG197" s="44"/>
      <c r="BH197" s="44"/>
      <c r="BI197" s="44"/>
      <c r="BJ197" s="44"/>
    </row>
    <row r="198" spans="1:62" x14ac:dyDescent="0.25">
      <c r="A198" s="22" t="s">
        <v>153</v>
      </c>
      <c r="B198" s="4">
        <f t="shared" ref="B198:J198" si="7">SUM(B185:B197)</f>
        <v>2542.7196906744048</v>
      </c>
      <c r="C198" s="4">
        <f t="shared" si="7"/>
        <v>1172.3234869127361</v>
      </c>
      <c r="D198" s="4">
        <f t="shared" si="7"/>
        <v>172.26813685863698</v>
      </c>
      <c r="E198" s="4">
        <f t="shared" si="7"/>
        <v>111.43094508249065</v>
      </c>
      <c r="F198" s="4">
        <f t="shared" si="7"/>
        <v>69.713139688029528</v>
      </c>
      <c r="G198" s="4">
        <f t="shared" si="7"/>
        <v>18.373066660944264</v>
      </c>
      <c r="H198" s="4">
        <f t="shared" si="7"/>
        <v>7.3815788903503865</v>
      </c>
      <c r="I198" s="4">
        <f t="shared" si="7"/>
        <v>0.98526935751576372</v>
      </c>
      <c r="J198" s="4">
        <f t="shared" si="7"/>
        <v>1.7530402086563459</v>
      </c>
      <c r="K198" s="41"/>
      <c r="L198" s="4">
        <f>AVERAGE(L101:L197)</f>
        <v>0.31335053421772269</v>
      </c>
      <c r="M198" s="41"/>
      <c r="N198" s="41"/>
      <c r="O198" s="4">
        <f>SUM(B198:J198)</f>
        <v>4096.9483543337656</v>
      </c>
      <c r="P198" s="41"/>
      <c r="Q198" s="41">
        <f xml:space="preserve"> $R$6 * B198</f>
        <v>2542.7196906744048</v>
      </c>
      <c r="R198" s="41">
        <f>$R$7 * C198</f>
        <v>1172.3234869127361</v>
      </c>
      <c r="S198" s="41">
        <f xml:space="preserve"> $R$8 * D198</f>
        <v>163.65473001570513</v>
      </c>
      <c r="T198" s="41">
        <f xml:space="preserve"> $R$9 * E198</f>
        <v>105.85939782836611</v>
      </c>
      <c r="U198" s="41">
        <f xml:space="preserve"> $R$10 * F198</f>
        <v>64.136088512987172</v>
      </c>
      <c r="V198" s="41">
        <f>$R$11 * G198</f>
        <v>14.330991995536527</v>
      </c>
      <c r="W198" s="41">
        <f>$R$12 *H198</f>
        <v>4.4289473342102319</v>
      </c>
      <c r="X198" s="41">
        <f xml:space="preserve"> $R$13 * I198</f>
        <v>0.64042508238524642</v>
      </c>
      <c r="Y198" s="41">
        <f xml:space="preserve"> $R$14 * J198</f>
        <v>1.3147801564922594</v>
      </c>
      <c r="Z198" s="4">
        <f>SUM(Q198:Y198)</f>
        <v>4069.4085385128237</v>
      </c>
      <c r="AA198" s="41"/>
      <c r="AB198" s="49">
        <f xml:space="preserve"> $S$6 * B198</f>
        <v>6379683.7039020816</v>
      </c>
      <c r="AC198" s="49">
        <f>$S$7 * C198</f>
        <v>4542753.511786853</v>
      </c>
      <c r="AD198" s="49">
        <f xml:space="preserve"> $S$8 * D198</f>
        <v>676152.43717015011</v>
      </c>
      <c r="AE198" s="49">
        <f xml:space="preserve"> $S$9 * E198</f>
        <v>445723.78032996261</v>
      </c>
      <c r="AF198" s="49">
        <f xml:space="preserve"> $S$10 * F198</f>
        <v>313709.12859613285</v>
      </c>
      <c r="AG198" s="49">
        <f>$S$11 * G198</f>
        <v>380542.9566814776</v>
      </c>
      <c r="AH198" s="49">
        <f>$S$12 *H198</f>
        <v>377818.73392369418</v>
      </c>
      <c r="AI198" s="49">
        <f xml:space="preserve"> $S$13 * I198</f>
        <v>69885.155528593124</v>
      </c>
      <c r="AJ198" s="49">
        <f xml:space="preserve"> $S$14 * J198</f>
        <v>117748.20473502945</v>
      </c>
      <c r="AK198" s="39">
        <f>SUM(AB198:AJ198) + AL198 + AM198 + AN198</f>
        <v>15780145.896326125</v>
      </c>
      <c r="AL198" s="39">
        <f>IF(AL197&gt;0,(AL197*$T$7)-(AL197*$S$7),0)</f>
        <v>0</v>
      </c>
      <c r="AM198" s="39">
        <f>IF(AM197 &gt; 0, (AM197 * $T$14) - (AM197 * $S$14), 0)</f>
        <v>15304.097514706471</v>
      </c>
      <c r="AN198" s="39">
        <f t="array" ref="AN198">IF(AN197&gt;0,AN197*$T$15,0)</f>
        <v>2460824.186157444</v>
      </c>
      <c r="AO198" s="41"/>
      <c r="AP198" s="41"/>
      <c r="AQ198" s="41"/>
      <c r="AR198" s="41"/>
      <c r="AS198" s="41"/>
      <c r="AT198" s="44"/>
      <c r="AU198" s="44"/>
      <c r="AV198" s="44"/>
      <c r="AW198" s="44"/>
      <c r="AX198" s="44"/>
      <c r="AY198" s="44"/>
      <c r="AZ198" s="44"/>
      <c r="BA198" s="44"/>
      <c r="BB198" s="44"/>
      <c r="BC198" s="44"/>
      <c r="BD198" s="44"/>
      <c r="BE198" s="44"/>
      <c r="BF198" s="44"/>
      <c r="BG198" s="44"/>
      <c r="BH198" s="44"/>
      <c r="BI198" s="44"/>
      <c r="BJ198" s="44"/>
    </row>
    <row r="199" spans="1:62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</row>
    <row r="200" spans="1:62" x14ac:dyDescent="0.25">
      <c r="A200" s="4" t="str">
        <f>'65-69 transition matrix'!A1</f>
        <v>65-69</v>
      </c>
      <c r="B200" s="4" t="str">
        <f>'65-69 transition matrix'!B1</f>
        <v>no NAFLD</v>
      </c>
      <c r="C200" s="4" t="str">
        <f>'65-69 transition matrix'!C1</f>
        <v>NAFLD</v>
      </c>
      <c r="D200" s="4" t="str">
        <f>'65-69 transition matrix'!D1</f>
        <v>F1</v>
      </c>
      <c r="E200" s="4" t="str">
        <f>'65-69 transition matrix'!E1</f>
        <v>F2</v>
      </c>
      <c r="F200" s="4" t="str">
        <f>'65-69 transition matrix'!F1</f>
        <v>F3</v>
      </c>
      <c r="G200" s="4" t="str">
        <f>'65-69 transition matrix'!G1</f>
        <v>F4</v>
      </c>
      <c r="H200" s="4" t="str">
        <f>'65-69 transition matrix'!H1</f>
        <v>DCC</v>
      </c>
      <c r="I200" s="4" t="str">
        <f>'65-69 transition matrix'!I1</f>
        <v>HCC</v>
      </c>
      <c r="J200" s="4" t="str">
        <f>'65-69 transition matrix'!J1</f>
        <v>LT</v>
      </c>
      <c r="K200" s="4" t="str">
        <f>'65-69 transition matrix'!K1</f>
        <v>death</v>
      </c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</row>
    <row r="201" spans="1:62" x14ac:dyDescent="0.25">
      <c r="A201" s="4" t="str">
        <f>'65-69 transition matrix'!A2</f>
        <v>no NAFLD</v>
      </c>
      <c r="B201" s="41">
        <f>'65-69 transition matrix'!B2</f>
        <v>0.89561000000000002</v>
      </c>
      <c r="C201" s="41">
        <f>'65-69 transition matrix'!C2</f>
        <v>8.9399999999999993E-2</v>
      </c>
      <c r="D201" s="41">
        <f>'65-69 transition matrix'!D2</f>
        <v>0</v>
      </c>
      <c r="E201" s="41">
        <f>'65-69 transition matrix'!E2</f>
        <v>0</v>
      </c>
      <c r="F201" s="41">
        <f>'65-69 transition matrix'!F2</f>
        <v>0</v>
      </c>
      <c r="G201" s="41">
        <f>'65-69 transition matrix'!G2</f>
        <v>0</v>
      </c>
      <c r="H201" s="41">
        <f>'65-69 transition matrix'!H2</f>
        <v>0</v>
      </c>
      <c r="I201" s="41">
        <f>'65-69 transition matrix'!I2</f>
        <v>0</v>
      </c>
      <c r="J201" s="41">
        <f>'65-69 transition matrix'!J2</f>
        <v>0</v>
      </c>
      <c r="K201" s="41">
        <f>'65-69 transition matrix'!K2</f>
        <v>1.499E-2</v>
      </c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4"/>
      <c r="AU201" s="44"/>
      <c r="AV201" s="44"/>
      <c r="AW201" s="44"/>
      <c r="AX201" s="44"/>
      <c r="AY201" s="44"/>
      <c r="AZ201" s="44"/>
      <c r="BA201" s="44"/>
      <c r="BB201" s="44"/>
      <c r="BC201" s="44"/>
      <c r="BD201" s="44"/>
      <c r="BE201" s="44"/>
      <c r="BF201" s="44"/>
      <c r="BG201" s="44"/>
      <c r="BH201" s="44"/>
      <c r="BI201" s="44"/>
      <c r="BJ201" s="44"/>
    </row>
    <row r="202" spans="1:62" x14ac:dyDescent="0.25">
      <c r="A202" s="4" t="str">
        <f>'65-69 transition matrix'!A3</f>
        <v>NAFLD</v>
      </c>
      <c r="B202" s="41">
        <f>'65-69 transition matrix'!B3</f>
        <v>0.14359</v>
      </c>
      <c r="C202" s="41">
        <f>'65-69 transition matrix'!C3</f>
        <v>0.81453449999999994</v>
      </c>
      <c r="D202" s="41">
        <f>'65-69 transition matrix'!D3</f>
        <v>2.6136E-2</v>
      </c>
      <c r="E202" s="41">
        <f>'65-69 transition matrix'!E3</f>
        <v>0</v>
      </c>
      <c r="F202" s="41">
        <f>'65-69 transition matrix'!F3</f>
        <v>0</v>
      </c>
      <c r="G202" s="41">
        <f>'65-69 transition matrix'!G3</f>
        <v>0</v>
      </c>
      <c r="H202" s="41">
        <f>'65-69 transition matrix'!H3</f>
        <v>0</v>
      </c>
      <c r="I202" s="41">
        <f>'65-69 transition matrix'!I3</f>
        <v>0</v>
      </c>
      <c r="J202" s="41">
        <f>'65-69 transition matrix'!J3</f>
        <v>0</v>
      </c>
      <c r="K202" s="41">
        <f>'65-69 transition matrix'!K3</f>
        <v>1.57395E-2</v>
      </c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4"/>
      <c r="AU202" s="44"/>
      <c r="AV202" s="44"/>
      <c r="AW202" s="44"/>
      <c r="AX202" s="44"/>
      <c r="AY202" s="44"/>
      <c r="AZ202" s="44"/>
      <c r="BA202" s="44"/>
      <c r="BB202" s="44"/>
      <c r="BC202" s="44"/>
      <c r="BD202" s="44"/>
      <c r="BE202" s="44"/>
      <c r="BF202" s="44"/>
      <c r="BG202" s="44"/>
      <c r="BH202" s="44"/>
      <c r="BI202" s="44"/>
      <c r="BJ202" s="44"/>
    </row>
    <row r="203" spans="1:62" x14ac:dyDescent="0.25">
      <c r="A203" s="4" t="str">
        <f>'65-69 transition matrix'!A4</f>
        <v>F1</v>
      </c>
      <c r="B203" s="41">
        <f>'65-69 transition matrix'!B4</f>
        <v>0</v>
      </c>
      <c r="C203" s="41">
        <f>'65-69 transition matrix'!C4</f>
        <v>4.9799999999999997E-2</v>
      </c>
      <c r="D203" s="41">
        <f>'65-69 transition matrix'!D4</f>
        <v>0.80023998699999999</v>
      </c>
      <c r="E203" s="41">
        <f>'65-69 transition matrix'!E4</f>
        <v>0.1331</v>
      </c>
      <c r="F203" s="41">
        <f>'65-69 transition matrix'!F4</f>
        <v>0</v>
      </c>
      <c r="G203" s="41">
        <f>'65-69 transition matrix'!G4</f>
        <v>0</v>
      </c>
      <c r="H203" s="41">
        <f>'65-69 transition matrix'!H4</f>
        <v>0</v>
      </c>
      <c r="I203" s="41">
        <f>'65-69 transition matrix'!I4</f>
        <v>1.1253000000000001E-5</v>
      </c>
      <c r="J203" s="41">
        <f>'65-69 transition matrix'!J4</f>
        <v>0</v>
      </c>
      <c r="K203" s="41">
        <f>'65-69 transition matrix'!K4</f>
        <v>1.6848760000000001E-2</v>
      </c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4"/>
      <c r="AU203" s="44"/>
      <c r="AV203" s="44"/>
      <c r="AW203" s="44"/>
      <c r="AX203" s="44"/>
      <c r="AY203" s="44"/>
      <c r="AZ203" s="44"/>
      <c r="BA203" s="44"/>
      <c r="BB203" s="44"/>
      <c r="BC203" s="44"/>
      <c r="BD203" s="44"/>
      <c r="BE203" s="44"/>
      <c r="BF203" s="44"/>
      <c r="BG203" s="44"/>
      <c r="BH203" s="44"/>
      <c r="BI203" s="44"/>
      <c r="BJ203" s="44"/>
    </row>
    <row r="204" spans="1:62" x14ac:dyDescent="0.25">
      <c r="A204" s="4" t="str">
        <f>'65-69 transition matrix'!A5</f>
        <v>F2</v>
      </c>
      <c r="B204" s="41">
        <f>'65-69 transition matrix'!B5</f>
        <v>0</v>
      </c>
      <c r="C204" s="41">
        <f>'65-69 transition matrix'!C5</f>
        <v>0</v>
      </c>
      <c r="D204" s="41">
        <f>'65-69 transition matrix'!D5</f>
        <v>4.9799999999999997E-2</v>
      </c>
      <c r="E204" s="41">
        <f>'65-69 transition matrix'!E5</f>
        <v>0.78985812</v>
      </c>
      <c r="F204" s="41">
        <f>'65-69 transition matrix'!F5</f>
        <v>0.1331</v>
      </c>
      <c r="G204" s="41">
        <f>'65-69 transition matrix'!G5</f>
        <v>0</v>
      </c>
      <c r="H204" s="41">
        <f>'65-69 transition matrix'!H5</f>
        <v>0</v>
      </c>
      <c r="I204" s="41">
        <f>'65-69 transition matrix'!I5</f>
        <v>2.299E-4</v>
      </c>
      <c r="J204" s="41">
        <f>'65-69 transition matrix'!J5</f>
        <v>0</v>
      </c>
      <c r="K204" s="41">
        <f>'65-69 transition matrix'!K5</f>
        <v>2.7011980000000001E-2</v>
      </c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4"/>
      <c r="AU204" s="44"/>
      <c r="AV204" s="44"/>
      <c r="AW204" s="44"/>
      <c r="AX204" s="44"/>
      <c r="AY204" s="44"/>
      <c r="AZ204" s="44"/>
      <c r="BA204" s="44"/>
      <c r="BB204" s="44"/>
      <c r="BC204" s="44"/>
      <c r="BD204" s="44"/>
      <c r="BE204" s="44"/>
      <c r="BF204" s="44"/>
      <c r="BG204" s="44"/>
      <c r="BH204" s="44"/>
      <c r="BI204" s="44"/>
      <c r="BJ204" s="44"/>
    </row>
    <row r="205" spans="1:62" x14ac:dyDescent="0.25">
      <c r="A205" s="4" t="str">
        <f>'65-69 transition matrix'!A6</f>
        <v>F3</v>
      </c>
      <c r="B205" s="41">
        <f>'65-69 transition matrix'!B6</f>
        <v>0</v>
      </c>
      <c r="C205" s="41">
        <f>'65-69 transition matrix'!C6</f>
        <v>0</v>
      </c>
      <c r="D205" s="41">
        <f>'65-69 transition matrix'!D6</f>
        <v>0</v>
      </c>
      <c r="E205" s="41">
        <f>'65-69 transition matrix'!E6</f>
        <v>4.9799999999999997E-2</v>
      </c>
      <c r="F205" s="41">
        <f>'65-69 transition matrix'!F6</f>
        <v>0.82746865000000003</v>
      </c>
      <c r="G205" s="41">
        <f>'65-69 transition matrix'!G6</f>
        <v>8.7119999999999989E-2</v>
      </c>
      <c r="H205" s="41">
        <f>'65-69 transition matrix'!H6</f>
        <v>0</v>
      </c>
      <c r="I205" s="41">
        <f>'65-69 transition matrix'!I6</f>
        <v>4.5980000000000001E-4</v>
      </c>
      <c r="J205" s="41">
        <f>'65-69 transition matrix'!J6</f>
        <v>0</v>
      </c>
      <c r="K205" s="41">
        <f>'65-69 transition matrix'!K6</f>
        <v>3.5151550000000004E-2</v>
      </c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4"/>
      <c r="AU205" s="44"/>
      <c r="AV205" s="44"/>
      <c r="AW205" s="44"/>
      <c r="AX205" s="44"/>
      <c r="AY205" s="44"/>
      <c r="AZ205" s="44"/>
      <c r="BA205" s="44"/>
      <c r="BB205" s="44"/>
      <c r="BC205" s="44"/>
      <c r="BD205" s="44"/>
      <c r="BE205" s="44"/>
      <c r="BF205" s="44"/>
      <c r="BG205" s="44"/>
      <c r="BH205" s="44"/>
      <c r="BI205" s="44"/>
      <c r="BJ205" s="44"/>
    </row>
    <row r="206" spans="1:62" x14ac:dyDescent="0.25">
      <c r="A206" s="4" t="str">
        <f>'65-69 transition matrix'!A7</f>
        <v>F4</v>
      </c>
      <c r="B206" s="41">
        <f>'65-69 transition matrix'!B7</f>
        <v>0</v>
      </c>
      <c r="C206" s="41">
        <f>'65-69 transition matrix'!C7</f>
        <v>0</v>
      </c>
      <c r="D206" s="41">
        <f>'65-69 transition matrix'!D7</f>
        <v>0</v>
      </c>
      <c r="E206" s="41">
        <f>'65-69 transition matrix'!E7</f>
        <v>0</v>
      </c>
      <c r="F206" s="41">
        <f>'65-69 transition matrix'!F7</f>
        <v>4.9799999999999997E-2</v>
      </c>
      <c r="G206" s="41">
        <f>'65-69 transition matrix'!G7</f>
        <v>0.74113468999999998</v>
      </c>
      <c r="H206" s="41">
        <f>'65-69 transition matrix'!H7</f>
        <v>0.1331</v>
      </c>
      <c r="I206" s="41">
        <f>'65-69 transition matrix'!I7</f>
        <v>3.1459999999999995E-2</v>
      </c>
      <c r="J206" s="41">
        <f>'65-69 transition matrix'!J7</f>
        <v>0</v>
      </c>
      <c r="K206" s="41">
        <f>'65-69 transition matrix'!K7</f>
        <v>4.4505309999999999E-2</v>
      </c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4"/>
      <c r="AU206" s="44"/>
      <c r="AV206" s="44"/>
      <c r="AW206" s="44"/>
      <c r="AX206" s="44"/>
      <c r="AY206" s="44"/>
      <c r="AZ206" s="44"/>
      <c r="BA206" s="44"/>
      <c r="BB206" s="44"/>
      <c r="BC206" s="44"/>
      <c r="BD206" s="44"/>
      <c r="BE206" s="44"/>
      <c r="BF206" s="44"/>
      <c r="BG206" s="44"/>
      <c r="BH206" s="44"/>
      <c r="BI206" s="44"/>
      <c r="BJ206" s="44"/>
    </row>
    <row r="207" spans="1:62" x14ac:dyDescent="0.25">
      <c r="A207" s="4" t="str">
        <f>'65-69 transition matrix'!A8</f>
        <v>DCC</v>
      </c>
      <c r="B207" s="41">
        <f>'65-69 transition matrix'!B8</f>
        <v>0</v>
      </c>
      <c r="C207" s="41">
        <f>'65-69 transition matrix'!C8</f>
        <v>0</v>
      </c>
      <c r="D207" s="41">
        <f>'65-69 transition matrix'!D8</f>
        <v>0</v>
      </c>
      <c r="E207" s="41">
        <f>'65-69 transition matrix'!E8</f>
        <v>0</v>
      </c>
      <c r="F207" s="41">
        <f>'65-69 transition matrix'!F8</f>
        <v>0</v>
      </c>
      <c r="G207" s="41">
        <f>'65-69 transition matrix'!G8</f>
        <v>0</v>
      </c>
      <c r="H207" s="41">
        <f>'65-69 transition matrix'!H8</f>
        <v>0.7746599999999999</v>
      </c>
      <c r="I207" s="41">
        <f>'65-69 transition matrix'!I8</f>
        <v>3.1459999999999995E-2</v>
      </c>
      <c r="J207" s="41">
        <f>'65-69 transition matrix'!J8</f>
        <v>3.388E-2</v>
      </c>
      <c r="K207" s="41">
        <f>'65-69 transition matrix'!K8</f>
        <v>0.16</v>
      </c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4"/>
      <c r="AU207" s="44"/>
      <c r="AV207" s="44"/>
      <c r="AW207" s="44"/>
      <c r="AX207" s="44"/>
      <c r="AY207" s="44"/>
      <c r="AZ207" s="44"/>
      <c r="BA207" s="44"/>
      <c r="BB207" s="44"/>
      <c r="BC207" s="44"/>
      <c r="BD207" s="44"/>
      <c r="BE207" s="44"/>
      <c r="BF207" s="44"/>
      <c r="BG207" s="44"/>
      <c r="BH207" s="44"/>
      <c r="BI207" s="44"/>
      <c r="BJ207" s="44"/>
    </row>
    <row r="208" spans="1:62" x14ac:dyDescent="0.25">
      <c r="A208" s="4" t="str">
        <f>'65-69 transition matrix'!A9</f>
        <v>HCC</v>
      </c>
      <c r="B208" s="41">
        <f>'65-69 transition matrix'!B9</f>
        <v>0</v>
      </c>
      <c r="C208" s="41">
        <f>'65-69 transition matrix'!C9</f>
        <v>0</v>
      </c>
      <c r="D208" s="41">
        <f>'65-69 transition matrix'!D9</f>
        <v>0</v>
      </c>
      <c r="E208" s="41">
        <f>'65-69 transition matrix'!E9</f>
        <v>0</v>
      </c>
      <c r="F208" s="41">
        <f>'65-69 transition matrix'!F9</f>
        <v>0</v>
      </c>
      <c r="G208" s="41">
        <f>'65-69 transition matrix'!G9</f>
        <v>0</v>
      </c>
      <c r="H208" s="41">
        <f>'65-69 transition matrix'!H9</f>
        <v>0</v>
      </c>
      <c r="I208" s="41">
        <f>'65-69 transition matrix'!I9</f>
        <v>0.37056200000000006</v>
      </c>
      <c r="J208" s="41">
        <f>'65-69 transition matrix'!J9</f>
        <v>7.038E-3</v>
      </c>
      <c r="K208" s="41">
        <f>'65-69 transition matrix'!K9</f>
        <v>0.62239999999999995</v>
      </c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4"/>
      <c r="AU208" s="44"/>
      <c r="AV208" s="44"/>
      <c r="AW208" s="44"/>
      <c r="AX208" s="44"/>
      <c r="AY208" s="44"/>
      <c r="AZ208" s="44"/>
      <c r="BA208" s="44"/>
      <c r="BB208" s="44"/>
      <c r="BC208" s="44"/>
      <c r="BD208" s="44"/>
      <c r="BE208" s="44"/>
      <c r="BF208" s="44"/>
      <c r="BG208" s="44"/>
      <c r="BH208" s="44"/>
      <c r="BI208" s="44"/>
      <c r="BJ208" s="44"/>
    </row>
    <row r="209" spans="1:62" x14ac:dyDescent="0.25">
      <c r="A209" s="4" t="str">
        <f>'65-69 transition matrix'!A10</f>
        <v xml:space="preserve">LT </v>
      </c>
      <c r="B209" s="41">
        <f>'65-69 transition matrix'!B10</f>
        <v>0</v>
      </c>
      <c r="C209" s="41">
        <f>'65-69 transition matrix'!C10</f>
        <v>0</v>
      </c>
      <c r="D209" s="41">
        <f>'65-69 transition matrix'!D10</f>
        <v>0</v>
      </c>
      <c r="E209" s="41">
        <f>'65-69 transition matrix'!E10</f>
        <v>0</v>
      </c>
      <c r="F209" s="41">
        <f>'65-69 transition matrix'!F10</f>
        <v>0</v>
      </c>
      <c r="G209" s="41">
        <f>'65-69 transition matrix'!G10</f>
        <v>0</v>
      </c>
      <c r="H209" s="41">
        <f>'65-69 transition matrix'!H10</f>
        <v>0</v>
      </c>
      <c r="I209" s="41">
        <f>'65-69 transition matrix'!I10</f>
        <v>0</v>
      </c>
      <c r="J209" s="41">
        <f>'65-69 transition matrix'!J10</f>
        <v>0.92999999999999994</v>
      </c>
      <c r="K209" s="41">
        <f>'65-69 transition matrix'!K10</f>
        <v>7.0000000000000007E-2</v>
      </c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4"/>
      <c r="AU209" s="44"/>
      <c r="AV209" s="44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4"/>
      <c r="BI209" s="44"/>
      <c r="BJ209" s="44"/>
    </row>
    <row r="210" spans="1:62" x14ac:dyDescent="0.25">
      <c r="A210" s="4" t="str">
        <f>'65-69 transition matrix'!A11</f>
        <v>death</v>
      </c>
      <c r="B210" s="41">
        <f>'65-69 transition matrix'!B11</f>
        <v>0</v>
      </c>
      <c r="C210" s="41">
        <f>'65-69 transition matrix'!C11</f>
        <v>0</v>
      </c>
      <c r="D210" s="41">
        <f>'65-69 transition matrix'!D11</f>
        <v>0</v>
      </c>
      <c r="E210" s="41">
        <f>'65-69 transition matrix'!E11</f>
        <v>0</v>
      </c>
      <c r="F210" s="41">
        <f>'65-69 transition matrix'!F11</f>
        <v>0</v>
      </c>
      <c r="G210" s="41">
        <f>'65-69 transition matrix'!G11</f>
        <v>0</v>
      </c>
      <c r="H210" s="41">
        <f>'65-69 transition matrix'!H11</f>
        <v>0</v>
      </c>
      <c r="I210" s="41">
        <f>'65-69 transition matrix'!I11</f>
        <v>0</v>
      </c>
      <c r="J210" s="41">
        <f>'65-69 transition matrix'!J11</f>
        <v>0</v>
      </c>
      <c r="K210" s="41">
        <f>'65-69 transition matrix'!K11</f>
        <v>1</v>
      </c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4"/>
      <c r="AU210" s="44"/>
      <c r="AV210" s="44"/>
      <c r="AW210" s="44"/>
      <c r="AX210" s="44"/>
      <c r="AY210" s="44"/>
      <c r="AZ210" s="44"/>
      <c r="BA210" s="44"/>
      <c r="BB210" s="44"/>
      <c r="BC210" s="44"/>
      <c r="BD210" s="44"/>
      <c r="BE210" s="44"/>
      <c r="BF210" s="44"/>
      <c r="BG210" s="44"/>
      <c r="BH210" s="44"/>
      <c r="BI210" s="44"/>
      <c r="BJ210" s="44"/>
    </row>
    <row r="211" spans="1:62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4"/>
      <c r="AU211" s="44"/>
      <c r="AV211" s="44"/>
      <c r="AW211" s="44"/>
      <c r="AX211" s="44"/>
      <c r="AY211" s="44"/>
      <c r="AZ211" s="44"/>
      <c r="BA211" s="44"/>
      <c r="BB211" s="44"/>
      <c r="BC211" s="44"/>
      <c r="BD211" s="44"/>
      <c r="BE211" s="44"/>
      <c r="BF211" s="44"/>
      <c r="BG211" s="44"/>
      <c r="BH211" s="44"/>
      <c r="BI211" s="44"/>
      <c r="BJ211" s="44"/>
    </row>
    <row r="212" spans="1:62" x14ac:dyDescent="0.25">
      <c r="A212" s="15" t="s">
        <v>122</v>
      </c>
      <c r="B212" s="15" t="s">
        <v>66</v>
      </c>
      <c r="C212" s="15" t="s">
        <v>87</v>
      </c>
      <c r="D212" s="15" t="s">
        <v>77</v>
      </c>
      <c r="E212" s="15" t="s">
        <v>2</v>
      </c>
      <c r="F212" s="15" t="s">
        <v>3</v>
      </c>
      <c r="G212" s="15" t="s">
        <v>4</v>
      </c>
      <c r="H212" s="15" t="s">
        <v>64</v>
      </c>
      <c r="I212" s="15" t="s">
        <v>78</v>
      </c>
      <c r="J212" s="15" t="s">
        <v>79</v>
      </c>
      <c r="K212" s="15" t="s">
        <v>65</v>
      </c>
      <c r="L212" s="4" t="s">
        <v>110</v>
      </c>
      <c r="M212" s="15" t="s">
        <v>112</v>
      </c>
      <c r="N212" s="4" t="s">
        <v>151</v>
      </c>
      <c r="O212" s="22" t="s">
        <v>153</v>
      </c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4"/>
      <c r="AU212" s="44"/>
      <c r="AV212" s="44"/>
      <c r="AW212" s="44"/>
      <c r="AX212" s="44"/>
      <c r="AY212" s="44"/>
      <c r="AZ212" s="44"/>
      <c r="BA212" s="44"/>
      <c r="BB212" s="44"/>
      <c r="BC212" s="44"/>
      <c r="BD212" s="44"/>
      <c r="BE212" s="44"/>
      <c r="BF212" s="44"/>
      <c r="BG212" s="44"/>
      <c r="BH212" s="44"/>
      <c r="BI212" s="44"/>
      <c r="BJ212" s="44"/>
    </row>
    <row r="213" spans="1:62" x14ac:dyDescent="0.25">
      <c r="A213" s="4">
        <v>65</v>
      </c>
      <c r="B213" s="41">
        <f t="array" ref="B213:K213">MMULT(B197:K197,B201:K210)</f>
        <v>473.61603731550099</v>
      </c>
      <c r="C213" s="41">
        <v>232.45185337146887</v>
      </c>
      <c r="D213" s="41">
        <v>34.774018431633252</v>
      </c>
      <c r="E213" s="41">
        <v>23.441720920134141</v>
      </c>
      <c r="F213" s="41">
        <v>15.43599990365642</v>
      </c>
      <c r="G213" s="41">
        <v>4.2111925716869809</v>
      </c>
      <c r="H213" s="41">
        <v>1.7911471970871709</v>
      </c>
      <c r="I213" s="41">
        <v>0.26776999468684032</v>
      </c>
      <c r="J213" s="41">
        <v>0.42654974894239112</v>
      </c>
      <c r="K213" s="41">
        <v>164.30861760709087</v>
      </c>
      <c r="L213" s="41">
        <f xml:space="preserve"> (C213 + D213 + E213 + F213 + G213 + H213) / $Q$2</f>
        <v>0.32828206148526834</v>
      </c>
      <c r="M213" s="41">
        <f xml:space="preserve"> (D213 + E213 + F213 + G213 + H213) / (C213 + D213 + E213 + F213+ G213 + H213)</f>
        <v>0.25521488301355938</v>
      </c>
      <c r="N213" s="41">
        <f>I213 / (D213 + E213 + F213 + G213 + H213)</f>
        <v>3.3616607958707923E-3</v>
      </c>
      <c r="O213" s="41">
        <f>SUM(B213:J213)</f>
        <v>786.41628945479715</v>
      </c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4"/>
      <c r="AU213" s="44"/>
      <c r="AV213" s="44"/>
      <c r="AW213" s="44"/>
      <c r="AX213" s="44"/>
      <c r="AY213" s="44"/>
      <c r="AZ213" s="44"/>
      <c r="BA213" s="44"/>
      <c r="BB213" s="44"/>
      <c r="BC213" s="44"/>
      <c r="BD213" s="44"/>
      <c r="BE213" s="44"/>
      <c r="BF213" s="44"/>
      <c r="BG213" s="44"/>
      <c r="BH213" s="44"/>
      <c r="BI213" s="44"/>
      <c r="BJ213" s="44"/>
    </row>
    <row r="214" spans="1:62" x14ac:dyDescent="0.25">
      <c r="A214" s="4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4"/>
      <c r="AU214" s="44"/>
      <c r="AV214" s="44"/>
      <c r="AW214" s="44"/>
      <c r="AX214" s="44"/>
      <c r="AY214" s="44"/>
      <c r="AZ214" s="44"/>
      <c r="BA214" s="44"/>
      <c r="BB214" s="44"/>
      <c r="BC214" s="44"/>
      <c r="BD214" s="44"/>
      <c r="BE214" s="44"/>
      <c r="BF214" s="44"/>
      <c r="BG214" s="44"/>
      <c r="BH214" s="44"/>
      <c r="BI214" s="44"/>
      <c r="BJ214" s="44"/>
    </row>
    <row r="215" spans="1:62" x14ac:dyDescent="0.25">
      <c r="A215" s="15" t="s">
        <v>123</v>
      </c>
      <c r="B215" s="15" t="s">
        <v>66</v>
      </c>
      <c r="C215" s="15" t="s">
        <v>87</v>
      </c>
      <c r="D215" s="15" t="s">
        <v>77</v>
      </c>
      <c r="E215" s="15" t="s">
        <v>2</v>
      </c>
      <c r="F215" s="15" t="s">
        <v>3</v>
      </c>
      <c r="G215" s="15" t="s">
        <v>4</v>
      </c>
      <c r="H215" s="15" t="s">
        <v>64</v>
      </c>
      <c r="I215" s="15" t="s">
        <v>78</v>
      </c>
      <c r="J215" s="15" t="s">
        <v>79</v>
      </c>
      <c r="K215" s="15" t="s">
        <v>65</v>
      </c>
      <c r="L215" s="4" t="s">
        <v>110</v>
      </c>
      <c r="M215" s="15" t="s">
        <v>112</v>
      </c>
      <c r="N215" s="4" t="s">
        <v>151</v>
      </c>
      <c r="O215" s="22" t="s">
        <v>153</v>
      </c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4"/>
      <c r="AU215" s="44"/>
      <c r="AV215" s="44"/>
      <c r="AW215" s="44"/>
      <c r="AX215" s="44"/>
      <c r="AY215" s="44"/>
      <c r="AZ215" s="44"/>
      <c r="BA215" s="44"/>
      <c r="BB215" s="44"/>
      <c r="BC215" s="44"/>
      <c r="BD215" s="44"/>
      <c r="BE215" s="44"/>
      <c r="BF215" s="44"/>
      <c r="BG215" s="44"/>
      <c r="BH215" s="44"/>
      <c r="BI215" s="44"/>
      <c r="BJ215" s="44"/>
    </row>
    <row r="216" spans="1:62" x14ac:dyDescent="0.25">
      <c r="A216" s="4">
        <v>66</v>
      </c>
      <c r="B216" s="41">
        <f t="array" ref="B216:K216">MMULT(B213:K213,B201:K210)</f>
        <v>457.55302080574506</v>
      </c>
      <c r="C216" s="41">
        <v>233.41307401390381</v>
      </c>
      <c r="D216" s="41">
        <v>35.070319399207342</v>
      </c>
      <c r="E216" s="41">
        <v>23.912768263994298</v>
      </c>
      <c r="F216" s="41">
        <v>16.102616446218573</v>
      </c>
      <c r="G216" s="41">
        <v>4.4658452127540809</v>
      </c>
      <c r="H216" s="41">
        <v>1.9480398189870849</v>
      </c>
      <c r="I216" s="41">
        <v>0.30093703032143099</v>
      </c>
      <c r="J216" s="41">
        <v>0.45925989877634305</v>
      </c>
      <c r="K216" s="41">
        <v>177.49902617197986</v>
      </c>
      <c r="L216" s="41">
        <f xml:space="preserve"> (C216 + D216 + E216 + F216 + G216 + H216) / $Q$2</f>
        <v>0.33123426220973684</v>
      </c>
      <c r="M216" s="41">
        <f xml:space="preserve"> (D216 + E216 + F216 + G216 + H216) / (C216 + D216 + E216 + F216+ G216 + H216)</f>
        <v>0.25880060942811445</v>
      </c>
      <c r="N216" s="41">
        <f>I216 / (D216 + E216 + F216 + G216 + H216)</f>
        <v>3.6924975143149854E-3</v>
      </c>
      <c r="O216" s="41">
        <f>SUM(B216:J216)</f>
        <v>773.22588088990813</v>
      </c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4"/>
      <c r="AU216" s="44"/>
      <c r="AV216" s="44"/>
      <c r="AW216" s="44"/>
      <c r="AX216" s="44"/>
      <c r="AY216" s="44"/>
      <c r="AZ216" s="44"/>
      <c r="BA216" s="44"/>
      <c r="BB216" s="44"/>
      <c r="BC216" s="44"/>
      <c r="BD216" s="44"/>
      <c r="BE216" s="44"/>
      <c r="BF216" s="44"/>
      <c r="BG216" s="44"/>
      <c r="BH216" s="44"/>
      <c r="BI216" s="44"/>
      <c r="BJ216" s="44"/>
    </row>
    <row r="217" spans="1:62" x14ac:dyDescent="0.25">
      <c r="A217" s="4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4"/>
      <c r="AU217" s="44"/>
      <c r="AV217" s="44"/>
      <c r="AW217" s="44"/>
      <c r="AX217" s="44"/>
      <c r="AY217" s="44"/>
      <c r="AZ217" s="44"/>
      <c r="BA217" s="44"/>
      <c r="BB217" s="44"/>
      <c r="BC217" s="44"/>
      <c r="BD217" s="44"/>
      <c r="BE217" s="44"/>
      <c r="BF217" s="44"/>
      <c r="BG217" s="44"/>
      <c r="BH217" s="44"/>
      <c r="BI217" s="44"/>
      <c r="BJ217" s="44"/>
    </row>
    <row r="218" spans="1:62" x14ac:dyDescent="0.25">
      <c r="A218" s="15" t="s">
        <v>124</v>
      </c>
      <c r="B218" s="15" t="s">
        <v>66</v>
      </c>
      <c r="C218" s="15" t="s">
        <v>87</v>
      </c>
      <c r="D218" s="15" t="s">
        <v>77</v>
      </c>
      <c r="E218" s="15" t="s">
        <v>2</v>
      </c>
      <c r="F218" s="15" t="s">
        <v>3</v>
      </c>
      <c r="G218" s="15" t="s">
        <v>4</v>
      </c>
      <c r="H218" s="15" t="s">
        <v>64</v>
      </c>
      <c r="I218" s="15" t="s">
        <v>78</v>
      </c>
      <c r="J218" s="15" t="s">
        <v>79</v>
      </c>
      <c r="K218" s="15" t="s">
        <v>65</v>
      </c>
      <c r="L218" s="4" t="s">
        <v>110</v>
      </c>
      <c r="M218" s="15" t="s">
        <v>112</v>
      </c>
      <c r="N218" s="4" t="s">
        <v>151</v>
      </c>
      <c r="O218" s="22" t="s">
        <v>153</v>
      </c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4"/>
      <c r="AU218" s="44"/>
      <c r="AV218" s="44"/>
      <c r="AW218" s="44"/>
      <c r="AX218" s="44"/>
      <c r="AY218" s="44"/>
      <c r="AZ218" s="44"/>
      <c r="BA218" s="44"/>
      <c r="BB218" s="44"/>
      <c r="BC218" s="44"/>
      <c r="BD218" s="44"/>
      <c r="BE218" s="44"/>
      <c r="BF218" s="44"/>
      <c r="BG218" s="44"/>
      <c r="BH218" s="44"/>
      <c r="BI218" s="44"/>
      <c r="BJ218" s="44"/>
    </row>
    <row r="219" spans="1:62" x14ac:dyDescent="0.25">
      <c r="A219" s="4">
        <v>67</v>
      </c>
      <c r="B219" s="41">
        <f t="array" ref="B219:K219">MMULT(B216:K216,B201:K210)</f>
        <v>443.30484426148979</v>
      </c>
      <c r="C219" s="41">
        <v>232.77474350149225</v>
      </c>
      <c r="D219" s="41">
        <v>35.356011902081832</v>
      </c>
      <c r="E219" s="41">
        <v>24.357463996050381</v>
      </c>
      <c r="F219" s="41">
        <v>16.729598839753077</v>
      </c>
      <c r="G219" s="41">
        <v>4.7126527521370418</v>
      </c>
      <c r="H219" s="41">
        <v>2.1034725239941032</v>
      </c>
      <c r="I219" s="41">
        <v>0.32659282569861003</v>
      </c>
      <c r="J219" s="41">
        <v>0.49522928974868363</v>
      </c>
      <c r="K219" s="41">
        <v>190.56429716944211</v>
      </c>
      <c r="L219" s="41">
        <f xml:space="preserve"> (C219 + D219 + E219 + F219 + G219 + H219) / $Q$2</f>
        <v>0.33241365737664036</v>
      </c>
      <c r="M219" s="41">
        <f xml:space="preserve"> (D219 + E219 + F219 + G219 + H219) / (C219 + D219 + E219 + F219+ G219 + H219)</f>
        <v>0.26345018224262567</v>
      </c>
      <c r="N219" s="41">
        <f>I219 / (D219 + E219 + F219 + G219 + H219)</f>
        <v>3.9226034557577911E-3</v>
      </c>
      <c r="O219" s="41">
        <f>SUM(B219:J219)</f>
        <v>760.16060989244579</v>
      </c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4"/>
      <c r="AU219" s="44"/>
      <c r="AV219" s="44"/>
      <c r="AW219" s="44"/>
      <c r="AX219" s="44"/>
      <c r="AY219" s="44"/>
      <c r="AZ219" s="44"/>
      <c r="BA219" s="44"/>
      <c r="BB219" s="44"/>
      <c r="BC219" s="44"/>
      <c r="BD219" s="44"/>
      <c r="BE219" s="44"/>
      <c r="BF219" s="44"/>
      <c r="BG219" s="44"/>
      <c r="BH219" s="44"/>
      <c r="BI219" s="44"/>
      <c r="BJ219" s="44"/>
    </row>
    <row r="220" spans="1:62" x14ac:dyDescent="0.25">
      <c r="A220" s="4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4"/>
      <c r="AU220" s="44"/>
      <c r="AV220" s="44"/>
      <c r="AW220" s="44"/>
      <c r="AX220" s="44"/>
      <c r="AY220" s="44"/>
      <c r="AZ220" s="44"/>
      <c r="BA220" s="44"/>
      <c r="BB220" s="44"/>
      <c r="BC220" s="44"/>
      <c r="BD220" s="44"/>
      <c r="BE220" s="44"/>
      <c r="BF220" s="44"/>
      <c r="BG220" s="44"/>
      <c r="BH220" s="44"/>
      <c r="BI220" s="44"/>
      <c r="BJ220" s="44"/>
    </row>
    <row r="221" spans="1:62" x14ac:dyDescent="0.25">
      <c r="A221" s="15" t="s">
        <v>125</v>
      </c>
      <c r="B221" s="15" t="s">
        <v>66</v>
      </c>
      <c r="C221" s="15" t="s">
        <v>87</v>
      </c>
      <c r="D221" s="15" t="s">
        <v>77</v>
      </c>
      <c r="E221" s="15" t="s">
        <v>2</v>
      </c>
      <c r="F221" s="15" t="s">
        <v>3</v>
      </c>
      <c r="G221" s="15" t="s">
        <v>4</v>
      </c>
      <c r="H221" s="15" t="s">
        <v>64</v>
      </c>
      <c r="I221" s="15" t="s">
        <v>78</v>
      </c>
      <c r="J221" s="15" t="s">
        <v>79</v>
      </c>
      <c r="K221" s="15" t="s">
        <v>65</v>
      </c>
      <c r="L221" s="4" t="s">
        <v>110</v>
      </c>
      <c r="M221" s="15" t="s">
        <v>112</v>
      </c>
      <c r="N221" s="4" t="s">
        <v>151</v>
      </c>
      <c r="O221" s="22" t="s">
        <v>153</v>
      </c>
      <c r="P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4"/>
      <c r="AU221" s="44"/>
      <c r="AV221" s="44"/>
      <c r="AW221" s="44"/>
      <c r="AX221" s="44"/>
      <c r="AY221" s="44"/>
      <c r="AZ221" s="44"/>
      <c r="BA221" s="44"/>
      <c r="BB221" s="44"/>
      <c r="BC221" s="44"/>
      <c r="BD221" s="44"/>
      <c r="BE221" s="44"/>
      <c r="BF221" s="44"/>
      <c r="BG221" s="44"/>
      <c r="BH221" s="44"/>
      <c r="BI221" s="44"/>
      <c r="BJ221" s="44"/>
    </row>
    <row r="222" spans="1:62" x14ac:dyDescent="0.25">
      <c r="A222" s="4">
        <v>68</v>
      </c>
      <c r="B222" s="41">
        <f t="array" ref="B222:K222">MMULT(B219:K219,B201:K210)</f>
        <v>430.45237698841214</v>
      </c>
      <c r="C222" s="41">
        <v>230.99524178031709</v>
      </c>
      <c r="D222" s="41">
        <v>35.590096908052118</v>
      </c>
      <c r="E222" s="41">
        <v>24.777959926274836</v>
      </c>
      <c r="F222" s="41">
        <v>17.319887131902775</v>
      </c>
      <c r="G222" s="41">
        <v>4.9501930874520212</v>
      </c>
      <c r="H222" s="41">
        <v>2.256730106746712</v>
      </c>
      <c r="I222" s="41">
        <v>0.34914810358475878</v>
      </c>
      <c r="J222" s="41">
        <v>0.5341274488864628</v>
      </c>
      <c r="K222" s="41">
        <v>203.49914558025895</v>
      </c>
      <c r="L222" s="41">
        <f xml:space="preserve"> (C222 + D222 + E222 + F222 + G222 + H222) / $Q$2</f>
        <v>0.33226236800397874</v>
      </c>
      <c r="M222" s="41">
        <f xml:space="preserve"> (D222 + E222 + F222 + G222 + H222) / (C222 + D222 + E222 + F222+ G222 + H222)</f>
        <v>0.2687481018164864</v>
      </c>
      <c r="N222" s="41">
        <f>I222 / (D222 + E222 + F222 + G222 + H222)</f>
        <v>4.1127115839048644E-3</v>
      </c>
      <c r="O222" s="41">
        <f>SUM(B222:J222)</f>
        <v>747.22576148162887</v>
      </c>
      <c r="P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4"/>
      <c r="AU222" s="44"/>
      <c r="AV222" s="44"/>
      <c r="AW222" s="44"/>
      <c r="AX222" s="44"/>
      <c r="AY222" s="44"/>
      <c r="AZ222" s="44"/>
      <c r="BA222" s="44"/>
      <c r="BB222" s="44"/>
      <c r="BC222" s="44"/>
      <c r="BD222" s="44"/>
      <c r="BE222" s="44"/>
      <c r="BF222" s="44"/>
      <c r="BG222" s="44"/>
      <c r="BH222" s="44"/>
      <c r="BI222" s="44"/>
      <c r="BJ222" s="44"/>
    </row>
    <row r="223" spans="1:62" x14ac:dyDescent="0.25">
      <c r="A223" s="4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4"/>
      <c r="AU223" s="44"/>
      <c r="AV223" s="44"/>
      <c r="AW223" s="44"/>
      <c r="AX223" s="44"/>
      <c r="AY223" s="44"/>
      <c r="AZ223" s="44"/>
      <c r="BA223" s="44"/>
      <c r="BB223" s="44"/>
      <c r="BC223" s="44"/>
      <c r="BD223" s="44"/>
      <c r="BE223" s="44"/>
      <c r="BF223" s="44"/>
      <c r="BG223" s="44"/>
      <c r="BH223" s="44"/>
      <c r="BI223" s="44"/>
      <c r="BJ223" s="44"/>
    </row>
    <row r="224" spans="1:62" x14ac:dyDescent="0.25">
      <c r="A224" s="15" t="s">
        <v>126</v>
      </c>
      <c r="B224" s="15" t="s">
        <v>66</v>
      </c>
      <c r="C224" s="15" t="s">
        <v>87</v>
      </c>
      <c r="D224" s="15" t="s">
        <v>77</v>
      </c>
      <c r="E224" s="15" t="s">
        <v>2</v>
      </c>
      <c r="F224" s="15" t="s">
        <v>3</v>
      </c>
      <c r="G224" s="15" t="s">
        <v>4</v>
      </c>
      <c r="H224" s="15" t="s">
        <v>64</v>
      </c>
      <c r="I224" s="15" t="s">
        <v>78</v>
      </c>
      <c r="J224" s="15" t="s">
        <v>79</v>
      </c>
      <c r="K224" s="15" t="s">
        <v>65</v>
      </c>
      <c r="L224" s="4" t="s">
        <v>110</v>
      </c>
      <c r="M224" s="15" t="s">
        <v>112</v>
      </c>
      <c r="N224" s="4" t="s">
        <v>151</v>
      </c>
      <c r="O224" s="22" t="s">
        <v>153</v>
      </c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L224" s="22" t="s">
        <v>218</v>
      </c>
      <c r="AM224" s="22" t="s">
        <v>219</v>
      </c>
      <c r="AN224" s="22" t="s">
        <v>220</v>
      </c>
      <c r="AO224" s="41"/>
      <c r="AP224" s="41"/>
      <c r="AQ224" s="41"/>
      <c r="AR224" s="41"/>
      <c r="AS224" s="41"/>
      <c r="AT224" s="44"/>
      <c r="AU224" s="44"/>
      <c r="AV224" s="44"/>
      <c r="AW224" s="44"/>
      <c r="AX224" s="44"/>
      <c r="AY224" s="44"/>
      <c r="AZ224" s="44"/>
      <c r="BA224" s="44"/>
      <c r="BB224" s="44"/>
      <c r="BC224" s="44"/>
      <c r="BD224" s="44"/>
      <c r="BE224" s="44"/>
      <c r="BF224" s="44"/>
      <c r="BG224" s="44"/>
      <c r="BH224" s="44"/>
      <c r="BI224" s="44"/>
      <c r="BJ224" s="44"/>
    </row>
    <row r="225" spans="1:62" x14ac:dyDescent="0.25">
      <c r="A225" s="4">
        <v>69</v>
      </c>
      <c r="B225" s="41">
        <f t="array" ref="B225:K225">MMULT(B222:K222,B201:K210)</f>
        <v>418.6860601218275</v>
      </c>
      <c r="C225" s="41">
        <v>228.40842309469471</v>
      </c>
      <c r="D225" s="41">
        <v>35.751852730527226</v>
      </c>
      <c r="E225" s="41">
        <v>25.170645122433275</v>
      </c>
      <c r="F225" s="41">
        <v>17.876129705130253</v>
      </c>
      <c r="G225" s="41">
        <v>5.1776683862402662</v>
      </c>
      <c r="H225" s="41">
        <v>2.4070692444322717</v>
      </c>
      <c r="I225" s="41">
        <v>0.37017145570087329</v>
      </c>
      <c r="J225" s="41">
        <v>0.57565384783401852</v>
      </c>
      <c r="K225" s="41">
        <v>216.30123335306743</v>
      </c>
      <c r="L225" s="41">
        <f xml:space="preserve"> (C225 + D225 + E225 + F225 + G225 + H225) / $Q$2</f>
        <v>0.33110712251800339</v>
      </c>
      <c r="M225" s="41">
        <f xml:space="preserve"> (D225 + E225 + F225 + G225 + H225) / (C225 + D225 + E225 + F225+ G225 + H225)</f>
        <v>0.27441429034666676</v>
      </c>
      <c r="N225" s="41">
        <f>I225 / (D225 + E225 + F225 + G225 + H225)</f>
        <v>4.2852168920715422E-3</v>
      </c>
      <c r="O225" s="41">
        <f>SUM(B225:J225)</f>
        <v>734.42367370882039</v>
      </c>
      <c r="P225" s="41"/>
      <c r="Q225" s="22" t="s">
        <v>163</v>
      </c>
      <c r="R225" s="22" t="s">
        <v>154</v>
      </c>
      <c r="S225" s="22" t="s">
        <v>155</v>
      </c>
      <c r="T225" s="22" t="s">
        <v>156</v>
      </c>
      <c r="U225" s="22" t="s">
        <v>157</v>
      </c>
      <c r="V225" s="22" t="s">
        <v>158</v>
      </c>
      <c r="W225" s="22" t="s">
        <v>159</v>
      </c>
      <c r="X225" s="22" t="s">
        <v>160</v>
      </c>
      <c r="Y225" s="22" t="s">
        <v>161</v>
      </c>
      <c r="Z225" s="22" t="s">
        <v>162</v>
      </c>
      <c r="AA225" s="41"/>
      <c r="AB225" s="22" t="s">
        <v>181</v>
      </c>
      <c r="AC225" s="22" t="s">
        <v>182</v>
      </c>
      <c r="AD225" s="22" t="s">
        <v>174</v>
      </c>
      <c r="AE225" s="22" t="s">
        <v>175</v>
      </c>
      <c r="AF225" s="22" t="s">
        <v>176</v>
      </c>
      <c r="AG225" s="22" t="s">
        <v>177</v>
      </c>
      <c r="AH225" s="22" t="s">
        <v>178</v>
      </c>
      <c r="AI225" s="22" t="s">
        <v>179</v>
      </c>
      <c r="AJ225" s="22" t="s">
        <v>180</v>
      </c>
      <c r="AK225" s="22" t="s">
        <v>183</v>
      </c>
      <c r="AL225">
        <f>C225 - C213</f>
        <v>-4.0434302767741599</v>
      </c>
      <c r="AM225">
        <f>J225 - J213</f>
        <v>0.1491040988916274</v>
      </c>
      <c r="AN225">
        <f>K225-K213</f>
        <v>51.992615745976565</v>
      </c>
      <c r="AO225" s="41"/>
      <c r="AP225" s="41"/>
      <c r="AQ225" s="41"/>
      <c r="AR225" s="41"/>
      <c r="AS225" s="41"/>
      <c r="AT225" s="44"/>
      <c r="AU225" s="44"/>
      <c r="AV225" s="44"/>
      <c r="AW225" s="44"/>
      <c r="AX225" s="44"/>
      <c r="AY225" s="44"/>
      <c r="AZ225" s="44"/>
      <c r="BA225" s="44"/>
      <c r="BB225" s="44"/>
      <c r="BC225" s="44"/>
      <c r="BD225" s="44"/>
      <c r="BE225" s="44"/>
      <c r="BF225" s="44"/>
      <c r="BG225" s="44"/>
      <c r="BH225" s="44"/>
      <c r="BI225" s="44"/>
      <c r="BJ225" s="44"/>
    </row>
    <row r="226" spans="1:62" x14ac:dyDescent="0.25">
      <c r="A226" s="22" t="s">
        <v>153</v>
      </c>
      <c r="B226" s="4">
        <f t="shared" ref="B226:K226" si="8">SUM(B213:B225)</f>
        <v>2223.6123394929755</v>
      </c>
      <c r="C226" s="4">
        <f t="shared" si="8"/>
        <v>1158.0433357618767</v>
      </c>
      <c r="D226" s="4">
        <f t="shared" si="8"/>
        <v>176.54229937150177</v>
      </c>
      <c r="E226" s="4">
        <f t="shared" si="8"/>
        <v>121.66055822888693</v>
      </c>
      <c r="F226" s="4">
        <f t="shared" si="8"/>
        <v>83.464232026661094</v>
      </c>
      <c r="G226" s="4">
        <f t="shared" si="8"/>
        <v>23.517552010270393</v>
      </c>
      <c r="H226" s="4">
        <f t="shared" si="8"/>
        <v>10.506458891247343</v>
      </c>
      <c r="I226" s="4">
        <f t="shared" si="8"/>
        <v>1.6146194099925133</v>
      </c>
      <c r="J226" s="4">
        <f t="shared" si="8"/>
        <v>2.4908202341878991</v>
      </c>
      <c r="K226" s="4">
        <f t="shared" si="8"/>
        <v>952.17231988183937</v>
      </c>
      <c r="L226" s="4"/>
      <c r="M226" s="41"/>
      <c r="N226" s="41"/>
      <c r="O226" s="4">
        <f>SUM(B226:J226)</f>
        <v>3801.4522154276005</v>
      </c>
      <c r="P226" s="41"/>
      <c r="Q226" s="41">
        <f xml:space="preserve"> $R$6 * B226</f>
        <v>2223.6123394929755</v>
      </c>
      <c r="R226" s="41">
        <f>$R$7 * C226</f>
        <v>1158.0433357618767</v>
      </c>
      <c r="S226" s="41">
        <f xml:space="preserve"> $R$8 * D226</f>
        <v>167.71518440292667</v>
      </c>
      <c r="T226" s="41">
        <f xml:space="preserve"> $R$9 * E226</f>
        <v>115.57753031744258</v>
      </c>
      <c r="U226" s="41">
        <f xml:space="preserve"> $R$10 * F226</f>
        <v>76.787093464528212</v>
      </c>
      <c r="V226" s="41">
        <f>$R$11 * G226</f>
        <v>18.343690568010906</v>
      </c>
      <c r="W226" s="41">
        <f>$R$12 *H226</f>
        <v>6.3038753347484056</v>
      </c>
      <c r="X226" s="41">
        <f xml:space="preserve"> $R$13 * I226</f>
        <v>1.0495026164951338</v>
      </c>
      <c r="Y226" s="41">
        <f xml:space="preserve"> $R$14 * J226</f>
        <v>1.8681151756409244</v>
      </c>
      <c r="Z226" s="4">
        <f>SUM(Q226:Y226)</f>
        <v>3769.3006671346452</v>
      </c>
      <c r="AA226" s="41"/>
      <c r="AB226" s="49">
        <f xml:space="preserve"> $S$6 * B226</f>
        <v>5579043.3597878758</v>
      </c>
      <c r="AC226" s="49">
        <f>$S$7 * C226</f>
        <v>4487417.9260772727</v>
      </c>
      <c r="AD226" s="49">
        <f xml:space="preserve"> $S$8 * D226</f>
        <v>692928.5250331444</v>
      </c>
      <c r="AE226" s="49">
        <f xml:space="preserve"> $S$9 * E226</f>
        <v>486642.23291554773</v>
      </c>
      <c r="AF226" s="49">
        <f xml:space="preserve"> $S$10 * F226</f>
        <v>375589.04411997495</v>
      </c>
      <c r="AG226" s="49">
        <f>$S$11 * G226</f>
        <v>487095.53723672038</v>
      </c>
      <c r="AH226" s="49">
        <f>$S$12 *H226</f>
        <v>537762.59188960399</v>
      </c>
      <c r="AI226" s="49">
        <f xml:space="preserve"> $S$13 * I226</f>
        <v>114524.95475076897</v>
      </c>
      <c r="AJ226" s="49">
        <f xml:space="preserve"> $S$14 * J226</f>
        <v>167303.41348993281</v>
      </c>
      <c r="AK226" s="39">
        <f>SUM(AB226:AJ226) + AL226 + AM226 + AN226</f>
        <v>16193167.690495241</v>
      </c>
      <c r="AL226" s="39">
        <f>IF(AL225&gt;0,(AL225*$T$7)-(AL225*$S$7),0)</f>
        <v>0</v>
      </c>
      <c r="AM226" s="39">
        <f>IF(AM225 &gt; 0, (AM225 * $T$14) - (AM225 * $S$14), 0)</f>
        <v>24836.269752378375</v>
      </c>
      <c r="AN226" s="39">
        <f t="array" ref="AN226">IF(AN225&gt;0,AN225*$T$15,0)</f>
        <v>3240023.8354420215</v>
      </c>
      <c r="AO226" s="41"/>
      <c r="AP226" s="41"/>
      <c r="AQ226" s="41"/>
      <c r="AR226" s="41"/>
      <c r="AS226" s="41"/>
      <c r="AT226" s="44"/>
      <c r="AU226" s="44"/>
      <c r="AV226" s="44"/>
      <c r="AW226" s="44"/>
      <c r="AX226" s="44"/>
      <c r="AY226" s="44"/>
      <c r="AZ226" s="44"/>
      <c r="BA226" s="44"/>
      <c r="BB226" s="44"/>
      <c r="BC226" s="44"/>
      <c r="BD226" s="44"/>
      <c r="BE226" s="44"/>
      <c r="BF226" s="44"/>
      <c r="BG226" s="44"/>
      <c r="BH226" s="44"/>
      <c r="BI226" s="44"/>
      <c r="BJ226" s="44"/>
    </row>
    <row r="227" spans="1:62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4"/>
      <c r="AU227" s="44"/>
      <c r="AV227" s="44"/>
      <c r="AW227" s="44"/>
      <c r="AX227" s="44"/>
      <c r="AY227" s="44"/>
      <c r="AZ227" s="44"/>
      <c r="BA227" s="44"/>
      <c r="BB227" s="44"/>
      <c r="BC227" s="44"/>
      <c r="BD227" s="44"/>
      <c r="BE227" s="44"/>
      <c r="BF227" s="44"/>
      <c r="BG227" s="44"/>
      <c r="BH227" s="44"/>
      <c r="BI227" s="44"/>
      <c r="BJ227" s="44"/>
    </row>
    <row r="228" spans="1:62" x14ac:dyDescent="0.25">
      <c r="A228" s="4" t="str">
        <f>'70-74 transition matrix'!A1</f>
        <v>70-74</v>
      </c>
      <c r="B228" s="4" t="str">
        <f>'70-74 transition matrix'!B1</f>
        <v>no NAFLD</v>
      </c>
      <c r="C228" s="4" t="str">
        <f>'70-74 transition matrix'!C1</f>
        <v>NAFLD</v>
      </c>
      <c r="D228" s="4" t="str">
        <f>'70-74 transition matrix'!D1</f>
        <v>F1</v>
      </c>
      <c r="E228" s="4" t="str">
        <f>'70-74 transition matrix'!E1</f>
        <v>F2</v>
      </c>
      <c r="F228" s="4" t="str">
        <f>'70-74 transition matrix'!F1</f>
        <v>F3</v>
      </c>
      <c r="G228" s="4" t="str">
        <f>'70-74 transition matrix'!G1</f>
        <v>F4</v>
      </c>
      <c r="H228" s="4" t="str">
        <f>'70-74 transition matrix'!H1</f>
        <v>DCC</v>
      </c>
      <c r="I228" s="4" t="str">
        <f>'70-74 transition matrix'!I1</f>
        <v>HCC</v>
      </c>
      <c r="J228" s="4" t="str">
        <f>'70-74 transition matrix'!J1</f>
        <v>LT</v>
      </c>
      <c r="K228" s="4" t="str">
        <f>'70-74 transition matrix'!K1</f>
        <v>death</v>
      </c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4"/>
      <c r="AU228" s="44"/>
      <c r="AV228" s="44"/>
      <c r="AW228" s="44"/>
      <c r="AX228" s="44"/>
      <c r="AY228" s="44"/>
      <c r="AZ228" s="44"/>
      <c r="BA228" s="44"/>
      <c r="BB228" s="44"/>
      <c r="BC228" s="44"/>
      <c r="BD228" s="44"/>
      <c r="BE228" s="44"/>
      <c r="BF228" s="44"/>
      <c r="BG228" s="44"/>
      <c r="BH228" s="44"/>
      <c r="BI228" s="44"/>
      <c r="BJ228" s="44"/>
    </row>
    <row r="229" spans="1:62" x14ac:dyDescent="0.25">
      <c r="A229" s="4" t="str">
        <f>'70-74 transition matrix'!A2</f>
        <v>no NAFLD</v>
      </c>
      <c r="B229" s="41">
        <f>'70-74 transition matrix'!B2</f>
        <v>0.88634999999999997</v>
      </c>
      <c r="C229" s="41">
        <f>'70-74 transition matrix'!C2</f>
        <v>9.0399999999999994E-2</v>
      </c>
      <c r="D229" s="41">
        <f>'70-74 transition matrix'!D2</f>
        <v>0</v>
      </c>
      <c r="E229" s="41">
        <f>'70-74 transition matrix'!E2</f>
        <v>0</v>
      </c>
      <c r="F229" s="41">
        <f>'70-74 transition matrix'!F2</f>
        <v>0</v>
      </c>
      <c r="G229" s="41">
        <f>'70-74 transition matrix'!G2</f>
        <v>0</v>
      </c>
      <c r="H229" s="41">
        <f>'70-74 transition matrix'!H2</f>
        <v>0</v>
      </c>
      <c r="I229" s="41">
        <f>'70-74 transition matrix'!I2</f>
        <v>0</v>
      </c>
      <c r="J229" s="41">
        <f>'70-74 transition matrix'!J2</f>
        <v>0</v>
      </c>
      <c r="K229" s="41">
        <f>'70-74 transition matrix'!K2</f>
        <v>2.325E-2</v>
      </c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4"/>
      <c r="AU229" s="44"/>
      <c r="AV229" s="44"/>
      <c r="AW229" s="44"/>
      <c r="AX229" s="44"/>
      <c r="AY229" s="44"/>
      <c r="AZ229" s="44"/>
      <c r="BA229" s="44"/>
      <c r="BB229" s="44"/>
      <c r="BC229" s="44"/>
      <c r="BD229" s="44"/>
      <c r="BE229" s="44"/>
      <c r="BF229" s="44"/>
      <c r="BG229" s="44"/>
      <c r="BH229" s="44"/>
      <c r="BI229" s="44"/>
      <c r="BJ229" s="44"/>
    </row>
    <row r="230" spans="1:62" x14ac:dyDescent="0.25">
      <c r="A230" s="4" t="str">
        <f>'70-74 transition matrix'!A3</f>
        <v>NAFLD</v>
      </c>
      <c r="B230" s="41">
        <f>'70-74 transition matrix'!B3</f>
        <v>0.14359</v>
      </c>
      <c r="C230" s="41">
        <f>'70-74 transition matrix'!C3</f>
        <v>0.80586150000000001</v>
      </c>
      <c r="D230" s="41">
        <f>'70-74 transition matrix'!D3</f>
        <v>2.6136E-2</v>
      </c>
      <c r="E230" s="41">
        <f>'70-74 transition matrix'!E3</f>
        <v>0</v>
      </c>
      <c r="F230" s="41">
        <f>'70-74 transition matrix'!F3</f>
        <v>0</v>
      </c>
      <c r="G230" s="41">
        <f>'70-74 transition matrix'!G3</f>
        <v>0</v>
      </c>
      <c r="H230" s="41">
        <f>'70-74 transition matrix'!H3</f>
        <v>0</v>
      </c>
      <c r="I230" s="41">
        <f>'70-74 transition matrix'!I3</f>
        <v>0</v>
      </c>
      <c r="J230" s="41">
        <f>'70-74 transition matrix'!J3</f>
        <v>0</v>
      </c>
      <c r="K230" s="41">
        <f>'70-74 transition matrix'!K3</f>
        <v>2.44125E-2</v>
      </c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4"/>
      <c r="AU230" s="44"/>
      <c r="AV230" s="44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4"/>
      <c r="BI230" s="44"/>
      <c r="BJ230" s="44"/>
    </row>
    <row r="231" spans="1:62" x14ac:dyDescent="0.25">
      <c r="A231" s="4" t="str">
        <f>'70-74 transition matrix'!A4</f>
        <v>F1</v>
      </c>
      <c r="B231" s="41">
        <f>'70-74 transition matrix'!B4</f>
        <v>0</v>
      </c>
      <c r="C231" s="41">
        <f>'70-74 transition matrix'!C4</f>
        <v>4.9799999999999997E-2</v>
      </c>
      <c r="D231" s="41">
        <f>'70-74 transition matrix'!D4</f>
        <v>0.79095574700000004</v>
      </c>
      <c r="E231" s="41">
        <f>'70-74 transition matrix'!E4</f>
        <v>0.1331</v>
      </c>
      <c r="F231" s="41">
        <f>'70-74 transition matrix'!F4</f>
        <v>0</v>
      </c>
      <c r="G231" s="41">
        <f>'70-74 transition matrix'!G4</f>
        <v>0</v>
      </c>
      <c r="H231" s="41">
        <f>'70-74 transition matrix'!H4</f>
        <v>0</v>
      </c>
      <c r="I231" s="41">
        <f>'70-74 transition matrix'!I4</f>
        <v>1.1253000000000001E-5</v>
      </c>
      <c r="J231" s="41">
        <f>'70-74 transition matrix'!J4</f>
        <v>0</v>
      </c>
      <c r="K231" s="41">
        <f>'70-74 transition matrix'!K4</f>
        <v>2.6133000000000003E-2</v>
      </c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4"/>
      <c r="AU231" s="44"/>
      <c r="AV231" s="44"/>
      <c r="AW231" s="44"/>
      <c r="AX231" s="44"/>
      <c r="AY231" s="44"/>
      <c r="AZ231" s="44"/>
      <c r="BA231" s="44"/>
      <c r="BB231" s="44"/>
      <c r="BC231" s="44"/>
      <c r="BD231" s="44"/>
      <c r="BE231" s="44"/>
      <c r="BF231" s="44"/>
      <c r="BG231" s="44"/>
      <c r="BH231" s="44"/>
      <c r="BI231" s="44"/>
      <c r="BJ231" s="44"/>
    </row>
    <row r="232" spans="1:62" x14ac:dyDescent="0.25">
      <c r="A232" s="4" t="str">
        <f>'70-74 transition matrix'!A5</f>
        <v>F2</v>
      </c>
      <c r="B232" s="41">
        <f>'70-74 transition matrix'!B5</f>
        <v>0</v>
      </c>
      <c r="C232" s="41">
        <f>'70-74 transition matrix'!C5</f>
        <v>0</v>
      </c>
      <c r="D232" s="41">
        <f>'70-74 transition matrix'!D5</f>
        <v>4.9799999999999997E-2</v>
      </c>
      <c r="E232" s="41">
        <f>'70-74 transition matrix'!E5</f>
        <v>0.77497360000000004</v>
      </c>
      <c r="F232" s="41">
        <f>'70-74 transition matrix'!F5</f>
        <v>0.1331</v>
      </c>
      <c r="G232" s="41">
        <f>'70-74 transition matrix'!G5</f>
        <v>0</v>
      </c>
      <c r="H232" s="41">
        <f>'70-74 transition matrix'!H5</f>
        <v>0</v>
      </c>
      <c r="I232" s="41">
        <f>'70-74 transition matrix'!I5</f>
        <v>2.299E-4</v>
      </c>
      <c r="J232" s="41">
        <f>'70-74 transition matrix'!J5</f>
        <v>0</v>
      </c>
      <c r="K232" s="41">
        <f>'70-74 transition matrix'!K5</f>
        <v>4.1896500000000003E-2</v>
      </c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4"/>
      <c r="AU232" s="44"/>
      <c r="AV232" s="44"/>
      <c r="AW232" s="44"/>
      <c r="AX232" s="44"/>
      <c r="AY232" s="44"/>
      <c r="AZ232" s="44"/>
      <c r="BA232" s="44"/>
      <c r="BB232" s="44"/>
      <c r="BC232" s="44"/>
      <c r="BD232" s="44"/>
      <c r="BE232" s="44"/>
      <c r="BF232" s="44"/>
      <c r="BG232" s="44"/>
      <c r="BH232" s="44"/>
      <c r="BI232" s="44"/>
      <c r="BJ232" s="44"/>
    </row>
    <row r="233" spans="1:62" x14ac:dyDescent="0.25">
      <c r="A233" s="4" t="str">
        <f>'70-74 transition matrix'!A6</f>
        <v>F3</v>
      </c>
      <c r="B233" s="41">
        <f>'70-74 transition matrix'!B6</f>
        <v>0</v>
      </c>
      <c r="C233" s="41">
        <f>'70-74 transition matrix'!C6</f>
        <v>0</v>
      </c>
      <c r="D233" s="41">
        <f>'70-74 transition matrix'!D6</f>
        <v>0</v>
      </c>
      <c r="E233" s="41">
        <f>'70-74 transition matrix'!E6</f>
        <v>4.9799999999999997E-2</v>
      </c>
      <c r="F233" s="41">
        <f>'70-74 transition matrix'!F6</f>
        <v>0.80809895000000009</v>
      </c>
      <c r="G233" s="41">
        <f>'70-74 transition matrix'!G6</f>
        <v>8.7119999999999989E-2</v>
      </c>
      <c r="H233" s="41">
        <f>'70-74 transition matrix'!H6</f>
        <v>0</v>
      </c>
      <c r="I233" s="41">
        <f>'70-74 transition matrix'!I6</f>
        <v>4.5980000000000001E-4</v>
      </c>
      <c r="J233" s="41">
        <f>'70-74 transition matrix'!J6</f>
        <v>0</v>
      </c>
      <c r="K233" s="41">
        <f>'70-74 transition matrix'!K6</f>
        <v>5.4521250000000007E-2</v>
      </c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4"/>
      <c r="AU233" s="44"/>
      <c r="AV233" s="44"/>
      <c r="AW233" s="44"/>
      <c r="AX233" s="44"/>
      <c r="AY233" s="44"/>
      <c r="AZ233" s="44"/>
      <c r="BA233" s="44"/>
      <c r="BB233" s="44"/>
      <c r="BC233" s="44"/>
      <c r="BD233" s="44"/>
      <c r="BE233" s="44"/>
      <c r="BF233" s="44"/>
      <c r="BG233" s="44"/>
      <c r="BH233" s="44"/>
      <c r="BI233" s="44"/>
      <c r="BJ233" s="44"/>
    </row>
    <row r="234" spans="1:62" x14ac:dyDescent="0.25">
      <c r="A234" s="4" t="str">
        <f>'70-74 transition matrix'!A7</f>
        <v>F4</v>
      </c>
      <c r="B234" s="41">
        <f>'70-74 transition matrix'!B7</f>
        <v>0</v>
      </c>
      <c r="C234" s="41">
        <f>'70-74 transition matrix'!C7</f>
        <v>0</v>
      </c>
      <c r="D234" s="41">
        <f>'70-74 transition matrix'!D7</f>
        <v>0</v>
      </c>
      <c r="E234" s="41">
        <f>'70-74 transition matrix'!E7</f>
        <v>0</v>
      </c>
      <c r="F234" s="41">
        <f>'70-74 transition matrix'!F7</f>
        <v>4.9799999999999997E-2</v>
      </c>
      <c r="G234" s="41">
        <f>'70-74 transition matrix'!G7</f>
        <v>0.71661074999999996</v>
      </c>
      <c r="H234" s="41">
        <f>'70-74 transition matrix'!H7</f>
        <v>0.1331</v>
      </c>
      <c r="I234" s="41">
        <f>'70-74 transition matrix'!I7</f>
        <v>3.1459999999999995E-2</v>
      </c>
      <c r="J234" s="41">
        <f>'70-74 transition matrix'!J7</f>
        <v>0</v>
      </c>
      <c r="K234" s="41">
        <f>'70-74 transition matrix'!K7</f>
        <v>6.902925E-2</v>
      </c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4"/>
      <c r="AU234" s="44"/>
      <c r="AV234" s="44"/>
      <c r="AW234" s="44"/>
      <c r="AX234" s="44"/>
      <c r="AY234" s="44"/>
      <c r="AZ234" s="44"/>
      <c r="BA234" s="44"/>
      <c r="BB234" s="44"/>
      <c r="BC234" s="44"/>
      <c r="BD234" s="44"/>
      <c r="BE234" s="44"/>
      <c r="BF234" s="44"/>
      <c r="BG234" s="44"/>
      <c r="BH234" s="44"/>
      <c r="BI234" s="44"/>
      <c r="BJ234" s="44"/>
    </row>
    <row r="235" spans="1:62" x14ac:dyDescent="0.25">
      <c r="A235" s="4" t="str">
        <f>'70-74 transition matrix'!A8</f>
        <v>DCC</v>
      </c>
      <c r="B235" s="41">
        <f>'70-74 transition matrix'!B8</f>
        <v>0</v>
      </c>
      <c r="C235" s="41">
        <f>'70-74 transition matrix'!C8</f>
        <v>0</v>
      </c>
      <c r="D235" s="41">
        <f>'70-74 transition matrix'!D8</f>
        <v>0</v>
      </c>
      <c r="E235" s="41">
        <f>'70-74 transition matrix'!E8</f>
        <v>0</v>
      </c>
      <c r="F235" s="41">
        <f>'70-74 transition matrix'!F8</f>
        <v>0</v>
      </c>
      <c r="G235" s="41">
        <f>'70-74 transition matrix'!G8</f>
        <v>0</v>
      </c>
      <c r="H235" s="41">
        <f>'70-74 transition matrix'!H8</f>
        <v>0.7746599999999999</v>
      </c>
      <c r="I235" s="41">
        <f>'70-74 transition matrix'!I8</f>
        <v>3.1459999999999995E-2</v>
      </c>
      <c r="J235" s="41">
        <f>'70-74 transition matrix'!J8</f>
        <v>3.388E-2</v>
      </c>
      <c r="K235" s="41">
        <f>'70-74 transition matrix'!K8</f>
        <v>0.16</v>
      </c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4"/>
      <c r="AU235" s="44"/>
      <c r="AV235" s="44"/>
      <c r="AW235" s="44"/>
      <c r="AX235" s="44"/>
      <c r="AY235" s="44"/>
      <c r="AZ235" s="44"/>
      <c r="BA235" s="44"/>
      <c r="BB235" s="44"/>
      <c r="BC235" s="44"/>
      <c r="BD235" s="44"/>
      <c r="BE235" s="44"/>
      <c r="BF235" s="44"/>
      <c r="BG235" s="44"/>
      <c r="BH235" s="44"/>
      <c r="BI235" s="44"/>
      <c r="BJ235" s="44"/>
    </row>
    <row r="236" spans="1:62" x14ac:dyDescent="0.25">
      <c r="A236" s="4" t="str">
        <f>'70-74 transition matrix'!A9</f>
        <v>HCC</v>
      </c>
      <c r="B236" s="41">
        <f>'70-74 transition matrix'!B9</f>
        <v>0</v>
      </c>
      <c r="C236" s="41">
        <f>'70-74 transition matrix'!C9</f>
        <v>0</v>
      </c>
      <c r="D236" s="41">
        <f>'70-74 transition matrix'!D9</f>
        <v>0</v>
      </c>
      <c r="E236" s="41">
        <f>'70-74 transition matrix'!E9</f>
        <v>0</v>
      </c>
      <c r="F236" s="41">
        <f>'70-74 transition matrix'!F9</f>
        <v>0</v>
      </c>
      <c r="G236" s="41">
        <f>'70-74 transition matrix'!G9</f>
        <v>0</v>
      </c>
      <c r="H236" s="41">
        <f>'70-74 transition matrix'!H9</f>
        <v>0</v>
      </c>
      <c r="I236" s="41">
        <f>'70-74 transition matrix'!I9</f>
        <v>0.37056200000000006</v>
      </c>
      <c r="J236" s="41">
        <f>'70-74 transition matrix'!J9</f>
        <v>7.038E-3</v>
      </c>
      <c r="K236" s="41">
        <f>'70-74 transition matrix'!K9</f>
        <v>0.62239999999999995</v>
      </c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4"/>
      <c r="AU236" s="44"/>
      <c r="AV236" s="44"/>
      <c r="AW236" s="44"/>
      <c r="AX236" s="44"/>
      <c r="AY236" s="44"/>
      <c r="AZ236" s="44"/>
      <c r="BA236" s="44"/>
      <c r="BB236" s="44"/>
      <c r="BC236" s="44"/>
      <c r="BD236" s="44"/>
      <c r="BE236" s="44"/>
      <c r="BF236" s="44"/>
      <c r="BG236" s="44"/>
      <c r="BH236" s="44"/>
      <c r="BI236" s="44"/>
      <c r="BJ236" s="44"/>
    </row>
    <row r="237" spans="1:62" x14ac:dyDescent="0.25">
      <c r="A237" s="4" t="str">
        <f>'70-74 transition matrix'!A10</f>
        <v xml:space="preserve">LT </v>
      </c>
      <c r="B237" s="41">
        <f>'70-74 transition matrix'!B10</f>
        <v>0</v>
      </c>
      <c r="C237" s="41">
        <f>'70-74 transition matrix'!C10</f>
        <v>0</v>
      </c>
      <c r="D237" s="41">
        <f>'70-74 transition matrix'!D10</f>
        <v>0</v>
      </c>
      <c r="E237" s="41">
        <f>'70-74 transition matrix'!E10</f>
        <v>0</v>
      </c>
      <c r="F237" s="41">
        <f>'70-74 transition matrix'!F10</f>
        <v>0</v>
      </c>
      <c r="G237" s="41">
        <f>'70-74 transition matrix'!G10</f>
        <v>0</v>
      </c>
      <c r="H237" s="41">
        <f>'70-74 transition matrix'!H10</f>
        <v>0</v>
      </c>
      <c r="I237" s="41">
        <f>'70-74 transition matrix'!I10</f>
        <v>0</v>
      </c>
      <c r="J237" s="41">
        <f>'70-74 transition matrix'!J10</f>
        <v>0.92999999999999994</v>
      </c>
      <c r="K237" s="41">
        <f>'70-74 transition matrix'!K10</f>
        <v>7.0000000000000007E-2</v>
      </c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4"/>
      <c r="AU237" s="44"/>
      <c r="AV237" s="44"/>
      <c r="AW237" s="44"/>
      <c r="AX237" s="44"/>
      <c r="AY237" s="44"/>
      <c r="AZ237" s="44"/>
      <c r="BA237" s="44"/>
      <c r="BB237" s="44"/>
      <c r="BC237" s="44"/>
      <c r="BD237" s="44"/>
      <c r="BE237" s="44"/>
      <c r="BF237" s="44"/>
      <c r="BG237" s="44"/>
      <c r="BH237" s="44"/>
      <c r="BI237" s="44"/>
      <c r="BJ237" s="44"/>
    </row>
    <row r="238" spans="1:62" x14ac:dyDescent="0.25">
      <c r="A238" s="4" t="str">
        <f>'70-74 transition matrix'!A11</f>
        <v>death</v>
      </c>
      <c r="B238" s="41">
        <f>'70-74 transition matrix'!B11</f>
        <v>0</v>
      </c>
      <c r="C238" s="41">
        <f>'70-74 transition matrix'!C11</f>
        <v>0</v>
      </c>
      <c r="D238" s="41">
        <f>'70-74 transition matrix'!D11</f>
        <v>0</v>
      </c>
      <c r="E238" s="41">
        <f>'70-74 transition matrix'!E11</f>
        <v>0</v>
      </c>
      <c r="F238" s="41">
        <f>'70-74 transition matrix'!F11</f>
        <v>0</v>
      </c>
      <c r="G238" s="41">
        <f>'70-74 transition matrix'!G11</f>
        <v>0</v>
      </c>
      <c r="H238" s="41">
        <f>'70-74 transition matrix'!H11</f>
        <v>0</v>
      </c>
      <c r="I238" s="41">
        <f>'70-74 transition matrix'!I11</f>
        <v>0</v>
      </c>
      <c r="J238" s="41">
        <f>'70-74 transition matrix'!J11</f>
        <v>0</v>
      </c>
      <c r="K238" s="41">
        <f>'70-74 transition matrix'!K11</f>
        <v>1</v>
      </c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</row>
    <row r="239" spans="1:62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</row>
    <row r="240" spans="1:62" x14ac:dyDescent="0.25">
      <c r="A240" s="15" t="s">
        <v>127</v>
      </c>
      <c r="B240" s="15" t="s">
        <v>66</v>
      </c>
      <c r="C240" s="15" t="s">
        <v>87</v>
      </c>
      <c r="D240" s="15" t="s">
        <v>77</v>
      </c>
      <c r="E240" s="15" t="s">
        <v>2</v>
      </c>
      <c r="F240" s="15" t="s">
        <v>3</v>
      </c>
      <c r="G240" s="15" t="s">
        <v>4</v>
      </c>
      <c r="H240" s="15" t="s">
        <v>64</v>
      </c>
      <c r="I240" s="15" t="s">
        <v>78</v>
      </c>
      <c r="J240" s="15" t="s">
        <v>79</v>
      </c>
      <c r="K240" s="15" t="s">
        <v>65</v>
      </c>
      <c r="L240" s="4" t="s">
        <v>110</v>
      </c>
      <c r="M240" s="15" t="s">
        <v>112</v>
      </c>
      <c r="N240" s="4" t="s">
        <v>151</v>
      </c>
      <c r="O240" s="22" t="s">
        <v>153</v>
      </c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4"/>
      <c r="AU240" s="44"/>
      <c r="AV240" s="44"/>
      <c r="AW240" s="44"/>
      <c r="AX240" s="44"/>
      <c r="AY240" s="44"/>
      <c r="AZ240" s="44"/>
      <c r="BA240" s="44"/>
      <c r="BB240" s="44"/>
      <c r="BC240" s="44"/>
      <c r="BD240" s="44"/>
      <c r="BE240" s="44"/>
      <c r="BF240" s="44"/>
      <c r="BG240" s="44"/>
      <c r="BH240" s="44"/>
      <c r="BI240" s="44"/>
      <c r="BJ240" s="44"/>
    </row>
    <row r="241" spans="1:62" x14ac:dyDescent="0.25">
      <c r="A241" s="4">
        <v>70</v>
      </c>
      <c r="B241" s="41">
        <f t="array" ref="B241:K241">MMULT(B225:K225,B229:K238)</f>
        <v>403.899554861149</v>
      </c>
      <c r="C241" s="41">
        <v>223.6952165487188</v>
      </c>
      <c r="D241" s="41">
        <v>35.501314056208265</v>
      </c>
      <c r="E241" s="41">
        <v>25.155388322603219</v>
      </c>
      <c r="F241" s="41">
        <v>18.0537423962102</v>
      </c>
      <c r="G241" s="41">
        <v>5.2677412454258743</v>
      </c>
      <c r="H241" s="41">
        <v>2.5538079231004827</v>
      </c>
      <c r="I241" s="41">
        <v>0.39019581217922794</v>
      </c>
      <c r="J241" s="41">
        <v>0.61951485119222527</v>
      </c>
      <c r="K241" s="41">
        <v>235.58843104510052</v>
      </c>
      <c r="L241" s="41">
        <f xml:space="preserve"> (C241 + D241 + E241 + F241 + G241 + H241) / $Q$2</f>
        <v>0.32630596736020134</v>
      </c>
      <c r="M241" s="41">
        <f xml:space="preserve"> (D241 + E241 + F241 + G241 + H241) / (C241 + D241 + E241 + F241+ G241 + H241)</f>
        <v>0.2789310254449941</v>
      </c>
      <c r="N241" s="41">
        <f>I241 / (D241 + E241 + F241 + G241 + H241)</f>
        <v>4.5092663926568572E-3</v>
      </c>
      <c r="O241" s="41">
        <f>SUM(B241:J241)</f>
        <v>715.13647601678724</v>
      </c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4"/>
      <c r="AU241" s="44"/>
      <c r="AV241" s="44"/>
      <c r="AW241" s="44"/>
      <c r="AX241" s="44"/>
      <c r="AY241" s="44"/>
      <c r="AZ241" s="44"/>
      <c r="BA241" s="44"/>
      <c r="BB241" s="44"/>
      <c r="BC241" s="44"/>
      <c r="BD241" s="44"/>
      <c r="BE241" s="44"/>
      <c r="BF241" s="44"/>
      <c r="BG241" s="44"/>
      <c r="BH241" s="44"/>
      <c r="BI241" s="44"/>
      <c r="BJ241" s="44"/>
    </row>
    <row r="242" spans="1:62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4"/>
      <c r="AU242" s="44"/>
      <c r="AV242" s="44"/>
      <c r="AW242" s="44"/>
      <c r="AX242" s="44"/>
      <c r="AY242" s="44"/>
      <c r="AZ242" s="44"/>
      <c r="BA242" s="44"/>
      <c r="BB242" s="44"/>
      <c r="BC242" s="44"/>
      <c r="BD242" s="44"/>
      <c r="BE242" s="44"/>
      <c r="BF242" s="44"/>
      <c r="BG242" s="44"/>
      <c r="BH242" s="44"/>
      <c r="BI242" s="44"/>
      <c r="BJ242" s="44"/>
    </row>
    <row r="243" spans="1:62" x14ac:dyDescent="0.25">
      <c r="A243" s="15" t="s">
        <v>128</v>
      </c>
      <c r="B243" s="15" t="s">
        <v>66</v>
      </c>
      <c r="C243" s="15" t="s">
        <v>87</v>
      </c>
      <c r="D243" s="15" t="s">
        <v>77</v>
      </c>
      <c r="E243" s="15" t="s">
        <v>2</v>
      </c>
      <c r="F243" s="15" t="s">
        <v>3</v>
      </c>
      <c r="G243" s="15" t="s">
        <v>4</v>
      </c>
      <c r="H243" s="15" t="s">
        <v>64</v>
      </c>
      <c r="I243" s="15" t="s">
        <v>78</v>
      </c>
      <c r="J243" s="15" t="s">
        <v>79</v>
      </c>
      <c r="K243" s="15" t="s">
        <v>65</v>
      </c>
      <c r="L243" s="4" t="s">
        <v>110</v>
      </c>
      <c r="M243" s="15" t="s">
        <v>112</v>
      </c>
      <c r="N243" s="4" t="s">
        <v>151</v>
      </c>
      <c r="O243" s="22" t="s">
        <v>153</v>
      </c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4"/>
      <c r="AU243" s="44"/>
      <c r="AV243" s="44"/>
      <c r="AW243" s="44"/>
      <c r="AX243" s="44"/>
      <c r="AY243" s="44"/>
      <c r="AZ243" s="44"/>
      <c r="BA243" s="44"/>
      <c r="BB243" s="44"/>
      <c r="BC243" s="44"/>
      <c r="BD243" s="44"/>
      <c r="BE243" s="44"/>
      <c r="BF243" s="44"/>
      <c r="BG243" s="44"/>
      <c r="BH243" s="44"/>
      <c r="BI243" s="44"/>
      <c r="BJ243" s="44"/>
    </row>
    <row r="244" spans="1:62" x14ac:dyDescent="0.25">
      <c r="A244" s="4">
        <v>71</v>
      </c>
      <c r="B244" s="41">
        <f t="array" ref="B244:K244">MMULT(B241:K241,B229:K238)</f>
        <v>390.11676659540996</v>
      </c>
      <c r="C244" s="41">
        <v>218.54784795022238</v>
      </c>
      <c r="D244" s="41">
        <v>35.179204896992765</v>
      </c>
      <c r="E244" s="41">
        <v>25.119063119978367</v>
      </c>
      <c r="F244" s="41">
        <v>18.199725973708645</v>
      </c>
      <c r="G244" s="41">
        <v>5.3477620422484016</v>
      </c>
      <c r="H244" s="41">
        <v>2.6794692054752036</v>
      </c>
      <c r="I244" s="41">
        <v>0.40514150821081668</v>
      </c>
      <c r="J244" s="41">
        <v>0.66541802216953116</v>
      </c>
      <c r="K244" s="41">
        <v>254.46450774747174</v>
      </c>
      <c r="L244" s="41">
        <f xml:space="preserve"> (C244 + D244 + E244 + F244 + G244 + H244) / $Q$2</f>
        <v>0.32088469642750905</v>
      </c>
      <c r="M244" s="41">
        <f xml:space="preserve"> (D244 + E244 + F244 + G244 + H244) / (C244 + D244 + E244 + F244+ G244 + H244)</f>
        <v>0.28362131188453038</v>
      </c>
      <c r="N244" s="41">
        <f>I244 / (D244 + E244 + F244 + G244 + H244)</f>
        <v>4.6823513847496865E-3</v>
      </c>
      <c r="O244" s="41">
        <f>SUM(B244:J244)</f>
        <v>696.26039931441608</v>
      </c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4"/>
      <c r="AU244" s="44"/>
      <c r="AV244" s="44"/>
      <c r="AW244" s="44"/>
      <c r="AX244" s="44"/>
      <c r="AY244" s="44"/>
      <c r="AZ244" s="44"/>
      <c r="BA244" s="44"/>
      <c r="BB244" s="44"/>
      <c r="BC244" s="44"/>
      <c r="BD244" s="44"/>
      <c r="BE244" s="44"/>
      <c r="BF244" s="44"/>
      <c r="BG244" s="44"/>
      <c r="BH244" s="44"/>
      <c r="BI244" s="44"/>
      <c r="BJ244" s="44"/>
    </row>
    <row r="245" spans="1:62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4"/>
      <c r="AU245" s="44"/>
      <c r="AV245" s="44"/>
      <c r="AW245" s="44"/>
      <c r="AX245" s="44"/>
      <c r="AY245" s="44"/>
      <c r="AZ245" s="44"/>
      <c r="BA245" s="44"/>
      <c r="BB245" s="44"/>
      <c r="BC245" s="44"/>
      <c r="BD245" s="44"/>
      <c r="BE245" s="44"/>
      <c r="BF245" s="44"/>
      <c r="BG245" s="44"/>
      <c r="BH245" s="44"/>
      <c r="BI245" s="44"/>
      <c r="BJ245" s="44"/>
    </row>
    <row r="246" spans="1:62" x14ac:dyDescent="0.25">
      <c r="A246" s="15" t="s">
        <v>129</v>
      </c>
      <c r="B246" s="15" t="s">
        <v>66</v>
      </c>
      <c r="C246" s="15" t="s">
        <v>87</v>
      </c>
      <c r="D246" s="15" t="s">
        <v>77</v>
      </c>
      <c r="E246" s="15" t="s">
        <v>2</v>
      </c>
      <c r="F246" s="15" t="s">
        <v>3</v>
      </c>
      <c r="G246" s="15" t="s">
        <v>4</v>
      </c>
      <c r="H246" s="15" t="s">
        <v>64</v>
      </c>
      <c r="I246" s="15" t="s">
        <v>78</v>
      </c>
      <c r="J246" s="15" t="s">
        <v>79</v>
      </c>
      <c r="K246" s="15" t="s">
        <v>65</v>
      </c>
      <c r="L246" s="4" t="s">
        <v>110</v>
      </c>
      <c r="M246" s="15" t="s">
        <v>112</v>
      </c>
      <c r="N246" s="4" t="s">
        <v>151</v>
      </c>
      <c r="O246" s="22" t="s">
        <v>153</v>
      </c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4"/>
      <c r="AU246" s="44"/>
      <c r="AV246" s="44"/>
      <c r="AW246" s="44"/>
      <c r="AX246" s="44"/>
      <c r="AY246" s="44"/>
      <c r="AZ246" s="44"/>
      <c r="BA246" s="44"/>
      <c r="BB246" s="44"/>
      <c r="BC246" s="44"/>
      <c r="BD246" s="44"/>
      <c r="BE246" s="44"/>
      <c r="BF246" s="44"/>
      <c r="BG246" s="44"/>
      <c r="BH246" s="44"/>
      <c r="BI246" s="44"/>
      <c r="BJ246" s="44"/>
    </row>
    <row r="247" spans="1:62" x14ac:dyDescent="0.25">
      <c r="A247" s="4">
        <v>72</v>
      </c>
      <c r="B247" s="41">
        <f t="array" ref="B247:K247">MMULT(B244:K244,B229:K238)</f>
        <v>377.16128155901401</v>
      </c>
      <c r="C247" s="41">
        <v>213.13777667503342</v>
      </c>
      <c r="D247" s="41">
        <v>34.788090185568905</v>
      </c>
      <c r="E247" s="41">
        <v>25.055309299997298</v>
      </c>
      <c r="F247" s="41">
        <v>18.316845300614776</v>
      </c>
      <c r="G247" s="41">
        <v>5.4178238947466557</v>
      </c>
      <c r="H247" s="41">
        <v>2.7874647425366832</v>
      </c>
      <c r="I247" s="41">
        <v>0.4172057208257014</v>
      </c>
      <c r="J247" s="41">
        <v>0.71247056323395164</v>
      </c>
      <c r="K247" s="41">
        <v>272.93063912031636</v>
      </c>
      <c r="L247" s="41">
        <f xml:space="preserve"> (C247 + D247 + E247 + F247 + G247 + H247) / $Q$2</f>
        <v>0.31502625825180081</v>
      </c>
      <c r="M247" s="41">
        <f xml:space="preserve"> (D247 + E247 + F247 + G247 + H247) / (C247 + D247 + E247 + F247+ G247 + H247)</f>
        <v>0.28836253394014671</v>
      </c>
      <c r="N247" s="41">
        <f>I247 / (D247 + E247 + F247 + G247 + H247)</f>
        <v>4.830696972368289E-3</v>
      </c>
      <c r="O247" s="41">
        <f>SUM(B247:J247)</f>
        <v>677.79426794157132</v>
      </c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4"/>
      <c r="AU247" s="44"/>
      <c r="AV247" s="44"/>
      <c r="AW247" s="44"/>
      <c r="AX247" s="44"/>
      <c r="AY247" s="44"/>
      <c r="AZ247" s="44"/>
      <c r="BA247" s="44"/>
      <c r="BB247" s="44"/>
      <c r="BC247" s="44"/>
      <c r="BD247" s="44"/>
      <c r="BE247" s="44"/>
      <c r="BF247" s="44"/>
      <c r="BG247" s="44"/>
      <c r="BH247" s="44"/>
      <c r="BI247" s="44"/>
      <c r="BJ247" s="44"/>
    </row>
    <row r="248" spans="1:62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4"/>
      <c r="AU248" s="44"/>
      <c r="AV248" s="44"/>
      <c r="AW248" s="44"/>
      <c r="AX248" s="44"/>
      <c r="AY248" s="44"/>
      <c r="AZ248" s="44"/>
      <c r="BA248" s="44"/>
      <c r="BB248" s="44"/>
      <c r="BC248" s="44"/>
      <c r="BD248" s="44"/>
      <c r="BE248" s="44"/>
      <c r="BF248" s="44"/>
      <c r="BG248" s="44"/>
      <c r="BH248" s="44"/>
      <c r="BI248" s="44"/>
      <c r="BJ248" s="44"/>
    </row>
    <row r="249" spans="1:62" x14ac:dyDescent="0.25">
      <c r="A249" s="15" t="s">
        <v>130</v>
      </c>
      <c r="B249" s="15" t="s">
        <v>66</v>
      </c>
      <c r="C249" s="15" t="s">
        <v>87</v>
      </c>
      <c r="D249" s="15" t="s">
        <v>77</v>
      </c>
      <c r="E249" s="15" t="s">
        <v>2</v>
      </c>
      <c r="F249" s="15" t="s">
        <v>3</v>
      </c>
      <c r="G249" s="15" t="s">
        <v>4</v>
      </c>
      <c r="H249" s="15" t="s">
        <v>64</v>
      </c>
      <c r="I249" s="15" t="s">
        <v>78</v>
      </c>
      <c r="J249" s="15" t="s">
        <v>79</v>
      </c>
      <c r="K249" s="15" t="s">
        <v>65</v>
      </c>
      <c r="L249" s="4" t="s">
        <v>110</v>
      </c>
      <c r="M249" s="15" t="s">
        <v>112</v>
      </c>
      <c r="N249" s="4" t="s">
        <v>151</v>
      </c>
      <c r="O249" s="22" t="s">
        <v>153</v>
      </c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4"/>
      <c r="AU249" s="44"/>
      <c r="AV249" s="44"/>
      <c r="AW249" s="44"/>
      <c r="AX249" s="44"/>
      <c r="AY249" s="44"/>
      <c r="AZ249" s="44"/>
      <c r="BA249" s="44"/>
      <c r="BB249" s="44"/>
      <c r="BC249" s="44"/>
      <c r="BD249" s="44"/>
      <c r="BE249" s="44"/>
      <c r="BF249" s="44"/>
      <c r="BG249" s="44"/>
      <c r="BH249" s="44"/>
      <c r="BI249" s="44"/>
      <c r="BJ249" s="44"/>
    </row>
    <row r="250" spans="1:62" x14ac:dyDescent="0.25">
      <c r="A250" s="4">
        <v>73</v>
      </c>
      <c r="B250" s="41">
        <f t="array" ref="B250:K250">MMULT(B247:K247,B229:K238)</f>
        <v>364.90135526260008</v>
      </c>
      <c r="C250" s="41">
        <v>207.58735516218363</v>
      </c>
      <c r="D250" s="41">
        <v>34.334163193748566</v>
      </c>
      <c r="E250" s="41">
        <v>24.959676947002226</v>
      </c>
      <c r="F250" s="41">
        <v>18.40649275252726</v>
      </c>
      <c r="G250" s="41">
        <v>5.4782344071718807</v>
      </c>
      <c r="H250" s="41">
        <v>2.8804497978442463</v>
      </c>
      <c r="I250" s="41">
        <v>0.42731273830569766</v>
      </c>
      <c r="J250" s="41">
        <v>0.75997322314788918</v>
      </c>
      <c r="K250" s="41">
        <v>290.98989357735621</v>
      </c>
      <c r="L250" s="41">
        <f xml:space="preserve"> (C250 + D250 + E250 + F250 + G250 + H250) / $Q$2</f>
        <v>0.30886576135673138</v>
      </c>
      <c r="M250" s="41">
        <f xml:space="preserve"> (D250 + E250 + F250 + G250 + H250) / (C250 + D250 + E250 + F250+ G250 + H250)</f>
        <v>0.29307025465976433</v>
      </c>
      <c r="N250" s="41">
        <f>I250 / (D250 + E250 + F250 + G250 + H250)</f>
        <v>4.9653453259596624E-3</v>
      </c>
      <c r="O250" s="41">
        <f>SUM(B250:J250)</f>
        <v>659.73501348453124</v>
      </c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4"/>
      <c r="AU250" s="44"/>
      <c r="AV250" s="44"/>
      <c r="AW250" s="44"/>
      <c r="AX250" s="44"/>
      <c r="AY250" s="44"/>
      <c r="AZ250" s="44"/>
      <c r="BA250" s="44"/>
      <c r="BB250" s="44"/>
      <c r="BC250" s="44"/>
      <c r="BD250" s="44"/>
      <c r="BE250" s="44"/>
      <c r="BF250" s="44"/>
      <c r="BG250" s="44"/>
      <c r="BH250" s="44"/>
      <c r="BI250" s="44"/>
      <c r="BJ250" s="44"/>
    </row>
    <row r="251" spans="1:62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4"/>
      <c r="AU251" s="44"/>
      <c r="AV251" s="44"/>
      <c r="AW251" s="44"/>
      <c r="AX251" s="44"/>
      <c r="AY251" s="44"/>
      <c r="AZ251" s="44"/>
      <c r="BA251" s="44"/>
      <c r="BB251" s="44"/>
      <c r="BC251" s="44"/>
      <c r="BD251" s="44"/>
      <c r="BE251" s="44"/>
      <c r="BF251" s="44"/>
      <c r="BG251" s="44"/>
      <c r="BH251" s="44"/>
      <c r="BI251" s="44"/>
      <c r="BJ251" s="44"/>
    </row>
    <row r="252" spans="1:62" x14ac:dyDescent="0.25">
      <c r="A252" s="15" t="s">
        <v>131</v>
      </c>
      <c r="B252" s="15" t="s">
        <v>66</v>
      </c>
      <c r="C252" s="15" t="s">
        <v>87</v>
      </c>
      <c r="D252" s="15" t="s">
        <v>77</v>
      </c>
      <c r="E252" s="15" t="s">
        <v>2</v>
      </c>
      <c r="F252" s="15" t="s">
        <v>3</v>
      </c>
      <c r="G252" s="15" t="s">
        <v>4</v>
      </c>
      <c r="H252" s="15" t="s">
        <v>64</v>
      </c>
      <c r="I252" s="15" t="s">
        <v>78</v>
      </c>
      <c r="J252" s="15" t="s">
        <v>79</v>
      </c>
      <c r="K252" s="15" t="s">
        <v>65</v>
      </c>
      <c r="L252" s="4" t="s">
        <v>110</v>
      </c>
      <c r="M252" s="15" t="s">
        <v>112</v>
      </c>
      <c r="N252" s="4" t="s">
        <v>151</v>
      </c>
      <c r="O252" s="22" t="s">
        <v>153</v>
      </c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L252" s="22" t="s">
        <v>218</v>
      </c>
      <c r="AM252" s="22" t="s">
        <v>219</v>
      </c>
      <c r="AN252" s="22" t="s">
        <v>220</v>
      </c>
      <c r="AO252" s="41"/>
      <c r="AP252" s="41"/>
      <c r="AQ252" s="41"/>
      <c r="AR252" s="41"/>
      <c r="AS252" s="41"/>
      <c r="AT252" s="44"/>
      <c r="AU252" s="44"/>
      <c r="AV252" s="44"/>
      <c r="AW252" s="44"/>
      <c r="AX252" s="44"/>
      <c r="AY252" s="44"/>
      <c r="AZ252" s="44"/>
      <c r="BA252" s="44"/>
      <c r="BB252" s="44"/>
      <c r="BC252" s="44"/>
      <c r="BD252" s="44"/>
      <c r="BE252" s="44"/>
      <c r="BF252" s="44"/>
      <c r="BG252" s="44"/>
      <c r="BH252" s="44"/>
      <c r="BI252" s="44"/>
      <c r="BJ252" s="44"/>
    </row>
    <row r="253" spans="1:62" x14ac:dyDescent="0.25">
      <c r="A253" s="4">
        <v>74</v>
      </c>
      <c r="B253" s="41">
        <f t="array" ref="B253:K253">MMULT(B250:K250,B229:K238)</f>
        <v>353.23778456474349</v>
      </c>
      <c r="C253" s="41">
        <v>201.98358125481778</v>
      </c>
      <c r="D253" s="41">
        <v>33.825298723010846</v>
      </c>
      <c r="E253" s="41">
        <v>24.829611158619116</v>
      </c>
      <c r="F253" s="41">
        <v>18.469216541623048</v>
      </c>
      <c r="G253" s="41">
        <v>5.5293353157994209</v>
      </c>
      <c r="H253" s="41">
        <v>2.960522239992601</v>
      </c>
      <c r="I253" s="41">
        <v>0.43589796545799037</v>
      </c>
      <c r="J253" s="41">
        <v>0.80737216373069542</v>
      </c>
      <c r="K253" s="41">
        <v>308.64628713409269</v>
      </c>
      <c r="L253" s="41">
        <f xml:space="preserve"> (C253 + D253 + E253 + F253 + G253 + H253) / $Q$2</f>
        <v>0.30250345089059644</v>
      </c>
      <c r="M253" s="41">
        <f xml:space="preserve"> (D253 + E253 + F253 + G253 + H253) / (C253 + D253 + E253 + F253+ G253 + H253)</f>
        <v>0.29768674818031643</v>
      </c>
      <c r="N253" s="41">
        <f>I253 / (D253 + E253 + F253 + G253 + H253)</f>
        <v>5.0914341933285248E-3</v>
      </c>
      <c r="O253" s="41">
        <f>SUM(B253:J253)</f>
        <v>642.0786199277951</v>
      </c>
      <c r="P253" s="41"/>
      <c r="Q253" s="22" t="s">
        <v>163</v>
      </c>
      <c r="R253" s="22" t="s">
        <v>154</v>
      </c>
      <c r="S253" s="22" t="s">
        <v>155</v>
      </c>
      <c r="T253" s="22" t="s">
        <v>156</v>
      </c>
      <c r="U253" s="22" t="s">
        <v>157</v>
      </c>
      <c r="V253" s="22" t="s">
        <v>158</v>
      </c>
      <c r="W253" s="22" t="s">
        <v>159</v>
      </c>
      <c r="X253" s="22" t="s">
        <v>160</v>
      </c>
      <c r="Y253" s="22" t="s">
        <v>161</v>
      </c>
      <c r="Z253" s="22" t="s">
        <v>162</v>
      </c>
      <c r="AA253" s="41"/>
      <c r="AB253" s="22" t="s">
        <v>181</v>
      </c>
      <c r="AC253" s="22" t="s">
        <v>182</v>
      </c>
      <c r="AD253" s="22" t="s">
        <v>174</v>
      </c>
      <c r="AE253" s="22" t="s">
        <v>175</v>
      </c>
      <c r="AF253" s="22" t="s">
        <v>176</v>
      </c>
      <c r="AG253" s="22" t="s">
        <v>177</v>
      </c>
      <c r="AH253" s="22" t="s">
        <v>178</v>
      </c>
      <c r="AI253" s="22" t="s">
        <v>179</v>
      </c>
      <c r="AJ253" s="22" t="s">
        <v>180</v>
      </c>
      <c r="AK253" s="22" t="s">
        <v>183</v>
      </c>
      <c r="AL253">
        <f>C253 - C241</f>
        <v>-21.711635293901026</v>
      </c>
      <c r="AM253">
        <f>J253 - J241</f>
        <v>0.18785731253847016</v>
      </c>
      <c r="AN253">
        <f>K253-K241</f>
        <v>73.057856088992168</v>
      </c>
      <c r="AO253" s="41"/>
      <c r="AP253" s="41"/>
      <c r="AQ253" s="41"/>
      <c r="AR253" s="41"/>
      <c r="AS253" s="41"/>
      <c r="AT253" s="44"/>
      <c r="AU253" s="44"/>
      <c r="AV253" s="44"/>
      <c r="AW253" s="44"/>
      <c r="AX253" s="44"/>
      <c r="AY253" s="44"/>
      <c r="AZ253" s="44"/>
      <c r="BA253" s="44"/>
      <c r="BB253" s="44"/>
      <c r="BC253" s="44"/>
      <c r="BD253" s="44"/>
      <c r="BE253" s="44"/>
      <c r="BF253" s="44"/>
      <c r="BG253" s="44"/>
      <c r="BH253" s="44"/>
      <c r="BI253" s="44"/>
      <c r="BJ253" s="44"/>
    </row>
    <row r="254" spans="1:62" x14ac:dyDescent="0.25">
      <c r="A254" s="22" t="s">
        <v>153</v>
      </c>
      <c r="B254" s="4">
        <f t="shared" ref="B254:J254" si="9">SUM(B241:B253)</f>
        <v>1889.3167428429165</v>
      </c>
      <c r="C254" s="4">
        <f t="shared" si="9"/>
        <v>1064.951777590976</v>
      </c>
      <c r="D254" s="4">
        <f t="shared" si="9"/>
        <v>173.62807105552935</v>
      </c>
      <c r="E254" s="4">
        <f t="shared" si="9"/>
        <v>125.11904884820022</v>
      </c>
      <c r="F254" s="4">
        <f t="shared" si="9"/>
        <v>91.44602296468392</v>
      </c>
      <c r="G254" s="4">
        <f t="shared" si="9"/>
        <v>27.040896905392238</v>
      </c>
      <c r="H254" s="4">
        <f t="shared" si="9"/>
        <v>13.861713908949216</v>
      </c>
      <c r="I254" s="4">
        <f t="shared" si="9"/>
        <v>2.0757537449794339</v>
      </c>
      <c r="J254" s="4">
        <f t="shared" si="9"/>
        <v>3.564748823474293</v>
      </c>
      <c r="K254" s="4"/>
      <c r="L254" s="4"/>
      <c r="M254" s="4"/>
      <c r="N254" s="4"/>
      <c r="O254" s="4">
        <f>SUM(B254:J254)</f>
        <v>3391.0047766851012</v>
      </c>
      <c r="P254" s="41"/>
      <c r="Q254" s="41">
        <f xml:space="preserve"> $R$6 * B254</f>
        <v>1889.3167428429165</v>
      </c>
      <c r="R254" s="41">
        <f>$R$7 * C254</f>
        <v>1064.951777590976</v>
      </c>
      <c r="S254" s="41">
        <f xml:space="preserve"> $R$8 * D254</f>
        <v>164.94666750275286</v>
      </c>
      <c r="T254" s="41">
        <f xml:space="preserve"> $R$9 * E254</f>
        <v>118.8630964057902</v>
      </c>
      <c r="U254" s="41">
        <f xml:space="preserve"> $R$10 * F254</f>
        <v>84.130341127509212</v>
      </c>
      <c r="V254" s="41">
        <f>$R$11 * G254</f>
        <v>21.091899586205948</v>
      </c>
      <c r="W254" s="41">
        <f>$R$12 *H254</f>
        <v>8.3170283453695291</v>
      </c>
      <c r="X254" s="41">
        <f xml:space="preserve"> $R$13 * I254</f>
        <v>1.3492399342366321</v>
      </c>
      <c r="Y254" s="41">
        <f xml:space="preserve"> $R$14 * J254</f>
        <v>2.6735616176057198</v>
      </c>
      <c r="Z254" s="4">
        <f>SUM(Q254:Y254)</f>
        <v>3355.6403549533625</v>
      </c>
      <c r="AA254" s="41"/>
      <c r="AB254" s="49">
        <f xml:space="preserve"> $S$6 * B254</f>
        <v>4740295.7077928772</v>
      </c>
      <c r="AC254" s="49">
        <f>$S$7 * C254</f>
        <v>4126688.138165032</v>
      </c>
      <c r="AD254" s="49">
        <f xml:space="preserve"> $S$8 * D254</f>
        <v>681490.17889295274</v>
      </c>
      <c r="AE254" s="49">
        <f xml:space="preserve"> $S$9 * E254</f>
        <v>500476.1953928009</v>
      </c>
      <c r="AF254" s="49">
        <f xml:space="preserve"> $S$10 * F254</f>
        <v>411507.10334107763</v>
      </c>
      <c r="AG254" s="49">
        <f>$S$11 * G254</f>
        <v>560071.05670448404</v>
      </c>
      <c r="AH254" s="49">
        <f>$S$12 *H254</f>
        <v>709497.96471565671</v>
      </c>
      <c r="AI254" s="49">
        <f xml:space="preserve"> $S$13 * I254</f>
        <v>147233.21313139124</v>
      </c>
      <c r="AJ254" s="49">
        <f xml:space="preserve"> $S$14 * J254</f>
        <v>239437.04897512132</v>
      </c>
      <c r="AK254" s="39">
        <f>SUM(AB254:AJ254) + AL254 + AM254 + AN254</f>
        <v>16700734.417558651</v>
      </c>
      <c r="AL254" s="39">
        <f>IF(AL253&gt;0,(AL253*$T$7)-(AL253*$S$7),0)</f>
        <v>0</v>
      </c>
      <c r="AM254" s="39">
        <f>IF(AM253 &gt; 0, (AM253 * $T$14) - (AM253 * $S$14), 0)</f>
        <v>31291.392549532975</v>
      </c>
      <c r="AN254" s="39">
        <f t="array" ref="AN254">IF(AN253&gt;0,AN253*$T$15,0)</f>
        <v>4552746.4178977245</v>
      </c>
      <c r="AO254" s="41"/>
      <c r="AP254" s="41"/>
      <c r="AQ254" s="41"/>
      <c r="AR254" s="41"/>
      <c r="AS254" s="41"/>
      <c r="AT254" s="44"/>
      <c r="AU254" s="44"/>
      <c r="AV254" s="44"/>
      <c r="AW254" s="44"/>
      <c r="AX254" s="44"/>
      <c r="AY254" s="44"/>
      <c r="AZ254" s="44"/>
      <c r="BA254" s="44"/>
      <c r="BB254" s="44"/>
      <c r="BC254" s="44"/>
      <c r="BD254" s="44"/>
      <c r="BE254" s="44"/>
      <c r="BF254" s="44"/>
      <c r="BG254" s="44"/>
      <c r="BH254" s="44"/>
      <c r="BI254" s="44"/>
      <c r="BJ254" s="44"/>
    </row>
    <row r="255" spans="1:62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4"/>
      <c r="AU255" s="44"/>
      <c r="AV255" s="44"/>
      <c r="AW255" s="44"/>
      <c r="AX255" s="44"/>
      <c r="AY255" s="44"/>
      <c r="AZ255" s="44"/>
      <c r="BA255" s="44"/>
      <c r="BB255" s="44"/>
      <c r="BC255" s="44"/>
      <c r="BD255" s="44"/>
      <c r="BE255" s="44"/>
      <c r="BF255" s="44"/>
      <c r="BG255" s="44"/>
      <c r="BH255" s="44"/>
      <c r="BI255" s="44"/>
      <c r="BJ255" s="44"/>
    </row>
    <row r="256" spans="1:62" x14ac:dyDescent="0.25">
      <c r="A256" s="4" t="str">
        <f>'75-79 transition matrix'!A1</f>
        <v>75-79</v>
      </c>
      <c r="B256" s="4" t="str">
        <f>'75-79 transition matrix'!B1</f>
        <v>no NAFLD</v>
      </c>
      <c r="C256" s="4" t="str">
        <f>'75-79 transition matrix'!C1</f>
        <v>NAFLD</v>
      </c>
      <c r="D256" s="4" t="str">
        <f>'75-79 transition matrix'!D1</f>
        <v>F1</v>
      </c>
      <c r="E256" s="4" t="str">
        <f>'75-79 transition matrix'!E1</f>
        <v>F2</v>
      </c>
      <c r="F256" s="4" t="str">
        <f>'75-79 transition matrix'!F1</f>
        <v>F3</v>
      </c>
      <c r="G256" s="4" t="str">
        <f>'75-79 transition matrix'!G1</f>
        <v>F4</v>
      </c>
      <c r="H256" s="4" t="str">
        <f>'75-79 transition matrix'!H1</f>
        <v>DCC</v>
      </c>
      <c r="I256" s="4" t="str">
        <f>'75-79 transition matrix'!I1</f>
        <v>HCC</v>
      </c>
      <c r="J256" s="4" t="str">
        <f>'75-79 transition matrix'!J1</f>
        <v>LT</v>
      </c>
      <c r="K256" s="4" t="str">
        <f>'75-79 transition matrix'!K1</f>
        <v>death</v>
      </c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4"/>
      <c r="AU256" s="44"/>
      <c r="AV256" s="44"/>
      <c r="AW256" s="44"/>
      <c r="AX256" s="44"/>
      <c r="AY256" s="44"/>
      <c r="AZ256" s="44"/>
      <c r="BA256" s="44"/>
      <c r="BB256" s="44"/>
      <c r="BC256" s="44"/>
      <c r="BD256" s="44"/>
      <c r="BE256" s="44"/>
      <c r="BF256" s="44"/>
      <c r="BG256" s="44"/>
      <c r="BH256" s="44"/>
      <c r="BI256" s="44"/>
      <c r="BJ256" s="44"/>
    </row>
    <row r="257" spans="1:62" x14ac:dyDescent="0.25">
      <c r="A257" s="4" t="str">
        <f>'75-79 transition matrix'!A2</f>
        <v>no NAFLD</v>
      </c>
      <c r="B257" s="41">
        <f>'75-79 transition matrix'!B2</f>
        <v>0.87229999999999996</v>
      </c>
      <c r="C257" s="41">
        <f>'75-79 transition matrix'!C2</f>
        <v>9.0700000000000003E-2</v>
      </c>
      <c r="D257" s="41">
        <f>'75-79 transition matrix'!D2</f>
        <v>0</v>
      </c>
      <c r="E257" s="41">
        <f>'75-79 transition matrix'!E2</f>
        <v>0</v>
      </c>
      <c r="F257" s="41">
        <f>'75-79 transition matrix'!F2</f>
        <v>0</v>
      </c>
      <c r="G257" s="41">
        <f>'75-79 transition matrix'!G2</f>
        <v>0</v>
      </c>
      <c r="H257" s="41">
        <f>'75-79 transition matrix'!H2</f>
        <v>0</v>
      </c>
      <c r="I257" s="41">
        <f>'75-79 transition matrix'!I2</f>
        <v>0</v>
      </c>
      <c r="J257" s="41">
        <f>'75-79 transition matrix'!J2</f>
        <v>0</v>
      </c>
      <c r="K257" s="41">
        <f>'75-79 transition matrix'!K2</f>
        <v>3.6999999999999998E-2</v>
      </c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4"/>
      <c r="AU257" s="44"/>
      <c r="AV257" s="44"/>
      <c r="AW257" s="44"/>
      <c r="AX257" s="44"/>
      <c r="AY257" s="44"/>
      <c r="AZ257" s="44"/>
      <c r="BA257" s="44"/>
      <c r="BB257" s="44"/>
      <c r="BC257" s="44"/>
      <c r="BD257" s="44"/>
      <c r="BE257" s="44"/>
      <c r="BF257" s="44"/>
      <c r="BG257" s="44"/>
      <c r="BH257" s="44"/>
      <c r="BI257" s="44"/>
      <c r="BJ257" s="44"/>
    </row>
    <row r="258" spans="1:62" x14ac:dyDescent="0.25">
      <c r="A258" s="4" t="str">
        <f>'75-79 transition matrix'!A3</f>
        <v>NAFLD</v>
      </c>
      <c r="B258" s="41">
        <f>'75-79 transition matrix'!B3</f>
        <v>0.14359</v>
      </c>
      <c r="C258" s="41">
        <f>'75-79 transition matrix'!C3</f>
        <v>0.79142399999999991</v>
      </c>
      <c r="D258" s="41">
        <f>'75-79 transition matrix'!D3</f>
        <v>2.6136E-2</v>
      </c>
      <c r="E258" s="41">
        <f>'75-79 transition matrix'!E3</f>
        <v>0</v>
      </c>
      <c r="F258" s="41">
        <f>'75-79 transition matrix'!F3</f>
        <v>0</v>
      </c>
      <c r="G258" s="41">
        <f>'75-79 transition matrix'!G3</f>
        <v>0</v>
      </c>
      <c r="H258" s="41">
        <f>'75-79 transition matrix'!H3</f>
        <v>0</v>
      </c>
      <c r="I258" s="41">
        <f>'75-79 transition matrix'!I3</f>
        <v>0</v>
      </c>
      <c r="J258" s="41">
        <f>'75-79 transition matrix'!J3</f>
        <v>0</v>
      </c>
      <c r="K258" s="41">
        <f>'75-79 transition matrix'!K3</f>
        <v>3.8850000000000003E-2</v>
      </c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4"/>
      <c r="AU258" s="44"/>
      <c r="AV258" s="44"/>
      <c r="AW258" s="44"/>
      <c r="AX258" s="44"/>
      <c r="AY258" s="44"/>
      <c r="AZ258" s="44"/>
      <c r="BA258" s="44"/>
      <c r="BB258" s="44"/>
      <c r="BC258" s="44"/>
      <c r="BD258" s="44"/>
      <c r="BE258" s="44"/>
      <c r="BF258" s="44"/>
      <c r="BG258" s="44"/>
      <c r="BH258" s="44"/>
      <c r="BI258" s="44"/>
      <c r="BJ258" s="44"/>
    </row>
    <row r="259" spans="1:62" x14ac:dyDescent="0.25">
      <c r="A259" s="4" t="str">
        <f>'75-79 transition matrix'!A4</f>
        <v>F1</v>
      </c>
      <c r="B259" s="41">
        <f>'75-79 transition matrix'!B4</f>
        <v>0</v>
      </c>
      <c r="C259" s="41">
        <f>'75-79 transition matrix'!C4</f>
        <v>4.9799999999999997E-2</v>
      </c>
      <c r="D259" s="41">
        <f>'75-79 transition matrix'!D4</f>
        <v>0.77550074700000005</v>
      </c>
      <c r="E259" s="41">
        <f>'75-79 transition matrix'!E4</f>
        <v>0.1331</v>
      </c>
      <c r="F259" s="41">
        <f>'75-79 transition matrix'!F4</f>
        <v>0</v>
      </c>
      <c r="G259" s="41">
        <f>'75-79 transition matrix'!G4</f>
        <v>0</v>
      </c>
      <c r="H259" s="41">
        <f>'75-79 transition matrix'!H4</f>
        <v>0</v>
      </c>
      <c r="I259" s="41">
        <f>'75-79 transition matrix'!I4</f>
        <v>1.1253000000000001E-5</v>
      </c>
      <c r="J259" s="41">
        <f>'75-79 transition matrix'!J4</f>
        <v>0</v>
      </c>
      <c r="K259" s="41">
        <f>'75-79 transition matrix'!K4</f>
        <v>4.1588E-2</v>
      </c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4"/>
      <c r="AU259" s="44"/>
      <c r="AV259" s="44"/>
      <c r="AW259" s="44"/>
      <c r="AX259" s="44"/>
      <c r="AY259" s="44"/>
      <c r="AZ259" s="44"/>
      <c r="BA259" s="44"/>
      <c r="BB259" s="44"/>
      <c r="BC259" s="44"/>
      <c r="BD259" s="44"/>
      <c r="BE259" s="44"/>
      <c r="BF259" s="44"/>
      <c r="BG259" s="44"/>
      <c r="BH259" s="44"/>
      <c r="BI259" s="44"/>
      <c r="BJ259" s="44"/>
    </row>
    <row r="260" spans="1:62" x14ac:dyDescent="0.25">
      <c r="A260" s="4" t="str">
        <f>'75-79 transition matrix'!A5</f>
        <v>F2</v>
      </c>
      <c r="B260" s="41">
        <f>'75-79 transition matrix'!B5</f>
        <v>0</v>
      </c>
      <c r="C260" s="41">
        <f>'75-79 transition matrix'!C5</f>
        <v>0</v>
      </c>
      <c r="D260" s="41">
        <f>'75-79 transition matrix'!D5</f>
        <v>4.9799999999999997E-2</v>
      </c>
      <c r="E260" s="41">
        <f>'75-79 transition matrix'!E5</f>
        <v>0.75019610000000003</v>
      </c>
      <c r="F260" s="41">
        <f>'75-79 transition matrix'!F5</f>
        <v>0.1331</v>
      </c>
      <c r="G260" s="41">
        <f>'75-79 transition matrix'!G5</f>
        <v>0</v>
      </c>
      <c r="H260" s="41">
        <f>'75-79 transition matrix'!H5</f>
        <v>0</v>
      </c>
      <c r="I260" s="41">
        <f>'75-79 transition matrix'!I5</f>
        <v>2.299E-4</v>
      </c>
      <c r="J260" s="41">
        <f>'75-79 transition matrix'!J5</f>
        <v>0</v>
      </c>
      <c r="K260" s="41">
        <f>'75-79 transition matrix'!K5</f>
        <v>6.6673999999999997E-2</v>
      </c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4"/>
      <c r="AU260" s="44"/>
      <c r="AV260" s="44"/>
      <c r="AW260" s="44"/>
      <c r="AX260" s="44"/>
      <c r="AY260" s="44"/>
      <c r="AZ260" s="44"/>
      <c r="BA260" s="44"/>
      <c r="BB260" s="44"/>
      <c r="BC260" s="44"/>
      <c r="BD260" s="44"/>
      <c r="BE260" s="44"/>
      <c r="BF260" s="44"/>
      <c r="BG260" s="44"/>
      <c r="BH260" s="44"/>
      <c r="BI260" s="44"/>
      <c r="BJ260" s="44"/>
    </row>
    <row r="261" spans="1:62" x14ac:dyDescent="0.25">
      <c r="A261" s="4" t="str">
        <f>'75-79 transition matrix'!A6</f>
        <v>F3</v>
      </c>
      <c r="B261" s="41">
        <f>'75-79 transition matrix'!B6</f>
        <v>0</v>
      </c>
      <c r="C261" s="41">
        <f>'75-79 transition matrix'!C6</f>
        <v>0</v>
      </c>
      <c r="D261" s="41">
        <f>'75-79 transition matrix'!D6</f>
        <v>0</v>
      </c>
      <c r="E261" s="41">
        <f>'75-79 transition matrix'!E6</f>
        <v>4.9799999999999997E-2</v>
      </c>
      <c r="F261" s="41">
        <f>'75-79 transition matrix'!F6</f>
        <v>0.77585520000000008</v>
      </c>
      <c r="G261" s="41">
        <f>'75-79 transition matrix'!G6</f>
        <v>8.7119999999999989E-2</v>
      </c>
      <c r="H261" s="41">
        <f>'75-79 transition matrix'!H6</f>
        <v>0</v>
      </c>
      <c r="I261" s="41">
        <f>'75-79 transition matrix'!I6</f>
        <v>4.5980000000000001E-4</v>
      </c>
      <c r="J261" s="41">
        <f>'75-79 transition matrix'!J6</f>
        <v>0</v>
      </c>
      <c r="K261" s="41">
        <f>'75-79 transition matrix'!K6</f>
        <v>8.6765000000000009E-2</v>
      </c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4"/>
      <c r="AU261" s="44"/>
      <c r="AV261" s="44"/>
      <c r="AW261" s="44"/>
      <c r="AX261" s="44"/>
      <c r="AY261" s="44"/>
      <c r="AZ261" s="44"/>
      <c r="BA261" s="44"/>
      <c r="BB261" s="44"/>
      <c r="BC261" s="44"/>
      <c r="BD261" s="44"/>
      <c r="BE261" s="44"/>
      <c r="BF261" s="44"/>
      <c r="BG261" s="44"/>
      <c r="BH261" s="44"/>
      <c r="BI261" s="44"/>
      <c r="BJ261" s="44"/>
    </row>
    <row r="262" spans="1:62" x14ac:dyDescent="0.25">
      <c r="A262" s="4" t="str">
        <f>'75-79 transition matrix'!A7</f>
        <v>F4</v>
      </c>
      <c r="B262" s="41">
        <f>'75-79 transition matrix'!B7</f>
        <v>0</v>
      </c>
      <c r="C262" s="41">
        <f>'75-79 transition matrix'!C7</f>
        <v>0</v>
      </c>
      <c r="D262" s="41">
        <f>'75-79 transition matrix'!D7</f>
        <v>0</v>
      </c>
      <c r="E262" s="41">
        <f>'75-79 transition matrix'!E7</f>
        <v>0</v>
      </c>
      <c r="F262" s="41">
        <f>'75-79 transition matrix'!F7</f>
        <v>4.9799999999999997E-2</v>
      </c>
      <c r="G262" s="41">
        <f>'75-79 transition matrix'!G7</f>
        <v>0.67578700000000003</v>
      </c>
      <c r="H262" s="41">
        <f>'75-79 transition matrix'!H7</f>
        <v>0.1331</v>
      </c>
      <c r="I262" s="41">
        <f>'75-79 transition matrix'!I7</f>
        <v>3.1459999999999995E-2</v>
      </c>
      <c r="J262" s="41">
        <f>'75-79 transition matrix'!J7</f>
        <v>0</v>
      </c>
      <c r="K262" s="41">
        <f>'75-79 transition matrix'!K7</f>
        <v>0.10985299999999999</v>
      </c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4"/>
      <c r="AU262" s="44"/>
      <c r="AV262" s="44"/>
      <c r="AW262" s="44"/>
      <c r="AX262" s="44"/>
      <c r="AY262" s="44"/>
      <c r="AZ262" s="44"/>
      <c r="BA262" s="44"/>
      <c r="BB262" s="44"/>
      <c r="BC262" s="44"/>
      <c r="BD262" s="44"/>
      <c r="BE262" s="44"/>
      <c r="BF262" s="44"/>
      <c r="BG262" s="44"/>
      <c r="BH262" s="44"/>
      <c r="BI262" s="44"/>
      <c r="BJ262" s="44"/>
    </row>
    <row r="263" spans="1:62" x14ac:dyDescent="0.25">
      <c r="A263" s="4" t="str">
        <f>'75-79 transition matrix'!A8</f>
        <v>DCC</v>
      </c>
      <c r="B263" s="41">
        <f>'75-79 transition matrix'!B8</f>
        <v>0</v>
      </c>
      <c r="C263" s="41">
        <f>'75-79 transition matrix'!C8</f>
        <v>0</v>
      </c>
      <c r="D263" s="41">
        <f>'75-79 transition matrix'!D8</f>
        <v>0</v>
      </c>
      <c r="E263" s="41">
        <f>'75-79 transition matrix'!E8</f>
        <v>0</v>
      </c>
      <c r="F263" s="41">
        <f>'75-79 transition matrix'!F8</f>
        <v>0</v>
      </c>
      <c r="G263" s="41">
        <f>'75-79 transition matrix'!G8</f>
        <v>0</v>
      </c>
      <c r="H263" s="41">
        <f>'75-79 transition matrix'!H8</f>
        <v>0.7746599999999999</v>
      </c>
      <c r="I263" s="41">
        <f>'75-79 transition matrix'!I8</f>
        <v>3.1459999999999995E-2</v>
      </c>
      <c r="J263" s="41">
        <f>'75-79 transition matrix'!J8</f>
        <v>3.388E-2</v>
      </c>
      <c r="K263" s="41">
        <f>'75-79 transition matrix'!K8</f>
        <v>0.16</v>
      </c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4"/>
      <c r="AU263" s="44"/>
      <c r="AV263" s="44"/>
      <c r="AW263" s="44"/>
      <c r="AX263" s="44"/>
      <c r="AY263" s="44"/>
      <c r="AZ263" s="44"/>
      <c r="BA263" s="44"/>
      <c r="BB263" s="44"/>
      <c r="BC263" s="44"/>
      <c r="BD263" s="44"/>
      <c r="BE263" s="44"/>
      <c r="BF263" s="44"/>
      <c r="BG263" s="44"/>
      <c r="BH263" s="44"/>
      <c r="BI263" s="44"/>
      <c r="BJ263" s="44"/>
    </row>
    <row r="264" spans="1:62" x14ac:dyDescent="0.25">
      <c r="A264" s="4" t="str">
        <f>'75-79 transition matrix'!A9</f>
        <v>HCC</v>
      </c>
      <c r="B264" s="41">
        <f>'75-79 transition matrix'!B9</f>
        <v>0</v>
      </c>
      <c r="C264" s="41">
        <f>'75-79 transition matrix'!C9</f>
        <v>0</v>
      </c>
      <c r="D264" s="41">
        <f>'75-79 transition matrix'!D9</f>
        <v>0</v>
      </c>
      <c r="E264" s="41">
        <f>'75-79 transition matrix'!E9</f>
        <v>0</v>
      </c>
      <c r="F264" s="41">
        <f>'75-79 transition matrix'!F9</f>
        <v>0</v>
      </c>
      <c r="G264" s="41">
        <f>'75-79 transition matrix'!G9</f>
        <v>0</v>
      </c>
      <c r="H264" s="41">
        <f>'75-79 transition matrix'!H9</f>
        <v>0</v>
      </c>
      <c r="I264" s="41">
        <f>'75-79 transition matrix'!I9</f>
        <v>0.37056200000000006</v>
      </c>
      <c r="J264" s="41">
        <f>'75-79 transition matrix'!J9</f>
        <v>7.038E-3</v>
      </c>
      <c r="K264" s="41">
        <f>'75-79 transition matrix'!K9</f>
        <v>0.62239999999999995</v>
      </c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4"/>
      <c r="AU264" s="44"/>
      <c r="AV264" s="44"/>
      <c r="AW264" s="44"/>
      <c r="AX264" s="44"/>
      <c r="AY264" s="44"/>
      <c r="AZ264" s="44"/>
      <c r="BA264" s="44"/>
      <c r="BB264" s="44"/>
      <c r="BC264" s="44"/>
      <c r="BD264" s="44"/>
      <c r="BE264" s="44"/>
      <c r="BF264" s="44"/>
      <c r="BG264" s="44"/>
      <c r="BH264" s="44"/>
      <c r="BI264" s="44"/>
      <c r="BJ264" s="44"/>
    </row>
    <row r="265" spans="1:62" x14ac:dyDescent="0.25">
      <c r="A265" s="4" t="str">
        <f>'75-79 transition matrix'!A10</f>
        <v xml:space="preserve">LT </v>
      </c>
      <c r="B265" s="41">
        <f>'75-79 transition matrix'!B10</f>
        <v>0</v>
      </c>
      <c r="C265" s="41">
        <f>'75-79 transition matrix'!C10</f>
        <v>0</v>
      </c>
      <c r="D265" s="41">
        <f>'75-79 transition matrix'!D10</f>
        <v>0</v>
      </c>
      <c r="E265" s="41">
        <f>'75-79 transition matrix'!E10</f>
        <v>0</v>
      </c>
      <c r="F265" s="41">
        <f>'75-79 transition matrix'!F10</f>
        <v>0</v>
      </c>
      <c r="G265" s="41">
        <f>'75-79 transition matrix'!G10</f>
        <v>0</v>
      </c>
      <c r="H265" s="41">
        <f>'75-79 transition matrix'!H10</f>
        <v>0</v>
      </c>
      <c r="I265" s="41">
        <f>'75-79 transition matrix'!I10</f>
        <v>0</v>
      </c>
      <c r="J265" s="41">
        <f>'75-79 transition matrix'!J10</f>
        <v>0.92999999999999994</v>
      </c>
      <c r="K265" s="41">
        <f>'75-79 transition matrix'!K10</f>
        <v>7.0000000000000007E-2</v>
      </c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4"/>
      <c r="AU265" s="44"/>
      <c r="AV265" s="44"/>
      <c r="AW265" s="44"/>
      <c r="AX265" s="44"/>
      <c r="AY265" s="44"/>
      <c r="AZ265" s="44"/>
      <c r="BA265" s="44"/>
      <c r="BB265" s="44"/>
      <c r="BC265" s="44"/>
      <c r="BD265" s="44"/>
      <c r="BE265" s="44"/>
      <c r="BF265" s="44"/>
      <c r="BG265" s="44"/>
      <c r="BH265" s="44"/>
      <c r="BI265" s="44"/>
      <c r="BJ265" s="44"/>
    </row>
    <row r="266" spans="1:62" x14ac:dyDescent="0.25">
      <c r="A266" s="4" t="str">
        <f>'75-79 transition matrix'!A11</f>
        <v>death</v>
      </c>
      <c r="B266" s="41">
        <f>'75-79 transition matrix'!B11</f>
        <v>0</v>
      </c>
      <c r="C266" s="41">
        <f>'75-79 transition matrix'!C11</f>
        <v>0</v>
      </c>
      <c r="D266" s="41">
        <f>'75-79 transition matrix'!D11</f>
        <v>0</v>
      </c>
      <c r="E266" s="41">
        <f>'75-79 transition matrix'!E11</f>
        <v>0</v>
      </c>
      <c r="F266" s="41">
        <f>'75-79 transition matrix'!F11</f>
        <v>0</v>
      </c>
      <c r="G266" s="41">
        <f>'75-79 transition matrix'!G11</f>
        <v>0</v>
      </c>
      <c r="H266" s="41">
        <f>'75-79 transition matrix'!H11</f>
        <v>0</v>
      </c>
      <c r="I266" s="41">
        <f>'75-79 transition matrix'!I11</f>
        <v>0</v>
      </c>
      <c r="J266" s="41">
        <f>'75-79 transition matrix'!J11</f>
        <v>0</v>
      </c>
      <c r="K266" s="41">
        <f>'75-79 transition matrix'!K11</f>
        <v>1</v>
      </c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4"/>
      <c r="AU266" s="44"/>
      <c r="AV266" s="44"/>
      <c r="AW266" s="44"/>
      <c r="AX266" s="44"/>
      <c r="AY266" s="44"/>
      <c r="AZ266" s="44"/>
      <c r="BA266" s="44"/>
      <c r="BB266" s="44"/>
      <c r="BC266" s="44"/>
      <c r="BD266" s="44"/>
      <c r="BE266" s="44"/>
      <c r="BF266" s="44"/>
      <c r="BG266" s="44"/>
      <c r="BH266" s="44"/>
      <c r="BI266" s="44"/>
      <c r="BJ266" s="44"/>
    </row>
    <row r="267" spans="1:62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4"/>
      <c r="AU267" s="44"/>
      <c r="AV267" s="44"/>
      <c r="AW267" s="44"/>
      <c r="AX267" s="44"/>
      <c r="AY267" s="44"/>
      <c r="AZ267" s="44"/>
      <c r="BA267" s="44"/>
      <c r="BB267" s="44"/>
      <c r="BC267" s="44"/>
      <c r="BD267" s="44"/>
      <c r="BE267" s="44"/>
      <c r="BF267" s="44"/>
      <c r="BG267" s="44"/>
      <c r="BH267" s="44"/>
      <c r="BI267" s="44"/>
      <c r="BJ267" s="44"/>
    </row>
    <row r="268" spans="1:62" ht="15.75" thickBot="1" x14ac:dyDescent="0.3">
      <c r="A268" s="15" t="s">
        <v>132</v>
      </c>
      <c r="B268" s="15" t="s">
        <v>66</v>
      </c>
      <c r="C268" s="15" t="s">
        <v>87</v>
      </c>
      <c r="D268" s="15" t="s">
        <v>77</v>
      </c>
      <c r="E268" s="15" t="s">
        <v>2</v>
      </c>
      <c r="F268" s="15" t="s">
        <v>3</v>
      </c>
      <c r="G268" s="15" t="s">
        <v>4</v>
      </c>
      <c r="H268" s="15" t="s">
        <v>64</v>
      </c>
      <c r="I268" s="15" t="s">
        <v>78</v>
      </c>
      <c r="J268" s="15" t="s">
        <v>79</v>
      </c>
      <c r="K268" s="15" t="s">
        <v>65</v>
      </c>
      <c r="L268" s="4" t="s">
        <v>110</v>
      </c>
      <c r="M268" s="15" t="s">
        <v>112</v>
      </c>
      <c r="N268" s="4" t="s">
        <v>151</v>
      </c>
      <c r="O268" s="22" t="s">
        <v>153</v>
      </c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4"/>
      <c r="AU268" s="44"/>
      <c r="AV268" s="44"/>
      <c r="AW268" s="44"/>
      <c r="AX268" s="44"/>
      <c r="AY268" s="44"/>
      <c r="AZ268" s="44"/>
      <c r="BA268" s="44"/>
      <c r="BB268" s="44"/>
      <c r="BC268" s="44"/>
      <c r="BD268" s="44"/>
      <c r="BE268" s="44"/>
      <c r="BF268" s="44"/>
      <c r="BG268" s="44"/>
      <c r="BH268" s="44"/>
      <c r="BI268" s="44"/>
      <c r="BJ268" s="44"/>
    </row>
    <row r="269" spans="1:62" x14ac:dyDescent="0.25">
      <c r="A269" s="4">
        <v>75</v>
      </c>
      <c r="B269" s="41">
        <f t="array" ref="B269:K269">MMULT(B253:K253,B257:K266)</f>
        <v>337.13214190820503</v>
      </c>
      <c r="C269" s="41">
        <v>193.57782074744108</v>
      </c>
      <c r="D269" s="41">
        <v>32.747101942568207</v>
      </c>
      <c r="E269" s="41">
        <v>24.048991699518112</v>
      </c>
      <c r="F269" s="41">
        <v>17.909619837683273</v>
      </c>
      <c r="G269" s="41">
        <v>5.3456910701643432</v>
      </c>
      <c r="H269" s="41">
        <v>3.0293526889655711</v>
      </c>
      <c r="I269" s="41">
        <v>0.44319925003899568</v>
      </c>
      <c r="J269" s="41">
        <v>0.85422645564138944</v>
      </c>
      <c r="K269" s="41">
        <v>335.63676146166165</v>
      </c>
      <c r="L269" s="41">
        <f xml:space="preserve"> (C269 + D269 + E269 + F269 + G269 + H269) / $Q$2</f>
        <v>0.29099750719829542</v>
      </c>
      <c r="M269" s="41">
        <f xml:space="preserve"> (D269 + E269 + F269 + G269 + H269) / (C269 + D269 + E269 + F269+ G269 + H269)</f>
        <v>0.30030067328330395</v>
      </c>
      <c r="N269" s="41">
        <f>I269 / (D269 + E269 + F269 + G269 + H269)</f>
        <v>5.3345595871806028E-3</v>
      </c>
      <c r="O269" s="41">
        <f>SUM(B269:J269)</f>
        <v>615.08814560022597</v>
      </c>
      <c r="P269" s="41"/>
      <c r="Q269" s="24" t="s">
        <v>241</v>
      </c>
      <c r="R269" s="45"/>
      <c r="S269" s="45"/>
      <c r="T269" s="46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4"/>
      <c r="AU269" s="44"/>
      <c r="AV269" s="44"/>
      <c r="AW269" s="44"/>
      <c r="AX269" s="44"/>
      <c r="AY269" s="44"/>
      <c r="AZ269" s="44"/>
      <c r="BA269" s="44"/>
      <c r="BB269" s="44"/>
      <c r="BC269" s="44"/>
      <c r="BD269" s="44"/>
      <c r="BE269" s="44"/>
      <c r="BF269" s="44"/>
      <c r="BG269" s="44"/>
      <c r="BH269" s="44"/>
      <c r="BI269" s="44"/>
      <c r="BJ269" s="44"/>
    </row>
    <row r="270" spans="1:62" ht="15.75" thickBot="1" x14ac:dyDescent="0.3">
      <c r="A270" s="4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27" t="s">
        <v>149</v>
      </c>
      <c r="R270" s="47"/>
      <c r="S270" s="47"/>
      <c r="T270" s="48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4"/>
      <c r="AU270" s="44"/>
      <c r="AV270" s="44"/>
      <c r="AW270" s="44"/>
      <c r="AX270" s="44"/>
      <c r="AY270" s="44"/>
      <c r="AZ270" s="44"/>
      <c r="BA270" s="44"/>
      <c r="BB270" s="44"/>
      <c r="BC270" s="44"/>
      <c r="BD270" s="44"/>
      <c r="BE270" s="44"/>
      <c r="BF270" s="44"/>
      <c r="BG270" s="44"/>
      <c r="BH270" s="44"/>
      <c r="BI270" s="44"/>
      <c r="BJ270" s="44"/>
    </row>
    <row r="271" spans="1:62" x14ac:dyDescent="0.25">
      <c r="A271" s="15" t="s">
        <v>133</v>
      </c>
      <c r="B271" s="15" t="s">
        <v>66</v>
      </c>
      <c r="C271" s="15" t="s">
        <v>87</v>
      </c>
      <c r="D271" s="15" t="s">
        <v>77</v>
      </c>
      <c r="E271" s="15" t="s">
        <v>2</v>
      </c>
      <c r="F271" s="15" t="s">
        <v>3</v>
      </c>
      <c r="G271" s="15" t="s">
        <v>4</v>
      </c>
      <c r="H271" s="15" t="s">
        <v>64</v>
      </c>
      <c r="I271" s="15" t="s">
        <v>78</v>
      </c>
      <c r="J271" s="15" t="s">
        <v>79</v>
      </c>
      <c r="K271" s="15" t="s">
        <v>65</v>
      </c>
      <c r="L271" s="4" t="s">
        <v>110</v>
      </c>
      <c r="M271" s="15" t="s">
        <v>112</v>
      </c>
      <c r="N271" s="4" t="s">
        <v>151</v>
      </c>
      <c r="O271" s="22" t="s">
        <v>153</v>
      </c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4"/>
      <c r="AU271" s="44"/>
      <c r="AV271" s="44"/>
      <c r="AW271" s="44"/>
      <c r="AX271" s="44"/>
      <c r="AY271" s="44"/>
      <c r="AZ271" s="44"/>
      <c r="BA271" s="44"/>
      <c r="BB271" s="44"/>
      <c r="BC271" s="44"/>
      <c r="BD271" s="44"/>
      <c r="BE271" s="44"/>
      <c r="BF271" s="44"/>
      <c r="BG271" s="44"/>
      <c r="BH271" s="44"/>
      <c r="BI271" s="44"/>
      <c r="BJ271" s="44"/>
    </row>
    <row r="272" spans="1:62" ht="15.75" thickBot="1" x14ac:dyDescent="0.3">
      <c r="A272" s="4">
        <v>76</v>
      </c>
      <c r="B272" s="41">
        <f t="array" ref="B272:K272">MMULT(B269:K269,B257:K266)</f>
        <v>321.8762066676523</v>
      </c>
      <c r="C272" s="41">
        <v>185.41082415503689</v>
      </c>
      <c r="D272" s="41">
        <v>31.652391728237919</v>
      </c>
      <c r="E272" s="41">
        <v>23.291998118383312</v>
      </c>
      <c r="F272" s="41">
        <v>17.362407891589768</v>
      </c>
      <c r="G272" s="41">
        <v>5.1728346114921173</v>
      </c>
      <c r="H272" s="41">
        <v>3.0582298354729431</v>
      </c>
      <c r="I272" s="41">
        <v>0.44184388668642305</v>
      </c>
      <c r="J272" s="41">
        <v>0.90018430917042014</v>
      </c>
      <c r="K272" s="41">
        <v>361.55798585816552</v>
      </c>
      <c r="L272" s="41">
        <f xml:space="preserve"> (C272 + D272 + E272 + F272 + G272 + H272) / $Q$2</f>
        <v>0.27973253289650152</v>
      </c>
      <c r="M272" s="41">
        <f xml:space="preserve"> (D272 + E272 + F272 + G272 + H272) / (C272 + D272 + E272 + F272+ G272 + H272)</f>
        <v>0.30283233691986949</v>
      </c>
      <c r="N272" s="41">
        <f>I272 / (D272 + E272 + F272 + G272 + H272)</f>
        <v>5.4861635844084969E-3</v>
      </c>
      <c r="O272" s="41">
        <f>SUM(B272:J272)</f>
        <v>589.16692120372215</v>
      </c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4"/>
      <c r="AU272" s="44"/>
      <c r="AV272" s="44"/>
      <c r="AW272" s="44"/>
      <c r="AX272" s="44"/>
      <c r="AY272" s="44"/>
      <c r="AZ272" s="44"/>
      <c r="BA272" s="44"/>
      <c r="BB272" s="44"/>
      <c r="BC272" s="44"/>
      <c r="BD272" s="44"/>
      <c r="BE272" s="44"/>
      <c r="BF272" s="44"/>
      <c r="BG272" s="44"/>
      <c r="BH272" s="44"/>
      <c r="BI272" s="44"/>
      <c r="BJ272" s="44"/>
    </row>
    <row r="273" spans="1:62" x14ac:dyDescent="0.25">
      <c r="A273" s="4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24" t="s">
        <v>242</v>
      </c>
      <c r="R273" s="45"/>
      <c r="S273" s="45"/>
      <c r="T273" s="46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4"/>
      <c r="AU273" s="44"/>
      <c r="AV273" s="44"/>
      <c r="AW273" s="44"/>
      <c r="AX273" s="44"/>
      <c r="AY273" s="44"/>
      <c r="AZ273" s="44"/>
      <c r="BA273" s="44"/>
      <c r="BB273" s="44"/>
      <c r="BC273" s="44"/>
      <c r="BD273" s="44"/>
      <c r="BE273" s="44"/>
      <c r="BF273" s="44"/>
      <c r="BG273" s="44"/>
      <c r="BH273" s="44"/>
      <c r="BI273" s="44"/>
      <c r="BJ273" s="44"/>
    </row>
    <row r="274" spans="1:62" ht="15.75" thickBot="1" x14ac:dyDescent="0.3">
      <c r="A274" s="15" t="s">
        <v>134</v>
      </c>
      <c r="B274" s="15" t="s">
        <v>66</v>
      </c>
      <c r="C274" s="15" t="s">
        <v>87</v>
      </c>
      <c r="D274" s="15" t="s">
        <v>77</v>
      </c>
      <c r="E274" s="15" t="s">
        <v>2</v>
      </c>
      <c r="F274" s="15" t="s">
        <v>3</v>
      </c>
      <c r="G274" s="15" t="s">
        <v>4</v>
      </c>
      <c r="H274" s="15" t="s">
        <v>64</v>
      </c>
      <c r="I274" s="15" t="s">
        <v>78</v>
      </c>
      <c r="J274" s="15" t="s">
        <v>79</v>
      </c>
      <c r="K274" s="15" t="s">
        <v>65</v>
      </c>
      <c r="L274" s="4" t="s">
        <v>110</v>
      </c>
      <c r="M274" s="15" t="s">
        <v>112</v>
      </c>
      <c r="N274" s="4" t="s">
        <v>151</v>
      </c>
      <c r="O274" s="22" t="s">
        <v>153</v>
      </c>
      <c r="P274" s="41"/>
      <c r="Q274" s="27" t="s">
        <v>150</v>
      </c>
      <c r="R274" s="47"/>
      <c r="S274" s="47"/>
      <c r="T274" s="48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4"/>
      <c r="AU274" s="44"/>
      <c r="AV274" s="44"/>
      <c r="AW274" s="44"/>
      <c r="AX274" s="44"/>
      <c r="AY274" s="44"/>
      <c r="AZ274" s="44"/>
      <c r="BA274" s="44"/>
      <c r="BB274" s="44"/>
      <c r="BC274" s="44"/>
      <c r="BD274" s="44"/>
      <c r="BE274" s="44"/>
      <c r="BF274" s="44"/>
      <c r="BG274" s="44"/>
      <c r="BH274" s="44"/>
      <c r="BI274" s="44"/>
      <c r="BJ274" s="44"/>
    </row>
    <row r="275" spans="1:62" x14ac:dyDescent="0.25">
      <c r="A275" s="4">
        <v>77</v>
      </c>
      <c r="B275" s="41">
        <f t="array" ref="B275:K275">MMULT(B272:K272,B257:K266)</f>
        <v>307.39575531661478</v>
      </c>
      <c r="C275" s="41">
        <v>177.50903714889819</v>
      </c>
      <c r="D275" s="41">
        <v>30.55229223599666</v>
      </c>
      <c r="E275" s="41">
        <v>22.551147401648137</v>
      </c>
      <c r="F275" s="41">
        <v>16.828486560420085</v>
      </c>
      <c r="G275" s="41">
        <v>5.008347359111724</v>
      </c>
      <c r="H275" s="41">
        <v>3.0575926111370708</v>
      </c>
      <c r="I275" s="41">
        <v>0.43637409171990221</v>
      </c>
      <c r="J275" s="41">
        <v>0.94389393162881297</v>
      </c>
      <c r="K275" s="41">
        <v>386.44198040471213</v>
      </c>
      <c r="L275" s="41">
        <f xml:space="preserve"> (C275 + D275 + E275 + F275 + G275 + H275) / $Q$2</f>
        <v>0.26874956301168984</v>
      </c>
      <c r="M275" s="41">
        <f xml:space="preserve"> (D275 + E275 + F275 + G275 + H275) / (C275 + D275 + E275 + F275+ G275 + H275)</f>
        <v>0.30526715777803981</v>
      </c>
      <c r="N275" s="41">
        <f>I275 / (D275 + E275 + F275 + G275 + H275)</f>
        <v>5.5946926904159007E-3</v>
      </c>
      <c r="O275" s="41">
        <f>SUM(B275:J275)</f>
        <v>564.28292665717538</v>
      </c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4"/>
      <c r="AU275" s="44"/>
      <c r="AV275" s="44"/>
      <c r="AW275" s="44"/>
      <c r="AX275" s="44"/>
      <c r="AY275" s="44"/>
      <c r="AZ275" s="44"/>
      <c r="BA275" s="44"/>
      <c r="BB275" s="44"/>
      <c r="BC275" s="44"/>
      <c r="BD275" s="44"/>
      <c r="BE275" s="44"/>
      <c r="BF275" s="44"/>
      <c r="BG275" s="44"/>
      <c r="BH275" s="44"/>
      <c r="BI275" s="44"/>
      <c r="BJ275" s="44"/>
    </row>
    <row r="276" spans="1:62" ht="15.75" thickBot="1" x14ac:dyDescent="0.3">
      <c r="A276" s="4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4"/>
      <c r="AU276" s="44"/>
      <c r="AV276" s="44"/>
      <c r="AW276" s="44"/>
      <c r="AX276" s="44"/>
      <c r="AY276" s="44"/>
      <c r="AZ276" s="44"/>
      <c r="BA276" s="44"/>
      <c r="BB276" s="44"/>
      <c r="BC276" s="44"/>
      <c r="BD276" s="44"/>
      <c r="BE276" s="44"/>
      <c r="BF276" s="44"/>
      <c r="BG276" s="44"/>
      <c r="BH276" s="44"/>
      <c r="BI276" s="44"/>
      <c r="BJ276" s="44"/>
    </row>
    <row r="277" spans="1:62" x14ac:dyDescent="0.25">
      <c r="A277" s="15" t="s">
        <v>135</v>
      </c>
      <c r="B277" s="15" t="s">
        <v>66</v>
      </c>
      <c r="C277" s="15" t="s">
        <v>87</v>
      </c>
      <c r="D277" s="15" t="s">
        <v>77</v>
      </c>
      <c r="E277" s="15" t="s">
        <v>2</v>
      </c>
      <c r="F277" s="15" t="s">
        <v>3</v>
      </c>
      <c r="G277" s="15" t="s">
        <v>4</v>
      </c>
      <c r="H277" s="15" t="s">
        <v>64</v>
      </c>
      <c r="I277" s="15" t="s">
        <v>78</v>
      </c>
      <c r="J277" s="15" t="s">
        <v>79</v>
      </c>
      <c r="K277" s="15" t="s">
        <v>65</v>
      </c>
      <c r="L277" s="4" t="s">
        <v>110</v>
      </c>
      <c r="M277" s="15" t="s">
        <v>112</v>
      </c>
      <c r="N277" s="4" t="s">
        <v>151</v>
      </c>
      <c r="O277" s="22" t="s">
        <v>153</v>
      </c>
      <c r="P277" s="41"/>
      <c r="Q277" s="24" t="s">
        <v>243</v>
      </c>
      <c r="R277" s="45"/>
      <c r="S277" s="45"/>
      <c r="T277" s="45"/>
      <c r="U277" s="45"/>
      <c r="V277" s="46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4"/>
      <c r="AU277" s="44"/>
      <c r="AV277" s="44"/>
      <c r="AW277" s="44"/>
      <c r="AX277" s="44"/>
      <c r="AY277" s="44"/>
      <c r="AZ277" s="44"/>
      <c r="BA277" s="44"/>
      <c r="BB277" s="44"/>
      <c r="BC277" s="44"/>
      <c r="BD277" s="44"/>
      <c r="BE277" s="44"/>
      <c r="BF277" s="44"/>
      <c r="BG277" s="44"/>
      <c r="BH277" s="44"/>
      <c r="BI277" s="44"/>
      <c r="BJ277" s="44"/>
    </row>
    <row r="278" spans="1:62" ht="15.75" thickBot="1" x14ac:dyDescent="0.3">
      <c r="A278" s="4">
        <v>78</v>
      </c>
      <c r="B278" s="41">
        <f t="array" ref="B278:K278">MMULT(B275:K275,B257:K266)</f>
        <v>293.62984000689335</v>
      </c>
      <c r="C278" s="41">
        <v>169.88721137709916</v>
      </c>
      <c r="D278" s="41">
        <v>29.455748787103389</v>
      </c>
      <c r="E278" s="41">
        <v>21.822351558561643</v>
      </c>
      <c r="F278" s="41">
        <v>16.307442223675167</v>
      </c>
      <c r="G278" s="41">
        <v>4.8506737859158324</v>
      </c>
      <c r="H278" s="41">
        <v>3.0352057256412133</v>
      </c>
      <c r="I278" s="41">
        <v>0.42872417949258917</v>
      </c>
      <c r="J278" s="41">
        <v>0.9844837949376446</v>
      </c>
      <c r="K278" s="41">
        <v>410.32322562256746</v>
      </c>
      <c r="L278" s="41">
        <f xml:space="preserve"> (C278 + D278 + E278 + F278 + G278 + H278) / $Q$2</f>
        <v>0.258075318775702</v>
      </c>
      <c r="M278" s="41">
        <f xml:space="preserve"> (D278 + E278 + F278 + G278 + H278) / (C278 + D278 + E278 + F278+ G278 + H278)</f>
        <v>0.30759635810336133</v>
      </c>
      <c r="N278" s="41">
        <f>I278 / (D278 + E278 + F278 + G278 + H278)</f>
        <v>5.680616154722022E-3</v>
      </c>
      <c r="O278" s="41">
        <f>SUM(B278:J278)</f>
        <v>540.40168143931999</v>
      </c>
      <c r="P278" s="41"/>
      <c r="Q278" s="27" t="s">
        <v>152</v>
      </c>
      <c r="R278" s="47"/>
      <c r="S278" s="47"/>
      <c r="T278" s="47"/>
      <c r="U278" s="47"/>
      <c r="V278" s="48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4"/>
      <c r="AU278" s="44"/>
      <c r="AV278" s="44"/>
      <c r="AW278" s="44"/>
      <c r="AX278" s="44"/>
      <c r="AY278" s="44"/>
      <c r="AZ278" s="44"/>
      <c r="BA278" s="44"/>
      <c r="BB278" s="44"/>
      <c r="BC278" s="44"/>
      <c r="BD278" s="44"/>
      <c r="BE278" s="44"/>
      <c r="BF278" s="44"/>
      <c r="BG278" s="44"/>
      <c r="BH278" s="44"/>
      <c r="BI278" s="44"/>
      <c r="BJ278" s="44"/>
    </row>
    <row r="279" spans="1:62" x14ac:dyDescent="0.25">
      <c r="A279" s="4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4"/>
      <c r="AU279" s="44"/>
      <c r="AV279" s="44"/>
      <c r="AW279" s="44"/>
      <c r="AX279" s="44"/>
      <c r="AY279" s="44"/>
      <c r="AZ279" s="44"/>
      <c r="BA279" s="44"/>
      <c r="BB279" s="44"/>
      <c r="BC279" s="44"/>
      <c r="BD279" s="44"/>
      <c r="BE279" s="44"/>
      <c r="BF279" s="44"/>
      <c r="BG279" s="44"/>
      <c r="BH279" s="44"/>
      <c r="BI279" s="44"/>
      <c r="BJ279" s="44"/>
    </row>
    <row r="280" spans="1:62" x14ac:dyDescent="0.25">
      <c r="A280" s="15" t="s">
        <v>136</v>
      </c>
      <c r="B280" s="15" t="s">
        <v>66</v>
      </c>
      <c r="C280" s="15" t="s">
        <v>87</v>
      </c>
      <c r="D280" s="15" t="s">
        <v>77</v>
      </c>
      <c r="E280" s="15" t="s">
        <v>2</v>
      </c>
      <c r="F280" s="15" t="s">
        <v>3</v>
      </c>
      <c r="G280" s="15" t="s">
        <v>4</v>
      </c>
      <c r="H280" s="15" t="s">
        <v>64</v>
      </c>
      <c r="I280" s="15" t="s">
        <v>78</v>
      </c>
      <c r="J280" s="15" t="s">
        <v>79</v>
      </c>
      <c r="K280" s="15" t="s">
        <v>65</v>
      </c>
      <c r="L280" s="4" t="s">
        <v>110</v>
      </c>
      <c r="M280" s="15" t="s">
        <v>112</v>
      </c>
      <c r="N280" s="4" t="s">
        <v>151</v>
      </c>
      <c r="O280" s="22" t="s">
        <v>153</v>
      </c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L280" s="22" t="s">
        <v>218</v>
      </c>
      <c r="AM280" s="22" t="s">
        <v>219</v>
      </c>
      <c r="AN280" s="22" t="s">
        <v>220</v>
      </c>
      <c r="AO280" s="41"/>
      <c r="AP280" s="41"/>
      <c r="AQ280" s="41"/>
      <c r="AR280" s="41"/>
      <c r="AS280" s="41"/>
      <c r="AT280" s="44"/>
      <c r="AU280" s="44"/>
      <c r="AV280" s="44"/>
      <c r="AW280" s="44"/>
      <c r="AX280" s="44"/>
      <c r="AY280" s="44"/>
      <c r="AZ280" s="44"/>
      <c r="BA280" s="44"/>
      <c r="BB280" s="44"/>
      <c r="BC280" s="44"/>
      <c r="BD280" s="44"/>
      <c r="BE280" s="44"/>
      <c r="BF280" s="44"/>
      <c r="BG280" s="44"/>
      <c r="BH280" s="44"/>
      <c r="BI280" s="44"/>
      <c r="BJ280" s="44"/>
    </row>
    <row r="281" spans="1:62" x14ac:dyDescent="0.25">
      <c r="A281" s="4">
        <v>79</v>
      </c>
      <c r="B281" s="41">
        <f t="array" ref="B281:K281">MMULT(B278:K278,B257:K266)</f>
        <v>280.5274141196507</v>
      </c>
      <c r="C281" s="41">
        <v>162.55193915513229</v>
      </c>
      <c r="D281" s="41">
        <v>28.369880452011259</v>
      </c>
      <c r="E281" s="41">
        <v>21.103713818364351</v>
      </c>
      <c r="F281" s="41">
        <v>15.798332394921106</v>
      </c>
      <c r="G281" s="41">
        <v>4.6987266522892828</v>
      </c>
      <c r="H281" s="41">
        <v>2.9968771483306189</v>
      </c>
      <c r="I281" s="41">
        <v>0.4198052449335779</v>
      </c>
      <c r="J281" s="41">
        <v>1.0214200600520025</v>
      </c>
      <c r="K281" s="41">
        <v>433.23679801620221</v>
      </c>
      <c r="L281" s="41">
        <f xml:space="preserve"> (C281 + D281 + E281 + F281 + G281 + H281) / $Q$2</f>
        <v>0.24772620120881886</v>
      </c>
      <c r="M281" s="41">
        <f xml:space="preserve"> (D281 + E281 + F281 + G281 + H281) / (C281 + D281 + E281 + F281+ G281 + H281)</f>
        <v>0.30981528016907245</v>
      </c>
      <c r="N281" s="41">
        <f>I281 / (D281 + E281 + F281 + G281 + H281)</f>
        <v>5.7533157865287815E-3</v>
      </c>
      <c r="O281" s="41">
        <f>SUM(B281:J281)</f>
        <v>517.48810904568529</v>
      </c>
      <c r="P281" s="41"/>
      <c r="Q281" s="22" t="s">
        <v>163</v>
      </c>
      <c r="R281" s="22" t="s">
        <v>154</v>
      </c>
      <c r="S281" s="22" t="s">
        <v>155</v>
      </c>
      <c r="T281" s="22" t="s">
        <v>156</v>
      </c>
      <c r="U281" s="22" t="s">
        <v>157</v>
      </c>
      <c r="V281" s="22" t="s">
        <v>158</v>
      </c>
      <c r="W281" s="22" t="s">
        <v>159</v>
      </c>
      <c r="X281" s="22" t="s">
        <v>160</v>
      </c>
      <c r="Y281" s="22" t="s">
        <v>161</v>
      </c>
      <c r="Z281" s="22" t="s">
        <v>162</v>
      </c>
      <c r="AA281" s="41"/>
      <c r="AB281" s="22" t="s">
        <v>181</v>
      </c>
      <c r="AC281" s="22" t="s">
        <v>182</v>
      </c>
      <c r="AD281" s="22" t="s">
        <v>174</v>
      </c>
      <c r="AE281" s="22" t="s">
        <v>175</v>
      </c>
      <c r="AF281" s="22" t="s">
        <v>176</v>
      </c>
      <c r="AG281" s="22" t="s">
        <v>177</v>
      </c>
      <c r="AH281" s="22" t="s">
        <v>178</v>
      </c>
      <c r="AI281" s="22" t="s">
        <v>179</v>
      </c>
      <c r="AJ281" s="22" t="s">
        <v>180</v>
      </c>
      <c r="AK281" s="22" t="s">
        <v>183</v>
      </c>
      <c r="AL281">
        <f>C281 - C269</f>
        <v>-31.025881592308792</v>
      </c>
      <c r="AM281">
        <f>J281 - J269</f>
        <v>0.16719360441061304</v>
      </c>
      <c r="AN281">
        <f>K281-K269</f>
        <v>97.600036554540566</v>
      </c>
      <c r="AO281" s="41"/>
      <c r="AP281" s="41"/>
      <c r="AQ281" s="41"/>
      <c r="AR281" s="41"/>
      <c r="AS281" s="41"/>
      <c r="AT281" s="44"/>
      <c r="AU281" s="44"/>
      <c r="AV281" s="44"/>
      <c r="AW281" s="44"/>
      <c r="AX281" s="44"/>
      <c r="AY281" s="44"/>
      <c r="AZ281" s="44"/>
      <c r="BA281" s="44"/>
      <c r="BB281" s="44"/>
      <c r="BC281" s="44"/>
      <c r="BD281" s="44"/>
      <c r="BE281" s="44"/>
      <c r="BF281" s="44"/>
      <c r="BG281" s="44"/>
      <c r="BH281" s="44"/>
      <c r="BI281" s="44"/>
      <c r="BJ281" s="44"/>
    </row>
    <row r="282" spans="1:62" x14ac:dyDescent="0.25">
      <c r="A282" s="22" t="s">
        <v>153</v>
      </c>
      <c r="B282" s="4">
        <f t="shared" ref="B282:J282" si="10">SUM(B269:B281)</f>
        <v>1540.5613580190163</v>
      </c>
      <c r="C282" s="4">
        <f t="shared" si="10"/>
        <v>888.93683258360761</v>
      </c>
      <c r="D282" s="4">
        <f t="shared" si="10"/>
        <v>152.77741514591742</v>
      </c>
      <c r="E282" s="4">
        <f t="shared" si="10"/>
        <v>112.81820259647557</v>
      </c>
      <c r="F282" s="4">
        <f t="shared" si="10"/>
        <v>84.206288908289395</v>
      </c>
      <c r="G282" s="4">
        <f t="shared" si="10"/>
        <v>25.076273478973299</v>
      </c>
      <c r="H282" s="4">
        <f t="shared" si="10"/>
        <v>15.177258009547415</v>
      </c>
      <c r="I282" s="4">
        <f t="shared" si="10"/>
        <v>2.1699466528714879</v>
      </c>
      <c r="J282" s="4">
        <f t="shared" si="10"/>
        <v>4.7042085514302698</v>
      </c>
      <c r="K282" s="41"/>
      <c r="L282" s="4">
        <f>AVERAGE(L213:L281)</f>
        <v>0.30494444859809827</v>
      </c>
      <c r="M282" s="4">
        <f>AVERAGE(M17:M281)</f>
        <v>0.20854593542132399</v>
      </c>
      <c r="N282" s="4">
        <f>AVERAGE(N17:N281)</f>
        <v>2.8790009025204777E-3</v>
      </c>
      <c r="O282" s="4">
        <f>SUM(B282:J282)</f>
        <v>2826.4277839461297</v>
      </c>
      <c r="P282" s="41"/>
      <c r="Q282" s="41">
        <f xml:space="preserve"> $R$6 * B282</f>
        <v>1540.5613580190163</v>
      </c>
      <c r="R282" s="41">
        <f>$R$7 * C282</f>
        <v>888.93683258360761</v>
      </c>
      <c r="S282" s="41">
        <f xml:space="preserve"> $R$8 * D282</f>
        <v>145.13854438862154</v>
      </c>
      <c r="T282" s="41">
        <f xml:space="preserve"> $R$9 * E282</f>
        <v>107.17729246665179</v>
      </c>
      <c r="U282" s="41">
        <f xml:space="preserve"> $R$10 * F282</f>
        <v>77.469785795626251</v>
      </c>
      <c r="V282" s="41">
        <f>$R$11 * G282</f>
        <v>19.559493313599173</v>
      </c>
      <c r="W282" s="41">
        <f>$R$12 *H282</f>
        <v>9.1063548057284489</v>
      </c>
      <c r="X282" s="41">
        <f xml:space="preserve"> $R$13 * I282</f>
        <v>1.4104653243664671</v>
      </c>
      <c r="Y282" s="41">
        <f xml:space="preserve"> $R$14 * J282</f>
        <v>3.5281564135727024</v>
      </c>
      <c r="Z282" s="4">
        <f>SUM(Q282:Y282)</f>
        <v>2792.8882831107903</v>
      </c>
      <c r="AA282" s="41"/>
      <c r="AB282" s="49">
        <f xml:space="preserve"> $S$6 * B282</f>
        <v>3865268.4472697121</v>
      </c>
      <c r="AC282" s="49">
        <f>$S$7 * C282</f>
        <v>3444630.2262614793</v>
      </c>
      <c r="AD282" s="49">
        <f xml:space="preserve"> $S$8 * D282</f>
        <v>599651.35444772581</v>
      </c>
      <c r="AE282" s="49">
        <f xml:space="preserve"> $S$9 * E282</f>
        <v>451272.8103859023</v>
      </c>
      <c r="AF282" s="49">
        <f xml:space="preserve"> $S$10 * F282</f>
        <v>378928.30008730228</v>
      </c>
      <c r="AG282" s="49">
        <f>$S$11 * G282</f>
        <v>519379.77629649499</v>
      </c>
      <c r="AH282" s="49">
        <f>$S$12 *H282</f>
        <v>776832.77396067488</v>
      </c>
      <c r="AI282" s="49">
        <f xml:space="preserve"> $S$13 * I282</f>
        <v>153914.31608817464</v>
      </c>
      <c r="AJ282" s="49">
        <f xml:space="preserve"> $S$14 * J282</f>
        <v>315972.27998246835</v>
      </c>
      <c r="AK282" s="39">
        <f>SUM(AB282:AJ282) + AL282 + AM282 + AN282</f>
        <v>16615841.201435916</v>
      </c>
      <c r="AL282" s="39">
        <f>IF(AL281&gt;0,(AL281*$T$7)-(AL281*$S$7),0)</f>
        <v>0</v>
      </c>
      <c r="AM282" s="39">
        <f>IF(AM281 &gt; 0, (AM281 * $T$14) - (AM281 * $S$14), 0)</f>
        <v>27849.438686675814</v>
      </c>
      <c r="AN282" s="39">
        <f t="array" ref="AN282">IF(AN281&gt;0,AN281*$T$15,0)</f>
        <v>6082141.4779693047</v>
      </c>
      <c r="AO282" s="41"/>
      <c r="AP282" s="41"/>
      <c r="AQ282" s="41"/>
      <c r="AR282" s="41"/>
      <c r="AS282" s="41"/>
      <c r="AT282" s="44"/>
      <c r="AU282" s="44"/>
      <c r="AV282" s="44"/>
      <c r="AW282" s="44"/>
      <c r="AX282" s="44"/>
      <c r="AY282" s="44"/>
      <c r="AZ282" s="44"/>
      <c r="BA282" s="44"/>
      <c r="BB282" s="44"/>
      <c r="BC282" s="44"/>
      <c r="BD282" s="44"/>
      <c r="BE282" s="44"/>
      <c r="BF282" s="44"/>
      <c r="BG282" s="44"/>
      <c r="BH282" s="44"/>
      <c r="BI282" s="44"/>
      <c r="BJ282" s="44"/>
    </row>
    <row r="283" spans="1:62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4"/>
      <c r="AU283" s="44"/>
      <c r="AV283" s="44"/>
      <c r="AW283" s="44"/>
      <c r="AX283" s="44"/>
      <c r="AY283" s="44"/>
      <c r="AZ283" s="44"/>
      <c r="BA283" s="44"/>
      <c r="BB283" s="44"/>
      <c r="BC283" s="44"/>
      <c r="BD283" s="44"/>
      <c r="BE283" s="44"/>
      <c r="BF283" s="44"/>
      <c r="BG283" s="44"/>
      <c r="BH283" s="44"/>
      <c r="BI283" s="44"/>
      <c r="BJ283" s="44"/>
    </row>
    <row r="284" spans="1:62" x14ac:dyDescent="0.25">
      <c r="A284" s="50" t="s">
        <v>186</v>
      </c>
      <c r="B284" s="41"/>
      <c r="C284" s="41"/>
      <c r="D284" s="4">
        <f>O2+O30+O58+O86+O114+O142+O170+O198+O226+O254+O282</f>
        <v>41592.922086488987</v>
      </c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4"/>
      <c r="AU284" s="44"/>
      <c r="AV284" s="44"/>
      <c r="AW284" s="44"/>
      <c r="AX284" s="44"/>
      <c r="AY284" s="44"/>
      <c r="AZ284" s="44"/>
      <c r="BA284" s="44"/>
      <c r="BB284" s="44"/>
      <c r="BC284" s="44"/>
      <c r="BD284" s="44"/>
      <c r="BE284" s="44"/>
      <c r="BF284" s="44"/>
      <c r="BG284" s="44"/>
      <c r="BH284" s="44"/>
      <c r="BI284" s="44"/>
      <c r="BJ284" s="44"/>
    </row>
    <row r="285" spans="1:62" x14ac:dyDescent="0.25">
      <c r="A285" s="50" t="s">
        <v>187</v>
      </c>
      <c r="B285" s="41"/>
      <c r="C285" s="41"/>
      <c r="D285" s="4">
        <f>Z2+Z30+Z58+Z86+Z114+Z142+Z170+Z198+Z226+Z254+Z282</f>
        <v>41378.146837404427</v>
      </c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4"/>
      <c r="AU285" s="44"/>
      <c r="AV285" s="44"/>
      <c r="AW285" s="44"/>
      <c r="AX285" s="44"/>
      <c r="AY285" s="44"/>
      <c r="AZ285" s="44"/>
      <c r="BA285" s="44"/>
      <c r="BB285" s="44"/>
      <c r="BC285" s="44"/>
      <c r="BD285" s="44"/>
      <c r="BE285" s="44"/>
      <c r="BF285" s="44"/>
      <c r="BG285" s="44"/>
      <c r="BH285" s="44"/>
      <c r="BI285" s="44"/>
      <c r="BJ285" s="44"/>
    </row>
    <row r="286" spans="1:62" x14ac:dyDescent="0.25">
      <c r="A286" s="42" t="s">
        <v>184</v>
      </c>
      <c r="B286" s="41"/>
      <c r="C286" s="41"/>
      <c r="D286" s="43">
        <f>AK30+AK58+AK86+AK114+AK142+AK170+AK198+AK226+AK254+AK282+$U$23</f>
        <v>152744554.32660311</v>
      </c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4"/>
      <c r="AU286" s="44"/>
      <c r="AV286" s="44"/>
      <c r="AW286" s="44"/>
      <c r="AX286" s="44"/>
      <c r="AY286" s="44"/>
      <c r="AZ286" s="44"/>
      <c r="BA286" s="44"/>
      <c r="BB286" s="44"/>
      <c r="BC286" s="44"/>
      <c r="BD286" s="44"/>
      <c r="BE286" s="44"/>
      <c r="BF286" s="44"/>
      <c r="BG286" s="44"/>
      <c r="BH286" s="44"/>
      <c r="BI286" s="44"/>
      <c r="BJ286" s="44"/>
    </row>
    <row r="287" spans="1:62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4"/>
      <c r="AU287" s="44"/>
      <c r="AV287" s="44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4"/>
      <c r="BI287" s="44"/>
      <c r="BJ287" s="44"/>
    </row>
    <row r="288" spans="1:62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4"/>
      <c r="AU288" s="44"/>
      <c r="AV288" s="44"/>
      <c r="AW288" s="44"/>
      <c r="AX288" s="44"/>
      <c r="AY288" s="44"/>
      <c r="AZ288" s="44"/>
      <c r="BA288" s="44"/>
      <c r="BB288" s="44"/>
      <c r="BC288" s="44"/>
      <c r="BD288" s="44"/>
      <c r="BE288" s="44"/>
      <c r="BF288" s="44"/>
      <c r="BG288" s="44"/>
      <c r="BH288" s="44"/>
      <c r="BI288" s="44"/>
      <c r="BJ288" s="44"/>
    </row>
    <row r="289" spans="1:62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4"/>
      <c r="AU289" s="44"/>
      <c r="AV289" s="44"/>
      <c r="AW289" s="44"/>
      <c r="AX289" s="44"/>
      <c r="AY289" s="44"/>
      <c r="AZ289" s="44"/>
      <c r="BA289" s="44"/>
      <c r="BB289" s="44"/>
      <c r="BC289" s="44"/>
      <c r="BD289" s="44"/>
      <c r="BE289" s="44"/>
      <c r="BF289" s="44"/>
      <c r="BG289" s="44"/>
      <c r="BH289" s="44"/>
      <c r="BI289" s="44"/>
      <c r="BJ289" s="44"/>
    </row>
    <row r="290" spans="1:62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4"/>
      <c r="AU290" s="44"/>
      <c r="AV290" s="44"/>
      <c r="AW290" s="44"/>
      <c r="AX290" s="44"/>
      <c r="AY290" s="44"/>
      <c r="AZ290" s="44"/>
      <c r="BA290" s="44"/>
      <c r="BB290" s="44"/>
      <c r="BC290" s="44"/>
      <c r="BD290" s="44"/>
      <c r="BE290" s="44"/>
      <c r="BF290" s="44"/>
      <c r="BG290" s="44"/>
      <c r="BH290" s="44"/>
      <c r="BI290" s="44"/>
      <c r="BJ290" s="44"/>
    </row>
    <row r="291" spans="1:62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4"/>
      <c r="AU291" s="44"/>
      <c r="AV291" s="44"/>
      <c r="AW291" s="44"/>
      <c r="AX291" s="44"/>
      <c r="AY291" s="44"/>
      <c r="AZ291" s="44"/>
      <c r="BA291" s="44"/>
      <c r="BB291" s="44"/>
      <c r="BC291" s="44"/>
      <c r="BD291" s="44"/>
      <c r="BE291" s="44"/>
      <c r="BF291" s="44"/>
      <c r="BG291" s="44"/>
      <c r="BH291" s="44"/>
      <c r="BI291" s="44"/>
      <c r="BJ291" s="44"/>
    </row>
    <row r="292" spans="1:62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4"/>
      <c r="AU292" s="44"/>
      <c r="AV292" s="44"/>
      <c r="AW292" s="44"/>
      <c r="AX292" s="44"/>
      <c r="AY292" s="44"/>
      <c r="AZ292" s="44"/>
      <c r="BA292" s="44"/>
      <c r="BB292" s="44"/>
      <c r="BC292" s="44"/>
      <c r="BD292" s="44"/>
      <c r="BE292" s="44"/>
      <c r="BF292" s="44"/>
      <c r="BG292" s="44"/>
      <c r="BH292" s="44"/>
      <c r="BI292" s="44"/>
      <c r="BJ292" s="44"/>
    </row>
    <row r="293" spans="1:62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4"/>
      <c r="AU293" s="44"/>
      <c r="AV293" s="44"/>
      <c r="AW293" s="44"/>
      <c r="AX293" s="44"/>
      <c r="AY293" s="44"/>
      <c r="AZ293" s="44"/>
      <c r="BA293" s="44"/>
      <c r="BB293" s="44"/>
      <c r="BC293" s="44"/>
      <c r="BD293" s="44"/>
      <c r="BE293" s="44"/>
      <c r="BF293" s="44"/>
      <c r="BG293" s="44"/>
      <c r="BH293" s="44"/>
      <c r="BI293" s="44"/>
      <c r="BJ293" s="44"/>
    </row>
    <row r="294" spans="1:62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4"/>
      <c r="AU294" s="44"/>
      <c r="AV294" s="44"/>
      <c r="AW294" s="44"/>
      <c r="AX294" s="44"/>
      <c r="AY294" s="44"/>
      <c r="AZ294" s="44"/>
      <c r="BA294" s="44"/>
      <c r="BB294" s="44"/>
      <c r="BC294" s="44"/>
      <c r="BD294" s="44"/>
      <c r="BE294" s="44"/>
      <c r="BF294" s="44"/>
      <c r="BG294" s="44"/>
      <c r="BH294" s="44"/>
      <c r="BI294" s="44"/>
      <c r="BJ294" s="44"/>
    </row>
    <row r="295" spans="1:62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4"/>
      <c r="AU295" s="44"/>
      <c r="AV295" s="44"/>
      <c r="AW295" s="44"/>
      <c r="AX295" s="44"/>
      <c r="AY295" s="44"/>
      <c r="AZ295" s="44"/>
      <c r="BA295" s="44"/>
      <c r="BB295" s="44"/>
      <c r="BC295" s="44"/>
      <c r="BD295" s="44"/>
      <c r="BE295" s="44"/>
      <c r="BF295" s="44"/>
      <c r="BG295" s="44"/>
      <c r="BH295" s="44"/>
      <c r="BI295" s="44"/>
      <c r="BJ295" s="44"/>
    </row>
    <row r="296" spans="1:62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4"/>
      <c r="AU296" s="44"/>
      <c r="AV296" s="44"/>
      <c r="AW296" s="44"/>
      <c r="AX296" s="44"/>
      <c r="AY296" s="44"/>
      <c r="AZ296" s="44"/>
      <c r="BA296" s="44"/>
      <c r="BB296" s="44"/>
      <c r="BC296" s="44"/>
      <c r="BD296" s="44"/>
      <c r="BE296" s="44"/>
      <c r="BF296" s="44"/>
      <c r="BG296" s="44"/>
      <c r="BH296" s="44"/>
      <c r="BI296" s="44"/>
      <c r="BJ296" s="44"/>
    </row>
    <row r="297" spans="1:62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4"/>
      <c r="AU297" s="44"/>
      <c r="AV297" s="44"/>
      <c r="AW297" s="44"/>
      <c r="AX297" s="44"/>
      <c r="AY297" s="44"/>
      <c r="AZ297" s="44"/>
      <c r="BA297" s="44"/>
      <c r="BB297" s="44"/>
      <c r="BC297" s="44"/>
      <c r="BD297" s="44"/>
      <c r="BE297" s="44"/>
      <c r="BF297" s="44"/>
      <c r="BG297" s="44"/>
      <c r="BH297" s="44"/>
      <c r="BI297" s="44"/>
      <c r="BJ297" s="44"/>
    </row>
    <row r="298" spans="1:62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4"/>
      <c r="AU298" s="44"/>
      <c r="AV298" s="44"/>
      <c r="AW298" s="44"/>
      <c r="AX298" s="44"/>
      <c r="AY298" s="44"/>
      <c r="AZ298" s="44"/>
      <c r="BA298" s="44"/>
      <c r="BB298" s="44"/>
      <c r="BC298" s="44"/>
      <c r="BD298" s="44"/>
      <c r="BE298" s="44"/>
      <c r="BF298" s="44"/>
      <c r="BG298" s="44"/>
      <c r="BH298" s="44"/>
      <c r="BI298" s="44"/>
      <c r="BJ298" s="44"/>
    </row>
    <row r="299" spans="1:62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4"/>
      <c r="AU299" s="44"/>
      <c r="AV299" s="44"/>
      <c r="AW299" s="44"/>
      <c r="AX299" s="44"/>
      <c r="AY299" s="44"/>
      <c r="AZ299" s="44"/>
      <c r="BA299" s="44"/>
      <c r="BB299" s="44"/>
      <c r="BC299" s="44"/>
      <c r="BD299" s="44"/>
      <c r="BE299" s="44"/>
      <c r="BF299" s="44"/>
      <c r="BG299" s="44"/>
      <c r="BH299" s="44"/>
      <c r="BI299" s="44"/>
      <c r="BJ299" s="44"/>
    </row>
    <row r="300" spans="1:62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4"/>
      <c r="AU300" s="44"/>
      <c r="AV300" s="44"/>
      <c r="AW300" s="44"/>
      <c r="AX300" s="44"/>
      <c r="AY300" s="44"/>
      <c r="AZ300" s="44"/>
      <c r="BA300" s="44"/>
      <c r="BB300" s="44"/>
      <c r="BC300" s="44"/>
      <c r="BD300" s="44"/>
      <c r="BE300" s="44"/>
      <c r="BF300" s="44"/>
      <c r="BG300" s="44"/>
      <c r="BH300" s="44"/>
      <c r="BI300" s="44"/>
      <c r="BJ300" s="44"/>
    </row>
    <row r="301" spans="1:62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4"/>
      <c r="AU301" s="44"/>
      <c r="AV301" s="44"/>
      <c r="AW301" s="44"/>
      <c r="AX301" s="44"/>
      <c r="AY301" s="44"/>
      <c r="AZ301" s="44"/>
      <c r="BA301" s="44"/>
      <c r="BB301" s="44"/>
      <c r="BC301" s="44"/>
      <c r="BD301" s="44"/>
      <c r="BE301" s="44"/>
      <c r="BF301" s="44"/>
      <c r="BG301" s="44"/>
      <c r="BH301" s="44"/>
      <c r="BI301" s="44"/>
      <c r="BJ301" s="44"/>
    </row>
    <row r="302" spans="1:62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4"/>
      <c r="AU302" s="44"/>
      <c r="AV302" s="44"/>
      <c r="AW302" s="44"/>
      <c r="AX302" s="44"/>
      <c r="AY302" s="44"/>
      <c r="AZ302" s="44"/>
      <c r="BA302" s="44"/>
      <c r="BB302" s="44"/>
      <c r="BC302" s="44"/>
      <c r="BD302" s="44"/>
      <c r="BE302" s="44"/>
      <c r="BF302" s="44"/>
      <c r="BG302" s="44"/>
      <c r="BH302" s="44"/>
      <c r="BI302" s="44"/>
      <c r="BJ302" s="44"/>
    </row>
    <row r="303" spans="1:62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4"/>
      <c r="AU303" s="44"/>
      <c r="AV303" s="44"/>
      <c r="AW303" s="44"/>
      <c r="AX303" s="44"/>
      <c r="AY303" s="44"/>
      <c r="AZ303" s="44"/>
      <c r="BA303" s="44"/>
      <c r="BB303" s="44"/>
      <c r="BC303" s="44"/>
      <c r="BD303" s="44"/>
      <c r="BE303" s="44"/>
      <c r="BF303" s="44"/>
      <c r="BG303" s="44"/>
      <c r="BH303" s="44"/>
      <c r="BI303" s="44"/>
      <c r="BJ303" s="44"/>
    </row>
    <row r="304" spans="1:62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4"/>
      <c r="AU304" s="44"/>
      <c r="AV304" s="44"/>
      <c r="AW304" s="44"/>
      <c r="AX304" s="44"/>
      <c r="AY304" s="44"/>
      <c r="AZ304" s="44"/>
      <c r="BA304" s="44"/>
      <c r="BB304" s="44"/>
      <c r="BC304" s="44"/>
      <c r="BD304" s="44"/>
      <c r="BE304" s="44"/>
      <c r="BF304" s="44"/>
      <c r="BG304" s="44"/>
      <c r="BH304" s="44"/>
      <c r="BI304" s="44"/>
      <c r="BJ304" s="44"/>
    </row>
    <row r="305" spans="1:62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4"/>
      <c r="AU305" s="44"/>
      <c r="AV305" s="44"/>
      <c r="AW305" s="44"/>
      <c r="AX305" s="44"/>
      <c r="AY305" s="44"/>
      <c r="AZ305" s="44"/>
      <c r="BA305" s="44"/>
      <c r="BB305" s="44"/>
      <c r="BC305" s="44"/>
      <c r="BD305" s="44"/>
      <c r="BE305" s="44"/>
      <c r="BF305" s="44"/>
      <c r="BG305" s="44"/>
      <c r="BH305" s="44"/>
      <c r="BI305" s="44"/>
      <c r="BJ305" s="44"/>
    </row>
    <row r="306" spans="1:62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4"/>
      <c r="AU306" s="44"/>
      <c r="AV306" s="44"/>
      <c r="AW306" s="44"/>
      <c r="AX306" s="44"/>
      <c r="AY306" s="44"/>
      <c r="AZ306" s="44"/>
      <c r="BA306" s="44"/>
      <c r="BB306" s="44"/>
      <c r="BC306" s="44"/>
      <c r="BD306" s="44"/>
      <c r="BE306" s="44"/>
      <c r="BF306" s="44"/>
      <c r="BG306" s="44"/>
      <c r="BH306" s="44"/>
      <c r="BI306" s="44"/>
      <c r="BJ306" s="44"/>
    </row>
    <row r="307" spans="1:62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4"/>
      <c r="AU307" s="44"/>
      <c r="AV307" s="44"/>
      <c r="AW307" s="44"/>
      <c r="AX307" s="44"/>
      <c r="AY307" s="44"/>
      <c r="AZ307" s="44"/>
      <c r="BA307" s="44"/>
      <c r="BB307" s="44"/>
      <c r="BC307" s="44"/>
      <c r="BD307" s="44"/>
      <c r="BE307" s="44"/>
      <c r="BF307" s="44"/>
      <c r="BG307" s="44"/>
      <c r="BH307" s="44"/>
      <c r="BI307" s="44"/>
      <c r="BJ307" s="44"/>
    </row>
    <row r="308" spans="1:62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4"/>
      <c r="AU308" s="44"/>
      <c r="AV308" s="44"/>
      <c r="AW308" s="44"/>
      <c r="AX308" s="44"/>
      <c r="AY308" s="44"/>
      <c r="AZ308" s="44"/>
      <c r="BA308" s="44"/>
      <c r="BB308" s="44"/>
      <c r="BC308" s="44"/>
      <c r="BD308" s="44"/>
      <c r="BE308" s="44"/>
      <c r="BF308" s="44"/>
      <c r="BG308" s="44"/>
      <c r="BH308" s="44"/>
      <c r="BI308" s="44"/>
      <c r="BJ308" s="44"/>
    </row>
    <row r="309" spans="1:62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4"/>
      <c r="AU309" s="44"/>
      <c r="AV309" s="44"/>
      <c r="AW309" s="44"/>
      <c r="AX309" s="44"/>
      <c r="AY309" s="44"/>
      <c r="AZ309" s="44"/>
      <c r="BA309" s="44"/>
      <c r="BB309" s="44"/>
      <c r="BC309" s="44"/>
      <c r="BD309" s="44"/>
      <c r="BE309" s="44"/>
      <c r="BF309" s="44"/>
      <c r="BG309" s="44"/>
      <c r="BH309" s="44"/>
      <c r="BI309" s="44"/>
      <c r="BJ309" s="44"/>
    </row>
    <row r="310" spans="1:62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4"/>
      <c r="AU310" s="44"/>
      <c r="AV310" s="44"/>
      <c r="AW310" s="44"/>
      <c r="AX310" s="44"/>
      <c r="AY310" s="44"/>
      <c r="AZ310" s="44"/>
      <c r="BA310" s="44"/>
      <c r="BB310" s="44"/>
      <c r="BC310" s="44"/>
      <c r="BD310" s="44"/>
      <c r="BE310" s="44"/>
      <c r="BF310" s="44"/>
      <c r="BG310" s="44"/>
      <c r="BH310" s="44"/>
      <c r="BI310" s="44"/>
      <c r="BJ310" s="44"/>
    </row>
    <row r="311" spans="1:62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4"/>
      <c r="AU311" s="44"/>
      <c r="AV311" s="44"/>
      <c r="AW311" s="44"/>
      <c r="AX311" s="44"/>
      <c r="AY311" s="44"/>
      <c r="AZ311" s="44"/>
      <c r="BA311" s="44"/>
      <c r="BB311" s="44"/>
      <c r="BC311" s="44"/>
      <c r="BD311" s="44"/>
      <c r="BE311" s="44"/>
      <c r="BF311" s="44"/>
      <c r="BG311" s="44"/>
      <c r="BH311" s="44"/>
      <c r="BI311" s="44"/>
      <c r="BJ311" s="44"/>
    </row>
    <row r="312" spans="1:62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4"/>
      <c r="AU312" s="44"/>
      <c r="AV312" s="44"/>
      <c r="AW312" s="44"/>
      <c r="AX312" s="44"/>
      <c r="AY312" s="44"/>
      <c r="AZ312" s="44"/>
      <c r="BA312" s="44"/>
      <c r="BB312" s="44"/>
      <c r="BC312" s="44"/>
      <c r="BD312" s="44"/>
      <c r="BE312" s="44"/>
      <c r="BF312" s="44"/>
      <c r="BG312" s="44"/>
      <c r="BH312" s="44"/>
      <c r="BI312" s="44"/>
      <c r="BJ312" s="44"/>
    </row>
    <row r="313" spans="1:62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4"/>
      <c r="AU313" s="44"/>
      <c r="AV313" s="44"/>
      <c r="AW313" s="44"/>
      <c r="AX313" s="44"/>
      <c r="AY313" s="44"/>
      <c r="AZ313" s="44"/>
      <c r="BA313" s="44"/>
      <c r="BB313" s="44"/>
      <c r="BC313" s="44"/>
      <c r="BD313" s="44"/>
      <c r="BE313" s="44"/>
      <c r="BF313" s="44"/>
      <c r="BG313" s="44"/>
      <c r="BH313" s="44"/>
      <c r="BI313" s="44"/>
      <c r="BJ313" s="44"/>
    </row>
    <row r="314" spans="1:62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4"/>
      <c r="AU314" s="44"/>
      <c r="AV314" s="44"/>
      <c r="AW314" s="44"/>
      <c r="AX314" s="44"/>
      <c r="AY314" s="44"/>
      <c r="AZ314" s="44"/>
      <c r="BA314" s="44"/>
      <c r="BB314" s="44"/>
      <c r="BC314" s="44"/>
      <c r="BD314" s="44"/>
      <c r="BE314" s="44"/>
      <c r="BF314" s="44"/>
      <c r="BG314" s="44"/>
      <c r="BH314" s="44"/>
      <c r="BI314" s="44"/>
      <c r="BJ314" s="44"/>
    </row>
    <row r="315" spans="1:62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4"/>
      <c r="AU315" s="44"/>
      <c r="AV315" s="44"/>
      <c r="AW315" s="44"/>
      <c r="AX315" s="44"/>
      <c r="AY315" s="44"/>
      <c r="AZ315" s="44"/>
      <c r="BA315" s="44"/>
      <c r="BB315" s="44"/>
      <c r="BC315" s="44"/>
      <c r="BD315" s="44"/>
      <c r="BE315" s="44"/>
      <c r="BF315" s="44"/>
      <c r="BG315" s="44"/>
      <c r="BH315" s="44"/>
      <c r="BI315" s="44"/>
      <c r="BJ315" s="44"/>
    </row>
    <row r="316" spans="1:62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4"/>
      <c r="AU316" s="44"/>
      <c r="AV316" s="44"/>
      <c r="AW316" s="44"/>
      <c r="AX316" s="44"/>
      <c r="AY316" s="44"/>
      <c r="AZ316" s="44"/>
      <c r="BA316" s="44"/>
      <c r="BB316" s="44"/>
      <c r="BC316" s="44"/>
      <c r="BD316" s="44"/>
      <c r="BE316" s="44"/>
      <c r="BF316" s="44"/>
      <c r="BG316" s="44"/>
      <c r="BH316" s="44"/>
      <c r="BI316" s="44"/>
      <c r="BJ316" s="44"/>
    </row>
    <row r="317" spans="1:62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4"/>
      <c r="AU317" s="44"/>
      <c r="AV317" s="44"/>
      <c r="AW317" s="44"/>
      <c r="AX317" s="44"/>
      <c r="AY317" s="44"/>
      <c r="AZ317" s="44"/>
      <c r="BA317" s="44"/>
      <c r="BB317" s="44"/>
      <c r="BC317" s="44"/>
      <c r="BD317" s="44"/>
      <c r="BE317" s="44"/>
      <c r="BF317" s="44"/>
      <c r="BG317" s="44"/>
      <c r="BH317" s="44"/>
      <c r="BI317" s="44"/>
      <c r="BJ317" s="44"/>
    </row>
    <row r="318" spans="1:62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4"/>
      <c r="AU318" s="44"/>
      <c r="AV318" s="44"/>
      <c r="AW318" s="44"/>
      <c r="AX318" s="44"/>
      <c r="AY318" s="44"/>
      <c r="AZ318" s="44"/>
      <c r="BA318" s="44"/>
      <c r="BB318" s="44"/>
      <c r="BC318" s="44"/>
      <c r="BD318" s="44"/>
      <c r="BE318" s="44"/>
      <c r="BF318" s="44"/>
      <c r="BG318" s="44"/>
      <c r="BH318" s="44"/>
      <c r="BI318" s="44"/>
      <c r="BJ318" s="44"/>
    </row>
    <row r="319" spans="1:62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4"/>
      <c r="AU319" s="44"/>
      <c r="AV319" s="44"/>
      <c r="AW319" s="44"/>
      <c r="AX319" s="44"/>
      <c r="AY319" s="44"/>
      <c r="AZ319" s="44"/>
      <c r="BA319" s="44"/>
      <c r="BB319" s="44"/>
      <c r="BC319" s="44"/>
      <c r="BD319" s="44"/>
      <c r="BE319" s="44"/>
      <c r="BF319" s="44"/>
      <c r="BG319" s="44"/>
      <c r="BH319" s="44"/>
      <c r="BI319" s="44"/>
      <c r="BJ319" s="44"/>
    </row>
    <row r="320" spans="1:62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4"/>
      <c r="AU320" s="44"/>
      <c r="AV320" s="44"/>
      <c r="AW320" s="44"/>
      <c r="AX320" s="44"/>
      <c r="AY320" s="44"/>
      <c r="AZ320" s="44"/>
      <c r="BA320" s="44"/>
      <c r="BB320" s="44"/>
      <c r="BC320" s="44"/>
      <c r="BD320" s="44"/>
      <c r="BE320" s="44"/>
      <c r="BF320" s="44"/>
      <c r="BG320" s="44"/>
      <c r="BH320" s="44"/>
      <c r="BI320" s="44"/>
      <c r="BJ320" s="44"/>
    </row>
    <row r="321" spans="1:62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4"/>
      <c r="AU321" s="44"/>
      <c r="AV321" s="44"/>
      <c r="AW321" s="44"/>
      <c r="AX321" s="44"/>
      <c r="AY321" s="44"/>
      <c r="AZ321" s="44"/>
      <c r="BA321" s="44"/>
      <c r="BB321" s="44"/>
      <c r="BC321" s="44"/>
      <c r="BD321" s="44"/>
      <c r="BE321" s="44"/>
      <c r="BF321" s="44"/>
      <c r="BG321" s="44"/>
      <c r="BH321" s="44"/>
      <c r="BI321" s="44"/>
      <c r="BJ321" s="44"/>
    </row>
    <row r="322" spans="1:62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4"/>
      <c r="AU322" s="44"/>
      <c r="AV322" s="44"/>
      <c r="AW322" s="44"/>
      <c r="AX322" s="44"/>
      <c r="AY322" s="44"/>
      <c r="AZ322" s="44"/>
      <c r="BA322" s="44"/>
      <c r="BB322" s="44"/>
      <c r="BC322" s="44"/>
      <c r="BD322" s="44"/>
      <c r="BE322" s="44"/>
      <c r="BF322" s="44"/>
      <c r="BG322" s="44"/>
      <c r="BH322" s="44"/>
      <c r="BI322" s="44"/>
      <c r="BJ322" s="44"/>
    </row>
    <row r="323" spans="1:62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4"/>
      <c r="AU323" s="44"/>
      <c r="AV323" s="44"/>
      <c r="AW323" s="44"/>
      <c r="AX323" s="44"/>
      <c r="AY323" s="44"/>
      <c r="AZ323" s="44"/>
      <c r="BA323" s="44"/>
      <c r="BB323" s="44"/>
      <c r="BC323" s="44"/>
      <c r="BD323" s="44"/>
      <c r="BE323" s="44"/>
      <c r="BF323" s="44"/>
      <c r="BG323" s="44"/>
      <c r="BH323" s="44"/>
      <c r="BI323" s="44"/>
      <c r="BJ323" s="44"/>
    </row>
    <row r="324" spans="1:62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4"/>
      <c r="AU324" s="44"/>
      <c r="AV324" s="44"/>
      <c r="AW324" s="44"/>
      <c r="AX324" s="44"/>
      <c r="AY324" s="44"/>
      <c r="AZ324" s="44"/>
      <c r="BA324" s="44"/>
      <c r="BB324" s="44"/>
      <c r="BC324" s="44"/>
      <c r="BD324" s="44"/>
      <c r="BE324" s="44"/>
      <c r="BF324" s="44"/>
      <c r="BG324" s="44"/>
      <c r="BH324" s="44"/>
      <c r="BI324" s="44"/>
      <c r="BJ324" s="44"/>
    </row>
    <row r="325" spans="1:62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4"/>
      <c r="AU325" s="44"/>
      <c r="AV325" s="44"/>
      <c r="AW325" s="44"/>
      <c r="AX325" s="44"/>
      <c r="AY325" s="44"/>
      <c r="AZ325" s="44"/>
      <c r="BA325" s="44"/>
      <c r="BB325" s="44"/>
      <c r="BC325" s="44"/>
      <c r="BD325" s="44"/>
      <c r="BE325" s="44"/>
      <c r="BF325" s="44"/>
      <c r="BG325" s="44"/>
      <c r="BH325" s="44"/>
      <c r="BI325" s="44"/>
      <c r="BJ325" s="44"/>
    </row>
    <row r="326" spans="1:62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4"/>
      <c r="AU326" s="44"/>
      <c r="AV326" s="44"/>
      <c r="AW326" s="44"/>
      <c r="AX326" s="44"/>
      <c r="AY326" s="44"/>
      <c r="AZ326" s="44"/>
      <c r="BA326" s="44"/>
      <c r="BB326" s="44"/>
      <c r="BC326" s="44"/>
      <c r="BD326" s="44"/>
      <c r="BE326" s="44"/>
      <c r="BF326" s="44"/>
      <c r="BG326" s="44"/>
      <c r="BH326" s="44"/>
      <c r="BI326" s="44"/>
      <c r="BJ326" s="44"/>
    </row>
    <row r="327" spans="1:62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4"/>
      <c r="AU327" s="44"/>
      <c r="AV327" s="44"/>
      <c r="AW327" s="44"/>
      <c r="AX327" s="44"/>
      <c r="AY327" s="44"/>
      <c r="AZ327" s="44"/>
      <c r="BA327" s="44"/>
      <c r="BB327" s="44"/>
      <c r="BC327" s="44"/>
      <c r="BD327" s="44"/>
      <c r="BE327" s="44"/>
      <c r="BF327" s="44"/>
      <c r="BG327" s="44"/>
      <c r="BH327" s="44"/>
      <c r="BI327" s="44"/>
      <c r="BJ327" s="44"/>
    </row>
    <row r="328" spans="1:62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4"/>
      <c r="AU328" s="44"/>
      <c r="AV328" s="44"/>
      <c r="AW328" s="44"/>
      <c r="AX328" s="44"/>
      <c r="AY328" s="44"/>
      <c r="AZ328" s="44"/>
      <c r="BA328" s="44"/>
      <c r="BB328" s="44"/>
      <c r="BC328" s="44"/>
      <c r="BD328" s="44"/>
      <c r="BE328" s="44"/>
      <c r="BF328" s="44"/>
      <c r="BG328" s="44"/>
      <c r="BH328" s="44"/>
      <c r="BI328" s="44"/>
      <c r="BJ328" s="44"/>
    </row>
    <row r="329" spans="1:62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4"/>
      <c r="AU329" s="44"/>
      <c r="AV329" s="44"/>
      <c r="AW329" s="44"/>
      <c r="AX329" s="44"/>
      <c r="AY329" s="44"/>
      <c r="AZ329" s="44"/>
      <c r="BA329" s="44"/>
      <c r="BB329" s="44"/>
      <c r="BC329" s="44"/>
      <c r="BD329" s="44"/>
      <c r="BE329" s="44"/>
      <c r="BF329" s="44"/>
      <c r="BG329" s="44"/>
      <c r="BH329" s="44"/>
      <c r="BI329" s="44"/>
      <c r="BJ329" s="44"/>
    </row>
    <row r="330" spans="1:62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4"/>
      <c r="AU330" s="44"/>
      <c r="AV330" s="44"/>
      <c r="AW330" s="44"/>
      <c r="AX330" s="44"/>
      <c r="AY330" s="44"/>
      <c r="AZ330" s="44"/>
      <c r="BA330" s="44"/>
      <c r="BB330" s="44"/>
      <c r="BC330" s="44"/>
      <c r="BD330" s="44"/>
      <c r="BE330" s="44"/>
      <c r="BF330" s="44"/>
      <c r="BG330" s="44"/>
      <c r="BH330" s="44"/>
      <c r="BI330" s="44"/>
      <c r="BJ330" s="44"/>
    </row>
    <row r="331" spans="1:62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4"/>
      <c r="AU331" s="44"/>
      <c r="AV331" s="44"/>
      <c r="AW331" s="44"/>
      <c r="AX331" s="44"/>
      <c r="AY331" s="44"/>
      <c r="AZ331" s="44"/>
      <c r="BA331" s="44"/>
      <c r="BB331" s="44"/>
      <c r="BC331" s="44"/>
      <c r="BD331" s="44"/>
      <c r="BE331" s="44"/>
      <c r="BF331" s="44"/>
      <c r="BG331" s="44"/>
      <c r="BH331" s="44"/>
      <c r="BI331" s="44"/>
      <c r="BJ331" s="44"/>
    </row>
    <row r="332" spans="1:62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4"/>
      <c r="AU332" s="44"/>
      <c r="AV332" s="44"/>
      <c r="AW332" s="44"/>
      <c r="AX332" s="44"/>
      <c r="AY332" s="44"/>
      <c r="AZ332" s="44"/>
      <c r="BA332" s="44"/>
      <c r="BB332" s="44"/>
      <c r="BC332" s="44"/>
      <c r="BD332" s="44"/>
      <c r="BE332" s="44"/>
      <c r="BF332" s="44"/>
      <c r="BG332" s="44"/>
      <c r="BH332" s="44"/>
      <c r="BI332" s="44"/>
      <c r="BJ332" s="44"/>
    </row>
    <row r="333" spans="1:62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4"/>
      <c r="AU333" s="44"/>
      <c r="AV333" s="44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</row>
    <row r="334" spans="1:62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4"/>
      <c r="AU334" s="44"/>
      <c r="AV334" s="44"/>
      <c r="AW334" s="44"/>
      <c r="AX334" s="44"/>
      <c r="AY334" s="44"/>
      <c r="AZ334" s="44"/>
      <c r="BA334" s="44"/>
      <c r="BB334" s="44"/>
      <c r="BC334" s="44"/>
      <c r="BD334" s="44"/>
      <c r="BE334" s="44"/>
      <c r="BF334" s="44"/>
      <c r="BG334" s="44"/>
      <c r="BH334" s="44"/>
      <c r="BI334" s="44"/>
      <c r="BJ334" s="44"/>
    </row>
    <row r="335" spans="1:62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4"/>
      <c r="AU335" s="44"/>
      <c r="AV335" s="44"/>
      <c r="AW335" s="44"/>
      <c r="AX335" s="44"/>
      <c r="AY335" s="44"/>
      <c r="AZ335" s="44"/>
      <c r="BA335" s="44"/>
      <c r="BB335" s="44"/>
      <c r="BC335" s="44"/>
      <c r="BD335" s="44"/>
      <c r="BE335" s="44"/>
      <c r="BF335" s="44"/>
      <c r="BG335" s="44"/>
      <c r="BH335" s="44"/>
      <c r="BI335" s="44"/>
      <c r="BJ335" s="44"/>
    </row>
    <row r="336" spans="1:62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4"/>
      <c r="AU336" s="44"/>
      <c r="AV336" s="44"/>
      <c r="AW336" s="44"/>
      <c r="AX336" s="44"/>
      <c r="AY336" s="44"/>
      <c r="AZ336" s="44"/>
      <c r="BA336" s="44"/>
      <c r="BB336" s="44"/>
      <c r="BC336" s="44"/>
      <c r="BD336" s="44"/>
      <c r="BE336" s="44"/>
      <c r="BF336" s="44"/>
      <c r="BG336" s="44"/>
      <c r="BH336" s="44"/>
      <c r="BI336" s="44"/>
      <c r="BJ336" s="44"/>
    </row>
    <row r="337" spans="1:62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4"/>
      <c r="AU337" s="44"/>
      <c r="AV337" s="44"/>
      <c r="AW337" s="44"/>
      <c r="AX337" s="44"/>
      <c r="AY337" s="44"/>
      <c r="AZ337" s="44"/>
      <c r="BA337" s="44"/>
      <c r="BB337" s="44"/>
      <c r="BC337" s="44"/>
      <c r="BD337" s="44"/>
      <c r="BE337" s="44"/>
      <c r="BF337" s="44"/>
      <c r="BG337" s="44"/>
      <c r="BH337" s="44"/>
      <c r="BI337" s="44"/>
      <c r="BJ337" s="44"/>
    </row>
    <row r="338" spans="1:62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4"/>
      <c r="AU338" s="44"/>
      <c r="AV338" s="44"/>
      <c r="AW338" s="44"/>
      <c r="AX338" s="44"/>
      <c r="AY338" s="44"/>
      <c r="AZ338" s="44"/>
      <c r="BA338" s="44"/>
      <c r="BB338" s="44"/>
      <c r="BC338" s="44"/>
      <c r="BD338" s="44"/>
      <c r="BE338" s="44"/>
      <c r="BF338" s="44"/>
      <c r="BG338" s="44"/>
      <c r="BH338" s="44"/>
      <c r="BI338" s="44"/>
      <c r="BJ338" s="44"/>
    </row>
    <row r="339" spans="1:62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4"/>
      <c r="AU339" s="44"/>
      <c r="AV339" s="44"/>
      <c r="AW339" s="44"/>
      <c r="AX339" s="44"/>
      <c r="AY339" s="44"/>
      <c r="AZ339" s="44"/>
      <c r="BA339" s="44"/>
      <c r="BB339" s="44"/>
      <c r="BC339" s="44"/>
      <c r="BD339" s="44"/>
      <c r="BE339" s="44"/>
      <c r="BF339" s="44"/>
      <c r="BG339" s="44"/>
      <c r="BH339" s="44"/>
      <c r="BI339" s="44"/>
      <c r="BJ339" s="44"/>
    </row>
    <row r="340" spans="1:62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4"/>
      <c r="AU340" s="44"/>
      <c r="AV340" s="44"/>
      <c r="AW340" s="44"/>
      <c r="AX340" s="44"/>
      <c r="AY340" s="44"/>
      <c r="AZ340" s="44"/>
      <c r="BA340" s="44"/>
      <c r="BB340" s="44"/>
      <c r="BC340" s="44"/>
      <c r="BD340" s="44"/>
      <c r="BE340" s="44"/>
      <c r="BF340" s="44"/>
      <c r="BG340" s="44"/>
      <c r="BH340" s="44"/>
      <c r="BI340" s="44"/>
      <c r="BJ340" s="44"/>
    </row>
    <row r="341" spans="1:62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4"/>
      <c r="AU341" s="44"/>
      <c r="AV341" s="44"/>
      <c r="AW341" s="44"/>
      <c r="AX341" s="44"/>
      <c r="AY341" s="44"/>
      <c r="AZ341" s="44"/>
      <c r="BA341" s="44"/>
      <c r="BB341" s="44"/>
      <c r="BC341" s="44"/>
      <c r="BD341" s="44"/>
      <c r="BE341" s="44"/>
      <c r="BF341" s="44"/>
      <c r="BG341" s="44"/>
      <c r="BH341" s="44"/>
      <c r="BI341" s="44"/>
      <c r="BJ341" s="44"/>
    </row>
    <row r="342" spans="1:62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4"/>
      <c r="AU342" s="44"/>
      <c r="AV342" s="44"/>
      <c r="AW342" s="44"/>
      <c r="AX342" s="44"/>
      <c r="AY342" s="44"/>
      <c r="AZ342" s="44"/>
      <c r="BA342" s="44"/>
      <c r="BB342" s="44"/>
      <c r="BC342" s="44"/>
      <c r="BD342" s="44"/>
      <c r="BE342" s="44"/>
      <c r="BF342" s="44"/>
      <c r="BG342" s="44"/>
      <c r="BH342" s="44"/>
      <c r="BI342" s="44"/>
      <c r="BJ342" s="44"/>
    </row>
    <row r="343" spans="1:62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4"/>
      <c r="AU343" s="44"/>
      <c r="AV343" s="44"/>
      <c r="AW343" s="44"/>
      <c r="AX343" s="44"/>
      <c r="AY343" s="44"/>
      <c r="AZ343" s="44"/>
      <c r="BA343" s="44"/>
      <c r="BB343" s="44"/>
      <c r="BC343" s="44"/>
      <c r="BD343" s="44"/>
      <c r="BE343" s="44"/>
      <c r="BF343" s="44"/>
      <c r="BG343" s="44"/>
      <c r="BH343" s="44"/>
      <c r="BI343" s="44"/>
      <c r="BJ343" s="44"/>
    </row>
    <row r="344" spans="1:62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4"/>
      <c r="AU344" s="44"/>
      <c r="AV344" s="44"/>
      <c r="AW344" s="44"/>
      <c r="AX344" s="44"/>
      <c r="AY344" s="44"/>
      <c r="AZ344" s="44"/>
      <c r="BA344" s="44"/>
      <c r="BB344" s="44"/>
      <c r="BC344" s="44"/>
      <c r="BD344" s="44"/>
      <c r="BE344" s="44"/>
      <c r="BF344" s="44"/>
      <c r="BG344" s="44"/>
      <c r="BH344" s="44"/>
      <c r="BI344" s="44"/>
      <c r="BJ344" s="44"/>
    </row>
    <row r="345" spans="1:62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4"/>
      <c r="AU345" s="44"/>
      <c r="AV345" s="44"/>
      <c r="AW345" s="44"/>
      <c r="AX345" s="44"/>
      <c r="AY345" s="44"/>
      <c r="AZ345" s="44"/>
      <c r="BA345" s="44"/>
      <c r="BB345" s="44"/>
      <c r="BC345" s="44"/>
      <c r="BD345" s="44"/>
      <c r="BE345" s="44"/>
      <c r="BF345" s="44"/>
      <c r="BG345" s="44"/>
      <c r="BH345" s="44"/>
      <c r="BI345" s="44"/>
      <c r="BJ345" s="44"/>
    </row>
    <row r="346" spans="1:62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4"/>
      <c r="AU346" s="44"/>
      <c r="AV346" s="44"/>
      <c r="AW346" s="44"/>
      <c r="AX346" s="44"/>
      <c r="AY346" s="44"/>
      <c r="AZ346" s="44"/>
      <c r="BA346" s="44"/>
      <c r="BB346" s="44"/>
      <c r="BC346" s="44"/>
      <c r="BD346" s="44"/>
      <c r="BE346" s="44"/>
      <c r="BF346" s="44"/>
      <c r="BG346" s="44"/>
      <c r="BH346" s="44"/>
      <c r="BI346" s="44"/>
      <c r="BJ346" s="44"/>
    </row>
    <row r="347" spans="1:62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4"/>
      <c r="AU347" s="44"/>
      <c r="AV347" s="44"/>
      <c r="AW347" s="44"/>
      <c r="AX347" s="44"/>
      <c r="AY347" s="44"/>
      <c r="AZ347" s="44"/>
      <c r="BA347" s="44"/>
      <c r="BB347" s="44"/>
      <c r="BC347" s="44"/>
      <c r="BD347" s="44"/>
      <c r="BE347" s="44"/>
      <c r="BF347" s="44"/>
      <c r="BG347" s="44"/>
      <c r="BH347" s="44"/>
      <c r="BI347" s="44"/>
      <c r="BJ347" s="44"/>
    </row>
    <row r="348" spans="1:62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4"/>
      <c r="AU348" s="44"/>
      <c r="AV348" s="44"/>
      <c r="AW348" s="44"/>
      <c r="AX348" s="44"/>
      <c r="AY348" s="44"/>
      <c r="AZ348" s="44"/>
      <c r="BA348" s="44"/>
      <c r="BB348" s="44"/>
      <c r="BC348" s="44"/>
      <c r="BD348" s="44"/>
      <c r="BE348" s="44"/>
      <c r="BF348" s="44"/>
      <c r="BG348" s="44"/>
      <c r="BH348" s="44"/>
      <c r="BI348" s="44"/>
      <c r="BJ348" s="44"/>
    </row>
    <row r="349" spans="1:62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4"/>
      <c r="AU349" s="44"/>
      <c r="AV349" s="44"/>
      <c r="AW349" s="44"/>
      <c r="AX349" s="44"/>
      <c r="AY349" s="44"/>
      <c r="AZ349" s="44"/>
      <c r="BA349" s="44"/>
      <c r="BB349" s="44"/>
      <c r="BC349" s="44"/>
      <c r="BD349" s="44"/>
      <c r="BE349" s="44"/>
      <c r="BF349" s="44"/>
      <c r="BG349" s="44"/>
      <c r="BH349" s="44"/>
      <c r="BI349" s="44"/>
      <c r="BJ349" s="44"/>
    </row>
    <row r="350" spans="1:62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4"/>
      <c r="AU350" s="44"/>
      <c r="AV350" s="44"/>
      <c r="AW350" s="44"/>
      <c r="AX350" s="44"/>
      <c r="AY350" s="44"/>
      <c r="AZ350" s="44"/>
      <c r="BA350" s="44"/>
      <c r="BB350" s="44"/>
      <c r="BC350" s="44"/>
      <c r="BD350" s="44"/>
      <c r="BE350" s="44"/>
      <c r="BF350" s="44"/>
      <c r="BG350" s="44"/>
      <c r="BH350" s="44"/>
      <c r="BI350" s="44"/>
      <c r="BJ350" s="44"/>
    </row>
    <row r="351" spans="1:62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4"/>
      <c r="AU351" s="44"/>
      <c r="AV351" s="44"/>
      <c r="AW351" s="44"/>
      <c r="AX351" s="44"/>
      <c r="AY351" s="44"/>
      <c r="AZ351" s="44"/>
      <c r="BA351" s="44"/>
      <c r="BB351" s="44"/>
      <c r="BC351" s="44"/>
      <c r="BD351" s="44"/>
      <c r="BE351" s="44"/>
      <c r="BF351" s="44"/>
      <c r="BG351" s="44"/>
      <c r="BH351" s="44"/>
      <c r="BI351" s="44"/>
      <c r="BJ351" s="44"/>
    </row>
    <row r="352" spans="1:62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4"/>
      <c r="AU352" s="44"/>
      <c r="AV352" s="44"/>
      <c r="AW352" s="44"/>
      <c r="AX352" s="44"/>
      <c r="AY352" s="44"/>
      <c r="AZ352" s="44"/>
      <c r="BA352" s="44"/>
      <c r="BB352" s="44"/>
      <c r="BC352" s="44"/>
      <c r="BD352" s="44"/>
      <c r="BE352" s="44"/>
      <c r="BF352" s="44"/>
      <c r="BG352" s="44"/>
      <c r="BH352" s="44"/>
      <c r="BI352" s="44"/>
      <c r="BJ352" s="44"/>
    </row>
    <row r="353" spans="1:62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4"/>
      <c r="AU353" s="44"/>
      <c r="AV353" s="44"/>
      <c r="AW353" s="44"/>
      <c r="AX353" s="44"/>
      <c r="AY353" s="44"/>
      <c r="AZ353" s="44"/>
      <c r="BA353" s="44"/>
      <c r="BB353" s="44"/>
      <c r="BC353" s="44"/>
      <c r="BD353" s="44"/>
      <c r="BE353" s="44"/>
      <c r="BF353" s="44"/>
      <c r="BG353" s="44"/>
      <c r="BH353" s="44"/>
      <c r="BI353" s="44"/>
      <c r="BJ353" s="44"/>
    </row>
    <row r="354" spans="1:62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4"/>
      <c r="AU354" s="44"/>
      <c r="AV354" s="44"/>
      <c r="AW354" s="44"/>
      <c r="AX354" s="44"/>
      <c r="AY354" s="44"/>
      <c r="AZ354" s="44"/>
      <c r="BA354" s="44"/>
      <c r="BB354" s="44"/>
      <c r="BC354" s="44"/>
      <c r="BD354" s="44"/>
      <c r="BE354" s="44"/>
      <c r="BF354" s="44"/>
      <c r="BG354" s="44"/>
      <c r="BH354" s="44"/>
      <c r="BI354" s="44"/>
      <c r="BJ354" s="44"/>
    </row>
    <row r="355" spans="1:62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4"/>
      <c r="AU355" s="44"/>
      <c r="AV355" s="44"/>
      <c r="AW355" s="44"/>
      <c r="AX355" s="44"/>
      <c r="AY355" s="44"/>
      <c r="AZ355" s="44"/>
      <c r="BA355" s="44"/>
      <c r="BB355" s="44"/>
      <c r="BC355" s="44"/>
      <c r="BD355" s="44"/>
      <c r="BE355" s="44"/>
      <c r="BF355" s="44"/>
      <c r="BG355" s="44"/>
      <c r="BH355" s="44"/>
      <c r="BI355" s="44"/>
      <c r="BJ355" s="44"/>
    </row>
    <row r="356" spans="1:62" x14ac:dyDescent="0.2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4"/>
      <c r="AU356" s="44"/>
      <c r="AV356" s="44"/>
      <c r="AW356" s="44"/>
      <c r="AX356" s="44"/>
      <c r="AY356" s="44"/>
      <c r="AZ356" s="44"/>
      <c r="BA356" s="44"/>
      <c r="BB356" s="44"/>
      <c r="BC356" s="44"/>
      <c r="BD356" s="44"/>
      <c r="BE356" s="44"/>
      <c r="BF356" s="44"/>
      <c r="BG356" s="44"/>
      <c r="BH356" s="44"/>
      <c r="BI356" s="44"/>
      <c r="BJ356" s="44"/>
    </row>
    <row r="357" spans="1:62" x14ac:dyDescent="0.2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4"/>
      <c r="AU357" s="44"/>
      <c r="AV357" s="44"/>
      <c r="AW357" s="44"/>
      <c r="AX357" s="44"/>
      <c r="AY357" s="44"/>
      <c r="AZ357" s="44"/>
      <c r="BA357" s="44"/>
      <c r="BB357" s="44"/>
      <c r="BC357" s="44"/>
      <c r="BD357" s="44"/>
      <c r="BE357" s="44"/>
      <c r="BF357" s="44"/>
      <c r="BG357" s="44"/>
      <c r="BH357" s="44"/>
      <c r="BI357" s="44"/>
      <c r="BJ357" s="44"/>
    </row>
    <row r="358" spans="1:62" x14ac:dyDescent="0.2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4"/>
      <c r="AU358" s="44"/>
      <c r="AV358" s="44"/>
      <c r="AW358" s="44"/>
      <c r="AX358" s="44"/>
      <c r="AY358" s="44"/>
      <c r="AZ358" s="44"/>
      <c r="BA358" s="44"/>
      <c r="BB358" s="44"/>
      <c r="BC358" s="44"/>
      <c r="BD358" s="44"/>
      <c r="BE358" s="44"/>
      <c r="BF358" s="44"/>
      <c r="BG358" s="44"/>
      <c r="BH358" s="44"/>
      <c r="BI358" s="44"/>
      <c r="BJ358" s="44"/>
    </row>
    <row r="359" spans="1:62" x14ac:dyDescent="0.2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4"/>
      <c r="AU359" s="44"/>
      <c r="AV359" s="44"/>
      <c r="AW359" s="44"/>
      <c r="AX359" s="44"/>
      <c r="AY359" s="44"/>
      <c r="AZ359" s="44"/>
      <c r="BA359" s="44"/>
      <c r="BB359" s="44"/>
      <c r="BC359" s="44"/>
      <c r="BD359" s="44"/>
      <c r="BE359" s="44"/>
      <c r="BF359" s="44"/>
      <c r="BG359" s="44"/>
      <c r="BH359" s="44"/>
      <c r="BI359" s="44"/>
      <c r="BJ359" s="44"/>
    </row>
    <row r="360" spans="1:62" x14ac:dyDescent="0.2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4"/>
      <c r="AU360" s="44"/>
      <c r="AV360" s="44"/>
      <c r="AW360" s="44"/>
      <c r="AX360" s="44"/>
      <c r="AY360" s="44"/>
      <c r="AZ360" s="44"/>
      <c r="BA360" s="44"/>
      <c r="BB360" s="44"/>
      <c r="BC360" s="44"/>
      <c r="BD360" s="44"/>
      <c r="BE360" s="44"/>
      <c r="BF360" s="44"/>
      <c r="BG360" s="44"/>
      <c r="BH360" s="44"/>
      <c r="BI360" s="44"/>
      <c r="BJ360" s="44"/>
    </row>
    <row r="361" spans="1:62" x14ac:dyDescent="0.2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4"/>
      <c r="AU361" s="44"/>
      <c r="AV361" s="44"/>
      <c r="AW361" s="44"/>
      <c r="AX361" s="44"/>
      <c r="AY361" s="44"/>
      <c r="AZ361" s="44"/>
      <c r="BA361" s="44"/>
      <c r="BB361" s="44"/>
      <c r="BC361" s="44"/>
      <c r="BD361" s="44"/>
      <c r="BE361" s="44"/>
      <c r="BF361" s="44"/>
      <c r="BG361" s="44"/>
      <c r="BH361" s="44"/>
      <c r="BI361" s="44"/>
      <c r="BJ361" s="44"/>
    </row>
    <row r="362" spans="1:62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4"/>
      <c r="AU362" s="44"/>
      <c r="AV362" s="44"/>
      <c r="AW362" s="44"/>
      <c r="AX362" s="44"/>
      <c r="AY362" s="44"/>
      <c r="AZ362" s="44"/>
      <c r="BA362" s="44"/>
      <c r="BB362" s="44"/>
      <c r="BC362" s="44"/>
      <c r="BD362" s="44"/>
      <c r="BE362" s="44"/>
      <c r="BF362" s="44"/>
      <c r="BG362" s="44"/>
      <c r="BH362" s="44"/>
      <c r="BI362" s="44"/>
      <c r="BJ362" s="44"/>
    </row>
    <row r="363" spans="1:62" x14ac:dyDescent="0.2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4"/>
      <c r="AU363" s="44"/>
      <c r="AV363" s="44"/>
      <c r="AW363" s="44"/>
      <c r="AX363" s="44"/>
      <c r="AY363" s="44"/>
      <c r="AZ363" s="44"/>
      <c r="BA363" s="44"/>
      <c r="BB363" s="44"/>
      <c r="BC363" s="44"/>
      <c r="BD363" s="44"/>
      <c r="BE363" s="44"/>
      <c r="BF363" s="44"/>
      <c r="BG363" s="44"/>
      <c r="BH363" s="44"/>
      <c r="BI363" s="44"/>
      <c r="BJ363" s="44"/>
    </row>
    <row r="364" spans="1:62" x14ac:dyDescent="0.2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4"/>
      <c r="AU364" s="44"/>
      <c r="AV364" s="44"/>
      <c r="AW364" s="44"/>
      <c r="AX364" s="44"/>
      <c r="AY364" s="44"/>
      <c r="AZ364" s="44"/>
      <c r="BA364" s="44"/>
      <c r="BB364" s="44"/>
      <c r="BC364" s="44"/>
      <c r="BD364" s="44"/>
      <c r="BE364" s="44"/>
      <c r="BF364" s="44"/>
      <c r="BG364" s="44"/>
      <c r="BH364" s="44"/>
      <c r="BI364" s="44"/>
      <c r="BJ364" s="44"/>
    </row>
    <row r="365" spans="1:62" x14ac:dyDescent="0.2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4"/>
      <c r="AU365" s="44"/>
      <c r="AV365" s="44"/>
      <c r="AW365" s="44"/>
      <c r="AX365" s="44"/>
      <c r="AY365" s="44"/>
      <c r="AZ365" s="44"/>
      <c r="BA365" s="44"/>
      <c r="BB365" s="44"/>
      <c r="BC365" s="44"/>
      <c r="BD365" s="44"/>
      <c r="BE365" s="44"/>
      <c r="BF365" s="44"/>
      <c r="BG365" s="44"/>
      <c r="BH365" s="44"/>
      <c r="BI365" s="44"/>
      <c r="BJ365" s="44"/>
    </row>
    <row r="366" spans="1:62" x14ac:dyDescent="0.2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4"/>
      <c r="AU366" s="44"/>
      <c r="AV366" s="44"/>
      <c r="AW366" s="44"/>
      <c r="AX366" s="44"/>
      <c r="AY366" s="44"/>
      <c r="AZ366" s="44"/>
      <c r="BA366" s="44"/>
      <c r="BB366" s="44"/>
      <c r="BC366" s="44"/>
      <c r="BD366" s="44"/>
      <c r="BE366" s="44"/>
      <c r="BF366" s="44"/>
      <c r="BG366" s="44"/>
      <c r="BH366" s="44"/>
      <c r="BI366" s="44"/>
      <c r="BJ366" s="44"/>
    </row>
    <row r="367" spans="1:62" x14ac:dyDescent="0.2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4"/>
      <c r="AU367" s="44"/>
      <c r="AV367" s="44"/>
      <c r="AW367" s="44"/>
      <c r="AX367" s="44"/>
      <c r="AY367" s="44"/>
      <c r="AZ367" s="44"/>
      <c r="BA367" s="44"/>
      <c r="BB367" s="44"/>
      <c r="BC367" s="44"/>
      <c r="BD367" s="44"/>
      <c r="BE367" s="44"/>
      <c r="BF367" s="44"/>
      <c r="BG367" s="44"/>
      <c r="BH367" s="44"/>
      <c r="BI367" s="44"/>
      <c r="BJ367" s="44"/>
    </row>
    <row r="368" spans="1:62" x14ac:dyDescent="0.2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4"/>
      <c r="AU368" s="44"/>
      <c r="AV368" s="44"/>
      <c r="AW368" s="44"/>
      <c r="AX368" s="44"/>
      <c r="AY368" s="44"/>
      <c r="AZ368" s="44"/>
      <c r="BA368" s="44"/>
      <c r="BB368" s="44"/>
      <c r="BC368" s="44"/>
      <c r="BD368" s="44"/>
      <c r="BE368" s="44"/>
      <c r="BF368" s="44"/>
      <c r="BG368" s="44"/>
      <c r="BH368" s="44"/>
      <c r="BI368" s="44"/>
      <c r="BJ368" s="44"/>
    </row>
    <row r="369" spans="1:62" x14ac:dyDescent="0.2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4"/>
      <c r="AU369" s="44"/>
      <c r="AV369" s="44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</row>
    <row r="370" spans="1:62" x14ac:dyDescent="0.2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4"/>
      <c r="AU370" s="44"/>
      <c r="AV370" s="44"/>
      <c r="AW370" s="44"/>
      <c r="AX370" s="44"/>
      <c r="AY370" s="44"/>
      <c r="AZ370" s="44"/>
      <c r="BA370" s="44"/>
      <c r="BB370" s="44"/>
      <c r="BC370" s="44"/>
      <c r="BD370" s="44"/>
      <c r="BE370" s="44"/>
      <c r="BF370" s="44"/>
      <c r="BG370" s="44"/>
      <c r="BH370" s="44"/>
      <c r="BI370" s="44"/>
      <c r="BJ370" s="44"/>
    </row>
    <row r="371" spans="1:62" x14ac:dyDescent="0.2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4"/>
      <c r="AU371" s="44"/>
      <c r="AV371" s="44"/>
      <c r="AW371" s="44"/>
      <c r="AX371" s="44"/>
      <c r="AY371" s="44"/>
      <c r="AZ371" s="44"/>
      <c r="BA371" s="44"/>
      <c r="BB371" s="44"/>
      <c r="BC371" s="44"/>
      <c r="BD371" s="44"/>
      <c r="BE371" s="44"/>
      <c r="BF371" s="44"/>
      <c r="BG371" s="44"/>
      <c r="BH371" s="44"/>
      <c r="BI371" s="44"/>
      <c r="BJ371" s="44"/>
    </row>
    <row r="372" spans="1:62" x14ac:dyDescent="0.2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4"/>
      <c r="AU372" s="44"/>
      <c r="AV372" s="44"/>
      <c r="AW372" s="44"/>
      <c r="AX372" s="44"/>
      <c r="AY372" s="44"/>
      <c r="AZ372" s="44"/>
      <c r="BA372" s="44"/>
      <c r="BB372" s="44"/>
      <c r="BC372" s="44"/>
      <c r="BD372" s="44"/>
      <c r="BE372" s="44"/>
      <c r="BF372" s="44"/>
      <c r="BG372" s="44"/>
      <c r="BH372" s="44"/>
      <c r="BI372" s="44"/>
      <c r="BJ372" s="44"/>
    </row>
    <row r="373" spans="1:62" x14ac:dyDescent="0.2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4"/>
      <c r="AU373" s="44"/>
      <c r="AV373" s="44"/>
      <c r="AW373" s="44"/>
      <c r="AX373" s="44"/>
      <c r="AY373" s="44"/>
      <c r="AZ373" s="44"/>
      <c r="BA373" s="44"/>
      <c r="BB373" s="44"/>
      <c r="BC373" s="44"/>
      <c r="BD373" s="44"/>
      <c r="BE373" s="44"/>
      <c r="BF373" s="44"/>
      <c r="BG373" s="44"/>
      <c r="BH373" s="44"/>
      <c r="BI373" s="44"/>
      <c r="BJ373" s="44"/>
    </row>
    <row r="374" spans="1:62" x14ac:dyDescent="0.2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4"/>
      <c r="AU374" s="44"/>
      <c r="AV374" s="44"/>
      <c r="AW374" s="44"/>
      <c r="AX374" s="44"/>
      <c r="AY374" s="44"/>
      <c r="AZ374" s="44"/>
      <c r="BA374" s="44"/>
      <c r="BB374" s="44"/>
      <c r="BC374" s="44"/>
      <c r="BD374" s="44"/>
      <c r="BE374" s="44"/>
      <c r="BF374" s="44"/>
      <c r="BG374" s="44"/>
      <c r="BH374" s="44"/>
      <c r="BI374" s="44"/>
      <c r="BJ374" s="44"/>
    </row>
    <row r="375" spans="1:62" x14ac:dyDescent="0.2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4"/>
      <c r="AU375" s="44"/>
      <c r="AV375" s="44"/>
      <c r="AW375" s="44"/>
      <c r="AX375" s="44"/>
      <c r="AY375" s="44"/>
      <c r="AZ375" s="44"/>
      <c r="BA375" s="44"/>
      <c r="BB375" s="44"/>
      <c r="BC375" s="44"/>
      <c r="BD375" s="44"/>
      <c r="BE375" s="44"/>
      <c r="BF375" s="44"/>
      <c r="BG375" s="44"/>
      <c r="BH375" s="44"/>
      <c r="BI375" s="44"/>
      <c r="BJ375" s="44"/>
    </row>
    <row r="376" spans="1:62" x14ac:dyDescent="0.2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4"/>
      <c r="AU376" s="44"/>
      <c r="AV376" s="44"/>
      <c r="AW376" s="44"/>
      <c r="AX376" s="44"/>
      <c r="AY376" s="44"/>
      <c r="AZ376" s="44"/>
      <c r="BA376" s="44"/>
      <c r="BB376" s="44"/>
      <c r="BC376" s="44"/>
      <c r="BD376" s="44"/>
      <c r="BE376" s="44"/>
      <c r="BF376" s="44"/>
      <c r="BG376" s="44"/>
      <c r="BH376" s="44"/>
      <c r="BI376" s="44"/>
      <c r="BJ376" s="44"/>
    </row>
    <row r="377" spans="1:62" x14ac:dyDescent="0.2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4"/>
      <c r="AU377" s="44"/>
      <c r="AV377" s="44"/>
      <c r="AW377" s="44"/>
      <c r="AX377" s="44"/>
      <c r="AY377" s="44"/>
      <c r="AZ377" s="44"/>
      <c r="BA377" s="44"/>
      <c r="BB377" s="44"/>
      <c r="BC377" s="44"/>
      <c r="BD377" s="44"/>
      <c r="BE377" s="44"/>
      <c r="BF377" s="44"/>
      <c r="BG377" s="44"/>
      <c r="BH377" s="44"/>
      <c r="BI377" s="44"/>
      <c r="BJ377" s="44"/>
    </row>
    <row r="378" spans="1:62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4"/>
      <c r="AU378" s="44"/>
      <c r="AV378" s="44"/>
      <c r="AW378" s="44"/>
      <c r="AX378" s="44"/>
      <c r="AY378" s="44"/>
      <c r="AZ378" s="44"/>
      <c r="BA378" s="44"/>
      <c r="BB378" s="44"/>
      <c r="BC378" s="44"/>
      <c r="BD378" s="44"/>
      <c r="BE378" s="44"/>
      <c r="BF378" s="44"/>
      <c r="BG378" s="44"/>
      <c r="BH378" s="44"/>
      <c r="BI378" s="44"/>
      <c r="BJ378" s="44"/>
    </row>
    <row r="379" spans="1:62" x14ac:dyDescent="0.2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4"/>
      <c r="AU379" s="44"/>
      <c r="AV379" s="44"/>
      <c r="AW379" s="44"/>
      <c r="AX379" s="44"/>
      <c r="AY379" s="44"/>
      <c r="AZ379" s="44"/>
      <c r="BA379" s="44"/>
      <c r="BB379" s="44"/>
      <c r="BC379" s="44"/>
      <c r="BD379" s="44"/>
      <c r="BE379" s="44"/>
      <c r="BF379" s="44"/>
      <c r="BG379" s="44"/>
      <c r="BH379" s="44"/>
      <c r="BI379" s="44"/>
      <c r="BJ379" s="44"/>
    </row>
    <row r="380" spans="1:62" x14ac:dyDescent="0.2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4"/>
      <c r="AU380" s="44"/>
      <c r="AV380" s="44"/>
      <c r="AW380" s="44"/>
      <c r="AX380" s="44"/>
      <c r="AY380" s="44"/>
      <c r="AZ380" s="44"/>
      <c r="BA380" s="44"/>
      <c r="BB380" s="44"/>
      <c r="BC380" s="44"/>
      <c r="BD380" s="44"/>
      <c r="BE380" s="44"/>
      <c r="BF380" s="44"/>
      <c r="BG380" s="44"/>
      <c r="BH380" s="44"/>
      <c r="BI380" s="44"/>
      <c r="BJ380" s="44"/>
    </row>
    <row r="381" spans="1:62" x14ac:dyDescent="0.2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4"/>
      <c r="AU381" s="44"/>
      <c r="AV381" s="44"/>
      <c r="AW381" s="44"/>
      <c r="AX381" s="44"/>
      <c r="AY381" s="44"/>
      <c r="AZ381" s="44"/>
      <c r="BA381" s="44"/>
      <c r="BB381" s="44"/>
      <c r="BC381" s="44"/>
      <c r="BD381" s="44"/>
      <c r="BE381" s="44"/>
      <c r="BF381" s="44"/>
      <c r="BG381" s="44"/>
      <c r="BH381" s="44"/>
      <c r="BI381" s="44"/>
      <c r="BJ381" s="44"/>
    </row>
    <row r="382" spans="1:62" x14ac:dyDescent="0.2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4"/>
      <c r="AU382" s="44"/>
      <c r="AV382" s="44"/>
      <c r="AW382" s="44"/>
      <c r="AX382" s="44"/>
      <c r="AY382" s="44"/>
      <c r="AZ382" s="44"/>
      <c r="BA382" s="44"/>
      <c r="BB382" s="44"/>
      <c r="BC382" s="44"/>
      <c r="BD382" s="44"/>
      <c r="BE382" s="44"/>
      <c r="BF382" s="44"/>
      <c r="BG382" s="44"/>
      <c r="BH382" s="44"/>
      <c r="BI382" s="44"/>
      <c r="BJ382" s="44"/>
    </row>
    <row r="383" spans="1:62" x14ac:dyDescent="0.2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4"/>
      <c r="AU383" s="44"/>
      <c r="AV383" s="44"/>
      <c r="AW383" s="44"/>
      <c r="AX383" s="44"/>
      <c r="AY383" s="44"/>
      <c r="AZ383" s="44"/>
      <c r="BA383" s="44"/>
      <c r="BB383" s="44"/>
      <c r="BC383" s="44"/>
      <c r="BD383" s="44"/>
      <c r="BE383" s="44"/>
      <c r="BF383" s="44"/>
      <c r="BG383" s="44"/>
      <c r="BH383" s="44"/>
      <c r="BI383" s="44"/>
      <c r="BJ383" s="44"/>
    </row>
    <row r="384" spans="1:62" x14ac:dyDescent="0.2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4"/>
      <c r="AU384" s="44"/>
      <c r="AV384" s="44"/>
      <c r="AW384" s="44"/>
      <c r="AX384" s="44"/>
      <c r="AY384" s="44"/>
      <c r="AZ384" s="44"/>
      <c r="BA384" s="44"/>
      <c r="BB384" s="44"/>
      <c r="BC384" s="44"/>
      <c r="BD384" s="44"/>
      <c r="BE384" s="44"/>
      <c r="BF384" s="44"/>
      <c r="BG384" s="44"/>
      <c r="BH384" s="44"/>
      <c r="BI384" s="44"/>
      <c r="BJ384" s="44"/>
    </row>
    <row r="385" spans="1:62" x14ac:dyDescent="0.2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4"/>
      <c r="AU385" s="44"/>
      <c r="AV385" s="44"/>
      <c r="AW385" s="44"/>
      <c r="AX385" s="44"/>
      <c r="AY385" s="44"/>
      <c r="AZ385" s="44"/>
      <c r="BA385" s="44"/>
      <c r="BB385" s="44"/>
      <c r="BC385" s="44"/>
      <c r="BD385" s="44"/>
      <c r="BE385" s="44"/>
      <c r="BF385" s="44"/>
      <c r="BG385" s="44"/>
      <c r="BH385" s="44"/>
      <c r="BI385" s="44"/>
      <c r="BJ385" s="44"/>
    </row>
    <row r="386" spans="1:62" x14ac:dyDescent="0.2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4"/>
      <c r="AU386" s="44"/>
      <c r="AV386" s="44"/>
      <c r="AW386" s="44"/>
      <c r="AX386" s="44"/>
      <c r="AY386" s="44"/>
      <c r="AZ386" s="44"/>
      <c r="BA386" s="44"/>
      <c r="BB386" s="44"/>
      <c r="BC386" s="44"/>
      <c r="BD386" s="44"/>
      <c r="BE386" s="44"/>
      <c r="BF386" s="44"/>
      <c r="BG386" s="44"/>
      <c r="BH386" s="44"/>
      <c r="BI386" s="44"/>
      <c r="BJ386" s="44"/>
    </row>
    <row r="387" spans="1:62" x14ac:dyDescent="0.2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4"/>
      <c r="AU387" s="44"/>
      <c r="AV387" s="44"/>
      <c r="AW387" s="44"/>
      <c r="AX387" s="44"/>
      <c r="AY387" s="44"/>
      <c r="AZ387" s="44"/>
      <c r="BA387" s="44"/>
      <c r="BB387" s="44"/>
      <c r="BC387" s="44"/>
      <c r="BD387" s="44"/>
      <c r="BE387" s="44"/>
      <c r="BF387" s="44"/>
      <c r="BG387" s="44"/>
      <c r="BH387" s="44"/>
      <c r="BI387" s="44"/>
      <c r="BJ387" s="44"/>
    </row>
    <row r="388" spans="1:62" x14ac:dyDescent="0.2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4"/>
      <c r="AU388" s="44"/>
      <c r="AV388" s="44"/>
      <c r="AW388" s="44"/>
      <c r="AX388" s="44"/>
      <c r="AY388" s="44"/>
      <c r="AZ388" s="44"/>
      <c r="BA388" s="44"/>
      <c r="BB388" s="44"/>
      <c r="BC388" s="44"/>
      <c r="BD388" s="44"/>
      <c r="BE388" s="44"/>
      <c r="BF388" s="44"/>
      <c r="BG388" s="44"/>
      <c r="BH388" s="44"/>
      <c r="BI388" s="44"/>
      <c r="BJ388" s="44"/>
    </row>
    <row r="389" spans="1:62" x14ac:dyDescent="0.2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4"/>
      <c r="AU389" s="44"/>
      <c r="AV389" s="44"/>
      <c r="AW389" s="44"/>
      <c r="AX389" s="44"/>
      <c r="AY389" s="44"/>
      <c r="AZ389" s="44"/>
      <c r="BA389" s="44"/>
      <c r="BB389" s="44"/>
      <c r="BC389" s="44"/>
      <c r="BD389" s="44"/>
      <c r="BE389" s="44"/>
      <c r="BF389" s="44"/>
      <c r="BG389" s="44"/>
      <c r="BH389" s="44"/>
      <c r="BI389" s="44"/>
      <c r="BJ389" s="44"/>
    </row>
    <row r="390" spans="1:62" x14ac:dyDescent="0.2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4"/>
      <c r="AU390" s="44"/>
      <c r="AV390" s="44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4"/>
      <c r="BI390" s="44"/>
      <c r="BJ390" s="44"/>
    </row>
    <row r="391" spans="1:62" x14ac:dyDescent="0.2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4"/>
      <c r="AU391" s="44"/>
      <c r="AV391" s="44"/>
      <c r="AW391" s="44"/>
      <c r="AX391" s="44"/>
      <c r="AY391" s="44"/>
      <c r="AZ391" s="44"/>
      <c r="BA391" s="44"/>
      <c r="BB391" s="44"/>
      <c r="BC391" s="44"/>
      <c r="BD391" s="44"/>
      <c r="BE391" s="44"/>
      <c r="BF391" s="44"/>
      <c r="BG391" s="44"/>
      <c r="BH391" s="44"/>
      <c r="BI391" s="44"/>
      <c r="BJ391" s="44"/>
    </row>
    <row r="392" spans="1:62" x14ac:dyDescent="0.2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4"/>
      <c r="AU392" s="44"/>
      <c r="AV392" s="44"/>
      <c r="AW392" s="44"/>
      <c r="AX392" s="44"/>
      <c r="AY392" s="44"/>
      <c r="AZ392" s="44"/>
      <c r="BA392" s="44"/>
      <c r="BB392" s="44"/>
      <c r="BC392" s="44"/>
      <c r="BD392" s="44"/>
      <c r="BE392" s="44"/>
      <c r="BF392" s="44"/>
      <c r="BG392" s="44"/>
      <c r="BH392" s="44"/>
      <c r="BI392" s="44"/>
      <c r="BJ392" s="44"/>
    </row>
    <row r="393" spans="1:62" x14ac:dyDescent="0.2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4"/>
      <c r="AU393" s="44"/>
      <c r="AV393" s="44"/>
      <c r="AW393" s="44"/>
      <c r="AX393" s="44"/>
      <c r="AY393" s="44"/>
      <c r="AZ393" s="44"/>
      <c r="BA393" s="44"/>
      <c r="BB393" s="44"/>
      <c r="BC393" s="44"/>
      <c r="BD393" s="44"/>
      <c r="BE393" s="44"/>
      <c r="BF393" s="44"/>
      <c r="BG393" s="44"/>
      <c r="BH393" s="44"/>
      <c r="BI393" s="44"/>
      <c r="BJ393" s="44"/>
    </row>
    <row r="394" spans="1:62" x14ac:dyDescent="0.2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4"/>
      <c r="AU394" s="44"/>
      <c r="AV394" s="44"/>
      <c r="AW394" s="44"/>
      <c r="AX394" s="44"/>
      <c r="AY394" s="44"/>
      <c r="AZ394" s="44"/>
      <c r="BA394" s="44"/>
      <c r="BB394" s="44"/>
      <c r="BC394" s="44"/>
      <c r="BD394" s="44"/>
      <c r="BE394" s="44"/>
      <c r="BF394" s="44"/>
      <c r="BG394" s="44"/>
      <c r="BH394" s="44"/>
      <c r="BI394" s="44"/>
      <c r="BJ394" s="44"/>
    </row>
    <row r="395" spans="1:62" x14ac:dyDescent="0.2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4"/>
      <c r="AU395" s="44"/>
      <c r="AV395" s="44"/>
      <c r="AW395" s="44"/>
      <c r="AX395" s="44"/>
      <c r="AY395" s="44"/>
      <c r="AZ395" s="44"/>
      <c r="BA395" s="44"/>
      <c r="BB395" s="44"/>
      <c r="BC395" s="44"/>
      <c r="BD395" s="44"/>
      <c r="BE395" s="44"/>
      <c r="BF395" s="44"/>
      <c r="BG395" s="44"/>
      <c r="BH395" s="44"/>
      <c r="BI395" s="44"/>
      <c r="BJ395" s="44"/>
    </row>
    <row r="396" spans="1:62" x14ac:dyDescent="0.2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4"/>
      <c r="AU396" s="44"/>
      <c r="AV396" s="44"/>
      <c r="AW396" s="44"/>
      <c r="AX396" s="44"/>
      <c r="AY396" s="44"/>
      <c r="AZ396" s="44"/>
      <c r="BA396" s="44"/>
      <c r="BB396" s="44"/>
      <c r="BC396" s="44"/>
      <c r="BD396" s="44"/>
      <c r="BE396" s="44"/>
      <c r="BF396" s="44"/>
      <c r="BG396" s="44"/>
      <c r="BH396" s="44"/>
      <c r="BI396" s="44"/>
      <c r="BJ396" s="44"/>
    </row>
    <row r="397" spans="1:62" x14ac:dyDescent="0.2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4"/>
      <c r="AU397" s="44"/>
      <c r="AV397" s="44"/>
      <c r="AW397" s="44"/>
      <c r="AX397" s="44"/>
      <c r="AY397" s="44"/>
      <c r="AZ397" s="44"/>
      <c r="BA397" s="44"/>
      <c r="BB397" s="44"/>
      <c r="BC397" s="44"/>
      <c r="BD397" s="44"/>
      <c r="BE397" s="44"/>
      <c r="BF397" s="44"/>
      <c r="BG397" s="44"/>
      <c r="BH397" s="44"/>
      <c r="BI397" s="44"/>
      <c r="BJ397" s="44"/>
    </row>
    <row r="398" spans="1:62" x14ac:dyDescent="0.2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4"/>
      <c r="AU398" s="44"/>
      <c r="AV398" s="44"/>
      <c r="AW398" s="44"/>
      <c r="AX398" s="44"/>
      <c r="AY398" s="44"/>
      <c r="AZ398" s="44"/>
      <c r="BA398" s="44"/>
      <c r="BB398" s="44"/>
      <c r="BC398" s="44"/>
      <c r="BD398" s="44"/>
      <c r="BE398" s="44"/>
      <c r="BF398" s="44"/>
      <c r="BG398" s="44"/>
      <c r="BH398" s="44"/>
      <c r="BI398" s="44"/>
      <c r="BJ398" s="44"/>
    </row>
    <row r="399" spans="1:62" x14ac:dyDescent="0.2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4"/>
      <c r="AU399" s="44"/>
      <c r="AV399" s="44"/>
      <c r="AW399" s="44"/>
      <c r="AX399" s="44"/>
      <c r="AY399" s="44"/>
      <c r="AZ399" s="44"/>
      <c r="BA399" s="44"/>
      <c r="BB399" s="44"/>
      <c r="BC399" s="44"/>
      <c r="BD399" s="44"/>
      <c r="BE399" s="44"/>
      <c r="BF399" s="44"/>
      <c r="BG399" s="44"/>
      <c r="BH399" s="44"/>
      <c r="BI399" s="44"/>
      <c r="BJ399" s="44"/>
    </row>
    <row r="400" spans="1:62" x14ac:dyDescent="0.2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4"/>
      <c r="AU400" s="44"/>
      <c r="AV400" s="44"/>
      <c r="AW400" s="44"/>
      <c r="AX400" s="44"/>
      <c r="AY400" s="44"/>
      <c r="AZ400" s="44"/>
      <c r="BA400" s="44"/>
      <c r="BB400" s="44"/>
      <c r="BC400" s="44"/>
      <c r="BD400" s="44"/>
      <c r="BE400" s="44"/>
      <c r="BF400" s="44"/>
      <c r="BG400" s="44"/>
      <c r="BH400" s="44"/>
      <c r="BI400" s="44"/>
      <c r="BJ400" s="44"/>
    </row>
    <row r="401" spans="1:62" x14ac:dyDescent="0.2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4"/>
      <c r="AU401" s="44"/>
      <c r="AV401" s="44"/>
      <c r="AW401" s="44"/>
      <c r="AX401" s="44"/>
      <c r="AY401" s="44"/>
      <c r="AZ401" s="44"/>
      <c r="BA401" s="44"/>
      <c r="BB401" s="44"/>
      <c r="BC401" s="44"/>
      <c r="BD401" s="44"/>
      <c r="BE401" s="44"/>
      <c r="BF401" s="44"/>
      <c r="BG401" s="44"/>
      <c r="BH401" s="44"/>
      <c r="BI401" s="44"/>
      <c r="BJ401" s="44"/>
    </row>
    <row r="402" spans="1:62" x14ac:dyDescent="0.2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4"/>
      <c r="AU402" s="44"/>
      <c r="AV402" s="44"/>
      <c r="AW402" s="44"/>
      <c r="AX402" s="44"/>
      <c r="AY402" s="44"/>
      <c r="AZ402" s="44"/>
      <c r="BA402" s="44"/>
      <c r="BB402" s="44"/>
      <c r="BC402" s="44"/>
      <c r="BD402" s="44"/>
      <c r="BE402" s="44"/>
      <c r="BF402" s="44"/>
      <c r="BG402" s="44"/>
      <c r="BH402" s="44"/>
      <c r="BI402" s="44"/>
      <c r="BJ402" s="44"/>
    </row>
    <row r="403" spans="1:62" x14ac:dyDescent="0.2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4"/>
      <c r="AU403" s="44"/>
      <c r="AV403" s="44"/>
      <c r="AW403" s="44"/>
      <c r="AX403" s="44"/>
      <c r="AY403" s="44"/>
      <c r="AZ403" s="44"/>
      <c r="BA403" s="44"/>
      <c r="BB403" s="44"/>
      <c r="BC403" s="44"/>
      <c r="BD403" s="44"/>
      <c r="BE403" s="44"/>
      <c r="BF403" s="44"/>
      <c r="BG403" s="44"/>
      <c r="BH403" s="44"/>
      <c r="BI403" s="44"/>
      <c r="BJ403" s="44"/>
    </row>
    <row r="404" spans="1:62" x14ac:dyDescent="0.2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4"/>
      <c r="AU404" s="44"/>
      <c r="AV404" s="44"/>
      <c r="AW404" s="44"/>
      <c r="AX404" s="44"/>
      <c r="AY404" s="44"/>
      <c r="AZ404" s="44"/>
      <c r="BA404" s="44"/>
      <c r="BB404" s="44"/>
      <c r="BC404" s="44"/>
      <c r="BD404" s="44"/>
      <c r="BE404" s="44"/>
      <c r="BF404" s="44"/>
      <c r="BG404" s="44"/>
      <c r="BH404" s="44"/>
      <c r="BI404" s="44"/>
      <c r="BJ404" s="44"/>
    </row>
    <row r="405" spans="1:62" x14ac:dyDescent="0.2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4"/>
      <c r="AU405" s="44"/>
      <c r="AV405" s="44"/>
      <c r="AW405" s="44"/>
      <c r="AX405" s="44"/>
      <c r="AY405" s="44"/>
      <c r="AZ405" s="44"/>
      <c r="BA405" s="44"/>
      <c r="BB405" s="44"/>
      <c r="BC405" s="44"/>
      <c r="BD405" s="44"/>
      <c r="BE405" s="44"/>
      <c r="BF405" s="44"/>
      <c r="BG405" s="44"/>
      <c r="BH405" s="44"/>
      <c r="BI405" s="44"/>
      <c r="BJ405" s="44"/>
    </row>
    <row r="406" spans="1:62" x14ac:dyDescent="0.2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4"/>
      <c r="AU406" s="44"/>
      <c r="AV406" s="44"/>
      <c r="AW406" s="44"/>
      <c r="AX406" s="44"/>
      <c r="AY406" s="44"/>
      <c r="AZ406" s="44"/>
      <c r="BA406" s="44"/>
      <c r="BB406" s="44"/>
      <c r="BC406" s="44"/>
      <c r="BD406" s="44"/>
      <c r="BE406" s="44"/>
      <c r="BF406" s="44"/>
      <c r="BG406" s="44"/>
      <c r="BH406" s="44"/>
      <c r="BI406" s="44"/>
      <c r="BJ406" s="44"/>
    </row>
    <row r="407" spans="1:62" x14ac:dyDescent="0.2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4"/>
      <c r="AU407" s="44"/>
      <c r="AV407" s="44"/>
      <c r="AW407" s="44"/>
      <c r="AX407" s="44"/>
      <c r="AY407" s="44"/>
      <c r="AZ407" s="44"/>
      <c r="BA407" s="44"/>
      <c r="BB407" s="44"/>
      <c r="BC407" s="44"/>
      <c r="BD407" s="44"/>
      <c r="BE407" s="44"/>
      <c r="BF407" s="44"/>
      <c r="BG407" s="44"/>
      <c r="BH407" s="44"/>
      <c r="BI407" s="44"/>
      <c r="BJ407" s="44"/>
    </row>
    <row r="408" spans="1:62" x14ac:dyDescent="0.2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4"/>
      <c r="AU408" s="44"/>
      <c r="AV408" s="44"/>
      <c r="AW408" s="44"/>
      <c r="AX408" s="44"/>
      <c r="AY408" s="44"/>
      <c r="AZ408" s="44"/>
      <c r="BA408" s="44"/>
      <c r="BB408" s="44"/>
      <c r="BC408" s="44"/>
      <c r="BD408" s="44"/>
      <c r="BE408" s="44"/>
      <c r="BF408" s="44"/>
      <c r="BG408" s="44"/>
      <c r="BH408" s="44"/>
      <c r="BI408" s="44"/>
      <c r="BJ408" s="44"/>
    </row>
    <row r="409" spans="1:62" x14ac:dyDescent="0.2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4"/>
      <c r="AU409" s="44"/>
      <c r="AV409" s="44"/>
      <c r="AW409" s="44"/>
      <c r="AX409" s="44"/>
      <c r="AY409" s="44"/>
      <c r="AZ409" s="44"/>
      <c r="BA409" s="44"/>
      <c r="BB409" s="44"/>
      <c r="BC409" s="44"/>
      <c r="BD409" s="44"/>
      <c r="BE409" s="44"/>
      <c r="BF409" s="44"/>
      <c r="BG409" s="44"/>
      <c r="BH409" s="44"/>
      <c r="BI409" s="44"/>
      <c r="BJ409" s="44"/>
    </row>
    <row r="410" spans="1:62" x14ac:dyDescent="0.2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4"/>
      <c r="AU410" s="44"/>
      <c r="AV410" s="44"/>
      <c r="AW410" s="44"/>
      <c r="AX410" s="44"/>
      <c r="AY410" s="44"/>
      <c r="AZ410" s="44"/>
      <c r="BA410" s="44"/>
      <c r="BB410" s="44"/>
      <c r="BC410" s="44"/>
      <c r="BD410" s="44"/>
      <c r="BE410" s="44"/>
      <c r="BF410" s="44"/>
      <c r="BG410" s="44"/>
      <c r="BH410" s="44"/>
      <c r="BI410" s="44"/>
      <c r="BJ410" s="44"/>
    </row>
    <row r="411" spans="1:62" x14ac:dyDescent="0.2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4"/>
      <c r="AU411" s="44"/>
      <c r="AV411" s="44"/>
      <c r="AW411" s="44"/>
      <c r="AX411" s="44"/>
      <c r="AY411" s="44"/>
      <c r="AZ411" s="44"/>
      <c r="BA411" s="44"/>
      <c r="BB411" s="44"/>
      <c r="BC411" s="44"/>
      <c r="BD411" s="44"/>
      <c r="BE411" s="44"/>
      <c r="BF411" s="44"/>
      <c r="BG411" s="44"/>
      <c r="BH411" s="44"/>
      <c r="BI411" s="44"/>
      <c r="BJ411" s="44"/>
    </row>
    <row r="412" spans="1:62" x14ac:dyDescent="0.2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4"/>
      <c r="AU412" s="44"/>
      <c r="AV412" s="44"/>
      <c r="AW412" s="44"/>
      <c r="AX412" s="44"/>
      <c r="AY412" s="44"/>
      <c r="AZ412" s="44"/>
      <c r="BA412" s="44"/>
      <c r="BB412" s="44"/>
      <c r="BC412" s="44"/>
      <c r="BD412" s="44"/>
      <c r="BE412" s="44"/>
      <c r="BF412" s="44"/>
      <c r="BG412" s="44"/>
      <c r="BH412" s="44"/>
      <c r="BI412" s="44"/>
      <c r="BJ412" s="44"/>
    </row>
    <row r="413" spans="1:62" x14ac:dyDescent="0.2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4"/>
      <c r="AU413" s="44"/>
      <c r="AV413" s="44"/>
      <c r="AW413" s="44"/>
      <c r="AX413" s="44"/>
      <c r="AY413" s="44"/>
      <c r="AZ413" s="44"/>
      <c r="BA413" s="44"/>
      <c r="BB413" s="44"/>
      <c r="BC413" s="44"/>
      <c r="BD413" s="44"/>
      <c r="BE413" s="44"/>
      <c r="BF413" s="44"/>
      <c r="BG413" s="44"/>
      <c r="BH413" s="44"/>
      <c r="BI413" s="44"/>
      <c r="BJ413" s="44"/>
    </row>
    <row r="414" spans="1:62" x14ac:dyDescent="0.2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4"/>
      <c r="AU414" s="44"/>
      <c r="AV414" s="44"/>
      <c r="AW414" s="44"/>
      <c r="AX414" s="44"/>
      <c r="AY414" s="44"/>
      <c r="AZ414" s="44"/>
      <c r="BA414" s="44"/>
      <c r="BB414" s="44"/>
      <c r="BC414" s="44"/>
      <c r="BD414" s="44"/>
      <c r="BE414" s="44"/>
      <c r="BF414" s="44"/>
      <c r="BG414" s="44"/>
      <c r="BH414" s="44"/>
      <c r="BI414" s="44"/>
      <c r="BJ414" s="44"/>
    </row>
    <row r="415" spans="1:62" x14ac:dyDescent="0.2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4"/>
      <c r="AU415" s="44"/>
      <c r="AV415" s="44"/>
      <c r="AW415" s="44"/>
      <c r="AX415" s="44"/>
      <c r="AY415" s="44"/>
      <c r="AZ415" s="44"/>
      <c r="BA415" s="44"/>
      <c r="BB415" s="44"/>
      <c r="BC415" s="44"/>
      <c r="BD415" s="44"/>
      <c r="BE415" s="44"/>
      <c r="BF415" s="44"/>
      <c r="BG415" s="44"/>
      <c r="BH415" s="44"/>
      <c r="BI415" s="44"/>
      <c r="BJ415" s="44"/>
    </row>
    <row r="416" spans="1:62" x14ac:dyDescent="0.2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4"/>
      <c r="AU416" s="44"/>
      <c r="AV416" s="44"/>
      <c r="AW416" s="44"/>
      <c r="AX416" s="44"/>
      <c r="AY416" s="44"/>
      <c r="AZ416" s="44"/>
      <c r="BA416" s="44"/>
      <c r="BB416" s="44"/>
      <c r="BC416" s="44"/>
      <c r="BD416" s="44"/>
      <c r="BE416" s="44"/>
      <c r="BF416" s="44"/>
      <c r="BG416" s="44"/>
      <c r="BH416" s="44"/>
      <c r="BI416" s="44"/>
      <c r="BJ416" s="44"/>
    </row>
    <row r="417" spans="1:62" x14ac:dyDescent="0.2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4"/>
      <c r="AU417" s="44"/>
      <c r="AV417" s="44"/>
      <c r="AW417" s="44"/>
      <c r="AX417" s="44"/>
      <c r="AY417" s="44"/>
      <c r="AZ417" s="44"/>
      <c r="BA417" s="44"/>
      <c r="BB417" s="44"/>
      <c r="BC417" s="44"/>
      <c r="BD417" s="44"/>
      <c r="BE417" s="44"/>
      <c r="BF417" s="44"/>
      <c r="BG417" s="44"/>
      <c r="BH417" s="44"/>
      <c r="BI417" s="44"/>
      <c r="BJ417" s="44"/>
    </row>
    <row r="418" spans="1:62" x14ac:dyDescent="0.2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4"/>
      <c r="AU418" s="44"/>
      <c r="AV418" s="44"/>
      <c r="AW418" s="44"/>
      <c r="AX418" s="44"/>
      <c r="AY418" s="44"/>
      <c r="AZ418" s="44"/>
      <c r="BA418" s="44"/>
      <c r="BB418" s="44"/>
      <c r="BC418" s="44"/>
      <c r="BD418" s="44"/>
      <c r="BE418" s="44"/>
      <c r="BF418" s="44"/>
      <c r="BG418" s="44"/>
      <c r="BH418" s="44"/>
      <c r="BI418" s="44"/>
      <c r="BJ418" s="44"/>
    </row>
    <row r="419" spans="1:62" x14ac:dyDescent="0.2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4"/>
      <c r="AU419" s="44"/>
      <c r="AV419" s="44"/>
      <c r="AW419" s="44"/>
      <c r="AX419" s="44"/>
      <c r="AY419" s="44"/>
      <c r="AZ419" s="44"/>
      <c r="BA419" s="44"/>
      <c r="BB419" s="44"/>
      <c r="BC419" s="44"/>
      <c r="BD419" s="44"/>
      <c r="BE419" s="44"/>
      <c r="BF419" s="44"/>
      <c r="BG419" s="44"/>
      <c r="BH419" s="44"/>
      <c r="BI419" s="44"/>
      <c r="BJ419" s="44"/>
    </row>
    <row r="420" spans="1:62" x14ac:dyDescent="0.2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4"/>
      <c r="AU420" s="44"/>
      <c r="AV420" s="44"/>
      <c r="AW420" s="44"/>
      <c r="AX420" s="44"/>
      <c r="AY420" s="44"/>
      <c r="AZ420" s="44"/>
      <c r="BA420" s="44"/>
      <c r="BB420" s="44"/>
      <c r="BC420" s="44"/>
      <c r="BD420" s="44"/>
      <c r="BE420" s="44"/>
      <c r="BF420" s="44"/>
      <c r="BG420" s="44"/>
      <c r="BH420" s="44"/>
      <c r="BI420" s="44"/>
      <c r="BJ420" s="44"/>
    </row>
    <row r="421" spans="1:62" x14ac:dyDescent="0.2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4"/>
      <c r="AU421" s="44"/>
      <c r="AV421" s="44"/>
      <c r="AW421" s="44"/>
      <c r="AX421" s="44"/>
      <c r="AY421" s="44"/>
      <c r="AZ421" s="44"/>
      <c r="BA421" s="44"/>
      <c r="BB421" s="44"/>
      <c r="BC421" s="44"/>
      <c r="BD421" s="44"/>
      <c r="BE421" s="44"/>
      <c r="BF421" s="44"/>
      <c r="BG421" s="44"/>
      <c r="BH421" s="44"/>
      <c r="BI421" s="44"/>
      <c r="BJ421" s="44"/>
    </row>
    <row r="422" spans="1:62" x14ac:dyDescent="0.2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4"/>
      <c r="AU422" s="44"/>
      <c r="AV422" s="44"/>
      <c r="AW422" s="44"/>
      <c r="AX422" s="44"/>
      <c r="AY422" s="44"/>
      <c r="AZ422" s="44"/>
      <c r="BA422" s="44"/>
      <c r="BB422" s="44"/>
      <c r="BC422" s="44"/>
      <c r="BD422" s="44"/>
      <c r="BE422" s="44"/>
      <c r="BF422" s="44"/>
      <c r="BG422" s="44"/>
      <c r="BH422" s="44"/>
      <c r="BI422" s="44"/>
      <c r="BJ422" s="44"/>
    </row>
    <row r="423" spans="1:62" x14ac:dyDescent="0.2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4"/>
      <c r="AU423" s="44"/>
      <c r="AV423" s="44"/>
      <c r="AW423" s="44"/>
      <c r="AX423" s="44"/>
      <c r="AY423" s="44"/>
      <c r="AZ423" s="44"/>
      <c r="BA423" s="44"/>
      <c r="BB423" s="44"/>
      <c r="BC423" s="44"/>
      <c r="BD423" s="44"/>
      <c r="BE423" s="44"/>
      <c r="BF423" s="44"/>
      <c r="BG423" s="44"/>
      <c r="BH423" s="44"/>
      <c r="BI423" s="44"/>
      <c r="BJ423" s="44"/>
    </row>
    <row r="424" spans="1:62" x14ac:dyDescent="0.2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4"/>
      <c r="AU424" s="44"/>
      <c r="AV424" s="44"/>
      <c r="AW424" s="44"/>
      <c r="AX424" s="44"/>
      <c r="AY424" s="44"/>
      <c r="AZ424" s="44"/>
      <c r="BA424" s="44"/>
      <c r="BB424" s="44"/>
      <c r="BC424" s="44"/>
      <c r="BD424" s="44"/>
      <c r="BE424" s="44"/>
      <c r="BF424" s="44"/>
      <c r="BG424" s="44"/>
      <c r="BH424" s="44"/>
      <c r="BI424" s="44"/>
      <c r="BJ424" s="44"/>
    </row>
    <row r="425" spans="1:62" x14ac:dyDescent="0.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4"/>
      <c r="AU425" s="44"/>
      <c r="AV425" s="44"/>
      <c r="AW425" s="44"/>
      <c r="AX425" s="44"/>
      <c r="AY425" s="44"/>
      <c r="AZ425" s="44"/>
      <c r="BA425" s="44"/>
      <c r="BB425" s="44"/>
      <c r="BC425" s="44"/>
      <c r="BD425" s="44"/>
      <c r="BE425" s="44"/>
      <c r="BF425" s="44"/>
      <c r="BG425" s="44"/>
      <c r="BH425" s="44"/>
      <c r="BI425" s="44"/>
      <c r="BJ425" s="44"/>
    </row>
    <row r="426" spans="1:62" x14ac:dyDescent="0.2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4"/>
      <c r="AU426" s="44"/>
      <c r="AV426" s="44"/>
      <c r="AW426" s="44"/>
      <c r="AX426" s="44"/>
      <c r="AY426" s="44"/>
      <c r="AZ426" s="44"/>
      <c r="BA426" s="44"/>
      <c r="BB426" s="44"/>
      <c r="BC426" s="44"/>
      <c r="BD426" s="44"/>
      <c r="BE426" s="44"/>
      <c r="BF426" s="44"/>
      <c r="BG426" s="44"/>
      <c r="BH426" s="44"/>
      <c r="BI426" s="44"/>
      <c r="BJ426" s="44"/>
    </row>
    <row r="427" spans="1:62" x14ac:dyDescent="0.2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4"/>
      <c r="AU427" s="44"/>
      <c r="AV427" s="44"/>
      <c r="AW427" s="44"/>
      <c r="AX427" s="44"/>
      <c r="AY427" s="44"/>
      <c r="AZ427" s="44"/>
      <c r="BA427" s="44"/>
      <c r="BB427" s="44"/>
      <c r="BC427" s="44"/>
      <c r="BD427" s="44"/>
      <c r="BE427" s="44"/>
      <c r="BF427" s="44"/>
      <c r="BG427" s="44"/>
      <c r="BH427" s="44"/>
      <c r="BI427" s="44"/>
      <c r="BJ427" s="44"/>
    </row>
    <row r="428" spans="1:62" x14ac:dyDescent="0.2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4"/>
      <c r="AU428" s="44"/>
      <c r="AV428" s="44"/>
      <c r="AW428" s="44"/>
      <c r="AX428" s="44"/>
      <c r="AY428" s="44"/>
      <c r="AZ428" s="44"/>
      <c r="BA428" s="44"/>
      <c r="BB428" s="44"/>
      <c r="BC428" s="44"/>
      <c r="BD428" s="44"/>
      <c r="BE428" s="44"/>
      <c r="BF428" s="44"/>
      <c r="BG428" s="44"/>
      <c r="BH428" s="44"/>
      <c r="BI428" s="44"/>
      <c r="BJ428" s="44"/>
    </row>
    <row r="429" spans="1:62" x14ac:dyDescent="0.2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4"/>
      <c r="AU429" s="44"/>
      <c r="AV429" s="44"/>
      <c r="AW429" s="44"/>
      <c r="AX429" s="44"/>
      <c r="AY429" s="44"/>
      <c r="AZ429" s="44"/>
      <c r="BA429" s="44"/>
      <c r="BB429" s="44"/>
      <c r="BC429" s="44"/>
      <c r="BD429" s="44"/>
      <c r="BE429" s="44"/>
      <c r="BF429" s="44"/>
      <c r="BG429" s="44"/>
      <c r="BH429" s="44"/>
      <c r="BI429" s="44"/>
      <c r="BJ429" s="44"/>
    </row>
    <row r="430" spans="1:62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4"/>
      <c r="AU430" s="44"/>
      <c r="AV430" s="44"/>
      <c r="AW430" s="44"/>
      <c r="AX430" s="44"/>
      <c r="AY430" s="44"/>
      <c r="AZ430" s="44"/>
      <c r="BA430" s="44"/>
      <c r="BB430" s="44"/>
      <c r="BC430" s="44"/>
      <c r="BD430" s="44"/>
      <c r="BE430" s="44"/>
      <c r="BF430" s="44"/>
      <c r="BG430" s="44"/>
      <c r="BH430" s="44"/>
      <c r="BI430" s="44"/>
      <c r="BJ430" s="44"/>
    </row>
    <row r="431" spans="1:62" x14ac:dyDescent="0.2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4"/>
      <c r="AU431" s="44"/>
      <c r="AV431" s="44"/>
      <c r="AW431" s="44"/>
      <c r="AX431" s="44"/>
      <c r="AY431" s="44"/>
      <c r="AZ431" s="44"/>
      <c r="BA431" s="44"/>
      <c r="BB431" s="44"/>
      <c r="BC431" s="44"/>
      <c r="BD431" s="44"/>
      <c r="BE431" s="44"/>
      <c r="BF431" s="44"/>
      <c r="BG431" s="44"/>
      <c r="BH431" s="44"/>
      <c r="BI431" s="44"/>
      <c r="BJ431" s="44"/>
    </row>
    <row r="432" spans="1:62" x14ac:dyDescent="0.2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4"/>
      <c r="AU432" s="44"/>
      <c r="AV432" s="44"/>
      <c r="AW432" s="44"/>
      <c r="AX432" s="44"/>
      <c r="AY432" s="44"/>
      <c r="AZ432" s="44"/>
      <c r="BA432" s="44"/>
      <c r="BB432" s="44"/>
      <c r="BC432" s="44"/>
      <c r="BD432" s="44"/>
      <c r="BE432" s="44"/>
      <c r="BF432" s="44"/>
      <c r="BG432" s="44"/>
      <c r="BH432" s="44"/>
      <c r="BI432" s="44"/>
      <c r="BJ432" s="44"/>
    </row>
    <row r="433" spans="1:62" x14ac:dyDescent="0.2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4"/>
      <c r="AU433" s="44"/>
      <c r="AV433" s="44"/>
      <c r="AW433" s="44"/>
      <c r="AX433" s="44"/>
      <c r="AY433" s="44"/>
      <c r="AZ433" s="44"/>
      <c r="BA433" s="44"/>
      <c r="BB433" s="44"/>
      <c r="BC433" s="44"/>
      <c r="BD433" s="44"/>
      <c r="BE433" s="44"/>
      <c r="BF433" s="44"/>
      <c r="BG433" s="44"/>
      <c r="BH433" s="44"/>
      <c r="BI433" s="44"/>
      <c r="BJ433" s="44"/>
    </row>
    <row r="434" spans="1:62" x14ac:dyDescent="0.2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4"/>
      <c r="AU434" s="44"/>
      <c r="AV434" s="44"/>
      <c r="AW434" s="44"/>
      <c r="AX434" s="44"/>
      <c r="AY434" s="44"/>
      <c r="AZ434" s="44"/>
      <c r="BA434" s="44"/>
      <c r="BB434" s="44"/>
      <c r="BC434" s="44"/>
      <c r="BD434" s="44"/>
      <c r="BE434" s="44"/>
      <c r="BF434" s="44"/>
      <c r="BG434" s="44"/>
      <c r="BH434" s="44"/>
      <c r="BI434" s="44"/>
      <c r="BJ434" s="44"/>
    </row>
    <row r="435" spans="1:62" x14ac:dyDescent="0.2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4"/>
      <c r="AU435" s="44"/>
      <c r="AV435" s="44"/>
      <c r="AW435" s="44"/>
      <c r="AX435" s="44"/>
      <c r="AY435" s="44"/>
      <c r="AZ435" s="44"/>
      <c r="BA435" s="44"/>
      <c r="BB435" s="44"/>
      <c r="BC435" s="44"/>
      <c r="BD435" s="44"/>
      <c r="BE435" s="44"/>
      <c r="BF435" s="44"/>
      <c r="BG435" s="44"/>
      <c r="BH435" s="44"/>
      <c r="BI435" s="44"/>
      <c r="BJ435" s="44"/>
    </row>
    <row r="436" spans="1:62" x14ac:dyDescent="0.2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4"/>
      <c r="AU436" s="44"/>
      <c r="AV436" s="44"/>
      <c r="AW436" s="44"/>
      <c r="AX436" s="44"/>
      <c r="AY436" s="44"/>
      <c r="AZ436" s="44"/>
      <c r="BA436" s="44"/>
      <c r="BB436" s="44"/>
      <c r="BC436" s="44"/>
      <c r="BD436" s="44"/>
      <c r="BE436" s="44"/>
      <c r="BF436" s="44"/>
      <c r="BG436" s="44"/>
      <c r="BH436" s="44"/>
      <c r="BI436" s="44"/>
      <c r="BJ436" s="44"/>
    </row>
    <row r="437" spans="1:62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4"/>
      <c r="AU437" s="44"/>
      <c r="AV437" s="44"/>
      <c r="AW437" s="44"/>
      <c r="AX437" s="44"/>
      <c r="AY437" s="44"/>
      <c r="AZ437" s="44"/>
      <c r="BA437" s="44"/>
      <c r="BB437" s="44"/>
      <c r="BC437" s="44"/>
      <c r="BD437" s="44"/>
      <c r="BE437" s="44"/>
      <c r="BF437" s="44"/>
      <c r="BG437" s="44"/>
      <c r="BH437" s="44"/>
      <c r="BI437" s="44"/>
      <c r="BJ437" s="44"/>
    </row>
    <row r="438" spans="1:62" x14ac:dyDescent="0.2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4"/>
      <c r="AU438" s="44"/>
      <c r="AV438" s="44"/>
      <c r="AW438" s="44"/>
      <c r="AX438" s="44"/>
      <c r="AY438" s="44"/>
      <c r="AZ438" s="44"/>
      <c r="BA438" s="44"/>
      <c r="BB438" s="44"/>
      <c r="BC438" s="44"/>
      <c r="BD438" s="44"/>
      <c r="BE438" s="44"/>
      <c r="BF438" s="44"/>
      <c r="BG438" s="44"/>
      <c r="BH438" s="44"/>
      <c r="BI438" s="44"/>
      <c r="BJ438" s="44"/>
    </row>
    <row r="439" spans="1:62" x14ac:dyDescent="0.2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4"/>
      <c r="AU439" s="44"/>
      <c r="AV439" s="44"/>
      <c r="AW439" s="44"/>
      <c r="AX439" s="44"/>
      <c r="AY439" s="44"/>
      <c r="AZ439" s="44"/>
      <c r="BA439" s="44"/>
      <c r="BB439" s="44"/>
      <c r="BC439" s="44"/>
      <c r="BD439" s="44"/>
      <c r="BE439" s="44"/>
      <c r="BF439" s="44"/>
      <c r="BG439" s="44"/>
      <c r="BH439" s="44"/>
      <c r="BI439" s="44"/>
      <c r="BJ439" s="44"/>
    </row>
    <row r="440" spans="1:62" x14ac:dyDescent="0.2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4"/>
      <c r="AU440" s="44"/>
      <c r="AV440" s="44"/>
      <c r="AW440" s="44"/>
      <c r="AX440" s="44"/>
      <c r="AY440" s="44"/>
      <c r="AZ440" s="44"/>
      <c r="BA440" s="44"/>
      <c r="BB440" s="44"/>
      <c r="BC440" s="44"/>
      <c r="BD440" s="44"/>
      <c r="BE440" s="44"/>
      <c r="BF440" s="44"/>
      <c r="BG440" s="44"/>
      <c r="BH440" s="44"/>
      <c r="BI440" s="44"/>
      <c r="BJ440" s="44"/>
    </row>
    <row r="441" spans="1:62" x14ac:dyDescent="0.2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4"/>
      <c r="AU441" s="44"/>
      <c r="AV441" s="44"/>
      <c r="AW441" s="44"/>
      <c r="AX441" s="44"/>
      <c r="AY441" s="44"/>
      <c r="AZ441" s="44"/>
      <c r="BA441" s="44"/>
      <c r="BB441" s="44"/>
      <c r="BC441" s="44"/>
      <c r="BD441" s="44"/>
      <c r="BE441" s="44"/>
      <c r="BF441" s="44"/>
      <c r="BG441" s="44"/>
      <c r="BH441" s="44"/>
      <c r="BI441" s="44"/>
      <c r="BJ441" s="44"/>
    </row>
    <row r="442" spans="1:62" x14ac:dyDescent="0.2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4"/>
      <c r="AU442" s="44"/>
      <c r="AV442" s="44"/>
      <c r="AW442" s="44"/>
      <c r="AX442" s="44"/>
      <c r="AY442" s="44"/>
      <c r="AZ442" s="44"/>
      <c r="BA442" s="44"/>
      <c r="BB442" s="44"/>
      <c r="BC442" s="44"/>
      <c r="BD442" s="44"/>
      <c r="BE442" s="44"/>
      <c r="BF442" s="44"/>
      <c r="BG442" s="44"/>
      <c r="BH442" s="44"/>
      <c r="BI442" s="44"/>
      <c r="BJ442" s="44"/>
    </row>
    <row r="443" spans="1:62" x14ac:dyDescent="0.2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4"/>
      <c r="AU443" s="44"/>
      <c r="AV443" s="44"/>
      <c r="AW443" s="44"/>
      <c r="AX443" s="44"/>
      <c r="AY443" s="44"/>
      <c r="AZ443" s="44"/>
      <c r="BA443" s="44"/>
      <c r="BB443" s="44"/>
      <c r="BC443" s="44"/>
      <c r="BD443" s="44"/>
      <c r="BE443" s="44"/>
      <c r="BF443" s="44"/>
      <c r="BG443" s="44"/>
      <c r="BH443" s="44"/>
      <c r="BI443" s="44"/>
      <c r="BJ443" s="44"/>
    </row>
    <row r="444" spans="1:62" x14ac:dyDescent="0.2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4"/>
      <c r="AU444" s="44"/>
      <c r="AV444" s="44"/>
      <c r="AW444" s="44"/>
      <c r="AX444" s="44"/>
      <c r="AY444" s="44"/>
      <c r="AZ444" s="44"/>
      <c r="BA444" s="44"/>
      <c r="BB444" s="44"/>
      <c r="BC444" s="44"/>
      <c r="BD444" s="44"/>
      <c r="BE444" s="44"/>
      <c r="BF444" s="44"/>
      <c r="BG444" s="44"/>
      <c r="BH444" s="44"/>
      <c r="BI444" s="44"/>
      <c r="BJ444" s="44"/>
    </row>
    <row r="445" spans="1:62" x14ac:dyDescent="0.2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4"/>
      <c r="AU445" s="44"/>
      <c r="AV445" s="44"/>
      <c r="AW445" s="44"/>
      <c r="AX445" s="44"/>
      <c r="AY445" s="44"/>
      <c r="AZ445" s="44"/>
      <c r="BA445" s="44"/>
      <c r="BB445" s="44"/>
      <c r="BC445" s="44"/>
      <c r="BD445" s="44"/>
      <c r="BE445" s="44"/>
      <c r="BF445" s="44"/>
      <c r="BG445" s="44"/>
      <c r="BH445" s="44"/>
      <c r="BI445" s="44"/>
      <c r="BJ445" s="44"/>
    </row>
    <row r="446" spans="1:62" x14ac:dyDescent="0.2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4"/>
      <c r="AU446" s="44"/>
      <c r="AV446" s="44"/>
      <c r="AW446" s="44"/>
      <c r="AX446" s="44"/>
      <c r="AY446" s="44"/>
      <c r="AZ446" s="44"/>
      <c r="BA446" s="44"/>
      <c r="BB446" s="44"/>
      <c r="BC446" s="44"/>
      <c r="BD446" s="44"/>
      <c r="BE446" s="44"/>
      <c r="BF446" s="44"/>
      <c r="BG446" s="44"/>
      <c r="BH446" s="44"/>
      <c r="BI446" s="44"/>
      <c r="BJ446" s="44"/>
    </row>
    <row r="447" spans="1:62" x14ac:dyDescent="0.2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4"/>
      <c r="AU447" s="44"/>
      <c r="AV447" s="44"/>
      <c r="AW447" s="44"/>
      <c r="AX447" s="44"/>
      <c r="AY447" s="44"/>
      <c r="AZ447" s="44"/>
      <c r="BA447" s="44"/>
      <c r="BB447" s="44"/>
      <c r="BC447" s="44"/>
      <c r="BD447" s="44"/>
      <c r="BE447" s="44"/>
      <c r="BF447" s="44"/>
      <c r="BG447" s="44"/>
      <c r="BH447" s="44"/>
      <c r="BI447" s="44"/>
      <c r="BJ447" s="44"/>
    </row>
    <row r="448" spans="1:62" x14ac:dyDescent="0.2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4"/>
      <c r="AU448" s="44"/>
      <c r="AV448" s="44"/>
      <c r="AW448" s="44"/>
      <c r="AX448" s="44"/>
      <c r="AY448" s="44"/>
      <c r="AZ448" s="44"/>
      <c r="BA448" s="44"/>
      <c r="BB448" s="44"/>
      <c r="BC448" s="44"/>
      <c r="BD448" s="44"/>
      <c r="BE448" s="44"/>
      <c r="BF448" s="44"/>
      <c r="BG448" s="44"/>
      <c r="BH448" s="44"/>
      <c r="BI448" s="44"/>
      <c r="BJ448" s="44"/>
    </row>
    <row r="449" spans="1:62" x14ac:dyDescent="0.2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4"/>
      <c r="AU449" s="44"/>
      <c r="AV449" s="44"/>
      <c r="AW449" s="44"/>
      <c r="AX449" s="44"/>
      <c r="AY449" s="44"/>
      <c r="AZ449" s="44"/>
      <c r="BA449" s="44"/>
      <c r="BB449" s="44"/>
      <c r="BC449" s="44"/>
      <c r="BD449" s="44"/>
      <c r="BE449" s="44"/>
      <c r="BF449" s="44"/>
      <c r="BG449" s="44"/>
      <c r="BH449" s="44"/>
      <c r="BI449" s="44"/>
      <c r="BJ449" s="44"/>
    </row>
    <row r="450" spans="1:62" x14ac:dyDescent="0.2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4"/>
      <c r="AU450" s="44"/>
      <c r="AV450" s="44"/>
      <c r="AW450" s="44"/>
      <c r="AX450" s="44"/>
      <c r="AY450" s="44"/>
      <c r="AZ450" s="44"/>
      <c r="BA450" s="44"/>
      <c r="BB450" s="44"/>
      <c r="BC450" s="44"/>
      <c r="BD450" s="44"/>
      <c r="BE450" s="44"/>
      <c r="BF450" s="44"/>
      <c r="BG450" s="44"/>
      <c r="BH450" s="44"/>
      <c r="BI450" s="44"/>
      <c r="BJ450" s="44"/>
    </row>
    <row r="451" spans="1:62" x14ac:dyDescent="0.2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4"/>
      <c r="AU451" s="44"/>
      <c r="AV451" s="44"/>
      <c r="AW451" s="44"/>
      <c r="AX451" s="44"/>
      <c r="AY451" s="44"/>
      <c r="AZ451" s="44"/>
      <c r="BA451" s="44"/>
      <c r="BB451" s="44"/>
      <c r="BC451" s="44"/>
      <c r="BD451" s="44"/>
      <c r="BE451" s="44"/>
      <c r="BF451" s="44"/>
      <c r="BG451" s="44"/>
      <c r="BH451" s="44"/>
      <c r="BI451" s="44"/>
      <c r="BJ451" s="44"/>
    </row>
    <row r="452" spans="1:62" x14ac:dyDescent="0.2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4"/>
      <c r="AU452" s="44"/>
      <c r="AV452" s="44"/>
      <c r="AW452" s="44"/>
      <c r="AX452" s="44"/>
      <c r="AY452" s="44"/>
      <c r="AZ452" s="44"/>
      <c r="BA452" s="44"/>
      <c r="BB452" s="44"/>
      <c r="BC452" s="44"/>
      <c r="BD452" s="44"/>
      <c r="BE452" s="44"/>
      <c r="BF452" s="44"/>
      <c r="BG452" s="44"/>
      <c r="BH452" s="44"/>
      <c r="BI452" s="44"/>
      <c r="BJ452" s="44"/>
    </row>
    <row r="453" spans="1:62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4"/>
      <c r="AU453" s="44"/>
      <c r="AV453" s="44"/>
      <c r="AW453" s="44"/>
      <c r="AX453" s="44"/>
      <c r="AY453" s="44"/>
      <c r="AZ453" s="44"/>
      <c r="BA453" s="44"/>
      <c r="BB453" s="44"/>
      <c r="BC453" s="44"/>
      <c r="BD453" s="44"/>
      <c r="BE453" s="44"/>
      <c r="BF453" s="44"/>
      <c r="BG453" s="44"/>
      <c r="BH453" s="44"/>
      <c r="BI453" s="44"/>
      <c r="BJ453" s="44"/>
    </row>
    <row r="454" spans="1:62" x14ac:dyDescent="0.2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4"/>
      <c r="AU454" s="44"/>
      <c r="AV454" s="44"/>
      <c r="AW454" s="44"/>
      <c r="AX454" s="44"/>
      <c r="AY454" s="44"/>
      <c r="AZ454" s="44"/>
      <c r="BA454" s="44"/>
      <c r="BB454" s="44"/>
      <c r="BC454" s="44"/>
      <c r="BD454" s="44"/>
      <c r="BE454" s="44"/>
      <c r="BF454" s="44"/>
      <c r="BG454" s="44"/>
      <c r="BH454" s="44"/>
      <c r="BI454" s="44"/>
      <c r="BJ454" s="44"/>
    </row>
    <row r="455" spans="1:62" x14ac:dyDescent="0.2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4"/>
      <c r="AU455" s="44"/>
      <c r="AV455" s="44"/>
      <c r="AW455" s="44"/>
      <c r="AX455" s="44"/>
      <c r="AY455" s="44"/>
      <c r="AZ455" s="44"/>
      <c r="BA455" s="44"/>
      <c r="BB455" s="44"/>
      <c r="BC455" s="44"/>
      <c r="BD455" s="44"/>
      <c r="BE455" s="44"/>
      <c r="BF455" s="44"/>
      <c r="BG455" s="44"/>
      <c r="BH455" s="44"/>
      <c r="BI455" s="44"/>
      <c r="BJ455" s="44"/>
    </row>
    <row r="456" spans="1:62" x14ac:dyDescent="0.2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4"/>
      <c r="AU456" s="44"/>
      <c r="AV456" s="44"/>
      <c r="AW456" s="44"/>
      <c r="AX456" s="44"/>
      <c r="AY456" s="44"/>
      <c r="AZ456" s="44"/>
      <c r="BA456" s="44"/>
      <c r="BB456" s="44"/>
      <c r="BC456" s="44"/>
      <c r="BD456" s="44"/>
      <c r="BE456" s="44"/>
      <c r="BF456" s="44"/>
      <c r="BG456" s="44"/>
      <c r="BH456" s="44"/>
      <c r="BI456" s="44"/>
      <c r="BJ456" s="44"/>
    </row>
    <row r="457" spans="1:62" x14ac:dyDescent="0.2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4"/>
      <c r="AU457" s="44"/>
      <c r="AV457" s="44"/>
      <c r="AW457" s="44"/>
      <c r="AX457" s="44"/>
      <c r="AY457" s="44"/>
      <c r="AZ457" s="44"/>
      <c r="BA457" s="44"/>
      <c r="BB457" s="44"/>
      <c r="BC457" s="44"/>
      <c r="BD457" s="44"/>
      <c r="BE457" s="44"/>
      <c r="BF457" s="44"/>
      <c r="BG457" s="44"/>
      <c r="BH457" s="44"/>
      <c r="BI457" s="44"/>
      <c r="BJ457" s="44"/>
    </row>
    <row r="458" spans="1:62" x14ac:dyDescent="0.2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4"/>
      <c r="AU458" s="44"/>
      <c r="AV458" s="44"/>
      <c r="AW458" s="44"/>
      <c r="AX458" s="44"/>
      <c r="AY458" s="44"/>
      <c r="AZ458" s="44"/>
      <c r="BA458" s="44"/>
      <c r="BB458" s="44"/>
      <c r="BC458" s="44"/>
      <c r="BD458" s="44"/>
      <c r="BE458" s="44"/>
      <c r="BF458" s="44"/>
      <c r="BG458" s="44"/>
      <c r="BH458" s="44"/>
      <c r="BI458" s="44"/>
      <c r="BJ458" s="44"/>
    </row>
    <row r="459" spans="1:62" x14ac:dyDescent="0.2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4"/>
      <c r="AU459" s="44"/>
      <c r="AV459" s="44"/>
      <c r="AW459" s="44"/>
      <c r="AX459" s="44"/>
      <c r="AY459" s="44"/>
      <c r="AZ459" s="44"/>
      <c r="BA459" s="44"/>
      <c r="BB459" s="44"/>
      <c r="BC459" s="44"/>
      <c r="BD459" s="44"/>
      <c r="BE459" s="44"/>
      <c r="BF459" s="44"/>
      <c r="BG459" s="44"/>
      <c r="BH459" s="44"/>
      <c r="BI459" s="44"/>
      <c r="BJ459" s="44"/>
    </row>
    <row r="460" spans="1:62" x14ac:dyDescent="0.2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4"/>
      <c r="AU460" s="44"/>
      <c r="AV460" s="44"/>
      <c r="AW460" s="44"/>
      <c r="AX460" s="44"/>
      <c r="AY460" s="44"/>
      <c r="AZ460" s="44"/>
      <c r="BA460" s="44"/>
      <c r="BB460" s="44"/>
      <c r="BC460" s="44"/>
      <c r="BD460" s="44"/>
      <c r="BE460" s="44"/>
      <c r="BF460" s="44"/>
      <c r="BG460" s="44"/>
      <c r="BH460" s="44"/>
      <c r="BI460" s="44"/>
      <c r="BJ460" s="44"/>
    </row>
    <row r="461" spans="1:62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4"/>
      <c r="AU461" s="44"/>
      <c r="AV461" s="44"/>
      <c r="AW461" s="44"/>
      <c r="AX461" s="44"/>
      <c r="AY461" s="44"/>
      <c r="AZ461" s="44"/>
      <c r="BA461" s="44"/>
      <c r="BB461" s="44"/>
      <c r="BC461" s="44"/>
      <c r="BD461" s="44"/>
      <c r="BE461" s="44"/>
      <c r="BF461" s="44"/>
      <c r="BG461" s="44"/>
      <c r="BH461" s="44"/>
      <c r="BI461" s="44"/>
      <c r="BJ461" s="44"/>
    </row>
    <row r="462" spans="1:62" x14ac:dyDescent="0.2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4"/>
      <c r="AU462" s="44"/>
      <c r="AV462" s="44"/>
      <c r="AW462" s="44"/>
      <c r="AX462" s="44"/>
      <c r="AY462" s="44"/>
      <c r="AZ462" s="44"/>
      <c r="BA462" s="44"/>
      <c r="BB462" s="44"/>
      <c r="BC462" s="44"/>
      <c r="BD462" s="44"/>
      <c r="BE462" s="44"/>
      <c r="BF462" s="44"/>
      <c r="BG462" s="44"/>
      <c r="BH462" s="44"/>
      <c r="BI462" s="44"/>
      <c r="BJ462" s="44"/>
    </row>
    <row r="463" spans="1:62" x14ac:dyDescent="0.2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4"/>
      <c r="AU463" s="44"/>
      <c r="AV463" s="44"/>
      <c r="AW463" s="44"/>
      <c r="AX463" s="44"/>
      <c r="AY463" s="44"/>
      <c r="AZ463" s="44"/>
      <c r="BA463" s="44"/>
      <c r="BB463" s="44"/>
      <c r="BC463" s="44"/>
      <c r="BD463" s="44"/>
      <c r="BE463" s="44"/>
      <c r="BF463" s="44"/>
      <c r="BG463" s="44"/>
      <c r="BH463" s="44"/>
      <c r="BI463" s="44"/>
      <c r="BJ463" s="44"/>
    </row>
    <row r="464" spans="1:62" x14ac:dyDescent="0.2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4"/>
      <c r="AU464" s="44"/>
      <c r="AV464" s="44"/>
      <c r="AW464" s="44"/>
      <c r="AX464" s="44"/>
      <c r="AY464" s="44"/>
      <c r="AZ464" s="44"/>
      <c r="BA464" s="44"/>
      <c r="BB464" s="44"/>
      <c r="BC464" s="44"/>
      <c r="BD464" s="44"/>
      <c r="BE464" s="44"/>
      <c r="BF464" s="44"/>
      <c r="BG464" s="44"/>
      <c r="BH464" s="44"/>
      <c r="BI464" s="44"/>
      <c r="BJ464" s="44"/>
    </row>
    <row r="465" spans="1:62" x14ac:dyDescent="0.2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4"/>
      <c r="AU465" s="44"/>
      <c r="AV465" s="44"/>
      <c r="AW465" s="44"/>
      <c r="AX465" s="44"/>
      <c r="AY465" s="44"/>
      <c r="AZ465" s="44"/>
      <c r="BA465" s="44"/>
      <c r="BB465" s="44"/>
      <c r="BC465" s="44"/>
      <c r="BD465" s="44"/>
      <c r="BE465" s="44"/>
      <c r="BF465" s="44"/>
      <c r="BG465" s="44"/>
      <c r="BH465" s="44"/>
      <c r="BI465" s="44"/>
      <c r="BJ465" s="44"/>
    </row>
    <row r="466" spans="1:62" x14ac:dyDescent="0.2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4"/>
      <c r="AU466" s="44"/>
      <c r="AV466" s="44"/>
      <c r="AW466" s="44"/>
      <c r="AX466" s="44"/>
      <c r="AY466" s="44"/>
      <c r="AZ466" s="44"/>
      <c r="BA466" s="44"/>
      <c r="BB466" s="44"/>
      <c r="BC466" s="44"/>
      <c r="BD466" s="44"/>
      <c r="BE466" s="44"/>
      <c r="BF466" s="44"/>
      <c r="BG466" s="44"/>
      <c r="BH466" s="44"/>
      <c r="BI466" s="44"/>
      <c r="BJ466" s="44"/>
    </row>
    <row r="467" spans="1:62" x14ac:dyDescent="0.2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4"/>
      <c r="AU467" s="44"/>
      <c r="AV467" s="44"/>
      <c r="AW467" s="44"/>
      <c r="AX467" s="44"/>
      <c r="AY467" s="44"/>
      <c r="AZ467" s="44"/>
      <c r="BA467" s="44"/>
      <c r="BB467" s="44"/>
      <c r="BC467" s="44"/>
      <c r="BD467" s="44"/>
      <c r="BE467" s="44"/>
      <c r="BF467" s="44"/>
      <c r="BG467" s="44"/>
      <c r="BH467" s="44"/>
      <c r="BI467" s="44"/>
      <c r="BJ467" s="44"/>
    </row>
    <row r="468" spans="1:62" x14ac:dyDescent="0.2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4"/>
      <c r="AU468" s="44"/>
      <c r="AV468" s="44"/>
      <c r="AW468" s="44"/>
      <c r="AX468" s="44"/>
      <c r="AY468" s="44"/>
      <c r="AZ468" s="44"/>
      <c r="BA468" s="44"/>
      <c r="BB468" s="44"/>
      <c r="BC468" s="44"/>
      <c r="BD468" s="44"/>
      <c r="BE468" s="44"/>
      <c r="BF468" s="44"/>
      <c r="BG468" s="44"/>
      <c r="BH468" s="44"/>
      <c r="BI468" s="44"/>
      <c r="BJ468" s="44"/>
    </row>
    <row r="469" spans="1:62" x14ac:dyDescent="0.2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4"/>
      <c r="AU469" s="44"/>
      <c r="AV469" s="44"/>
      <c r="AW469" s="44"/>
      <c r="AX469" s="44"/>
      <c r="AY469" s="44"/>
      <c r="AZ469" s="44"/>
      <c r="BA469" s="44"/>
      <c r="BB469" s="44"/>
      <c r="BC469" s="44"/>
      <c r="BD469" s="44"/>
      <c r="BE469" s="44"/>
      <c r="BF469" s="44"/>
      <c r="BG469" s="44"/>
      <c r="BH469" s="44"/>
      <c r="BI469" s="44"/>
      <c r="BJ469" s="44"/>
    </row>
    <row r="470" spans="1:62" x14ac:dyDescent="0.2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4"/>
      <c r="AU470" s="44"/>
      <c r="AV470" s="44"/>
      <c r="AW470" s="44"/>
      <c r="AX470" s="44"/>
      <c r="AY470" s="44"/>
      <c r="AZ470" s="44"/>
      <c r="BA470" s="44"/>
      <c r="BB470" s="44"/>
      <c r="BC470" s="44"/>
      <c r="BD470" s="44"/>
      <c r="BE470" s="44"/>
      <c r="BF470" s="44"/>
      <c r="BG470" s="44"/>
      <c r="BH470" s="44"/>
      <c r="BI470" s="44"/>
      <c r="BJ470" s="44"/>
    </row>
    <row r="471" spans="1:62" x14ac:dyDescent="0.2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4"/>
      <c r="AU471" s="44"/>
      <c r="AV471" s="44"/>
      <c r="AW471" s="44"/>
      <c r="AX471" s="44"/>
      <c r="AY471" s="44"/>
      <c r="AZ471" s="44"/>
      <c r="BA471" s="44"/>
      <c r="BB471" s="44"/>
      <c r="BC471" s="44"/>
      <c r="BD471" s="44"/>
      <c r="BE471" s="44"/>
      <c r="BF471" s="44"/>
      <c r="BG471" s="44"/>
      <c r="BH471" s="44"/>
      <c r="BI471" s="44"/>
      <c r="BJ471" s="44"/>
    </row>
    <row r="472" spans="1:62" x14ac:dyDescent="0.2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4"/>
      <c r="AU472" s="44"/>
      <c r="AV472" s="44"/>
      <c r="AW472" s="44"/>
      <c r="AX472" s="44"/>
      <c r="AY472" s="44"/>
      <c r="AZ472" s="44"/>
      <c r="BA472" s="44"/>
      <c r="BB472" s="44"/>
      <c r="BC472" s="44"/>
      <c r="BD472" s="44"/>
      <c r="BE472" s="44"/>
      <c r="BF472" s="44"/>
      <c r="BG472" s="44"/>
      <c r="BH472" s="44"/>
      <c r="BI472" s="44"/>
      <c r="BJ472" s="44"/>
    </row>
    <row r="473" spans="1:62" x14ac:dyDescent="0.2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4"/>
      <c r="AU473" s="44"/>
      <c r="AV473" s="44"/>
      <c r="AW473" s="44"/>
      <c r="AX473" s="44"/>
      <c r="AY473" s="44"/>
      <c r="AZ473" s="44"/>
      <c r="BA473" s="44"/>
      <c r="BB473" s="44"/>
      <c r="BC473" s="44"/>
      <c r="BD473" s="44"/>
      <c r="BE473" s="44"/>
      <c r="BF473" s="44"/>
      <c r="BG473" s="44"/>
      <c r="BH473" s="44"/>
      <c r="BI473" s="44"/>
      <c r="BJ473" s="44"/>
    </row>
    <row r="474" spans="1:62" x14ac:dyDescent="0.2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4"/>
      <c r="AU474" s="44"/>
      <c r="AV474" s="44"/>
      <c r="AW474" s="44"/>
      <c r="AX474" s="44"/>
      <c r="AY474" s="44"/>
      <c r="AZ474" s="44"/>
      <c r="BA474" s="44"/>
      <c r="BB474" s="44"/>
      <c r="BC474" s="44"/>
      <c r="BD474" s="44"/>
      <c r="BE474" s="44"/>
      <c r="BF474" s="44"/>
      <c r="BG474" s="44"/>
      <c r="BH474" s="44"/>
      <c r="BI474" s="44"/>
      <c r="BJ474" s="44"/>
    </row>
    <row r="475" spans="1:62" x14ac:dyDescent="0.2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4"/>
      <c r="AU475" s="44"/>
      <c r="AV475" s="44"/>
      <c r="AW475" s="44"/>
      <c r="AX475" s="44"/>
      <c r="AY475" s="44"/>
      <c r="AZ475" s="44"/>
      <c r="BA475" s="44"/>
      <c r="BB475" s="44"/>
      <c r="BC475" s="44"/>
      <c r="BD475" s="44"/>
      <c r="BE475" s="44"/>
      <c r="BF475" s="44"/>
      <c r="BG475" s="44"/>
      <c r="BH475" s="44"/>
      <c r="BI475" s="44"/>
      <c r="BJ475" s="44"/>
    </row>
    <row r="476" spans="1:62" x14ac:dyDescent="0.2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4"/>
      <c r="AU476" s="44"/>
      <c r="AV476" s="44"/>
      <c r="AW476" s="44"/>
      <c r="AX476" s="44"/>
      <c r="AY476" s="44"/>
      <c r="AZ476" s="44"/>
      <c r="BA476" s="44"/>
      <c r="BB476" s="44"/>
      <c r="BC476" s="44"/>
      <c r="BD476" s="44"/>
      <c r="BE476" s="44"/>
      <c r="BF476" s="44"/>
      <c r="BG476" s="44"/>
      <c r="BH476" s="44"/>
      <c r="BI476" s="44"/>
      <c r="BJ476" s="44"/>
    </row>
    <row r="477" spans="1:62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4"/>
      <c r="AU477" s="44"/>
      <c r="AV477" s="44"/>
      <c r="AW477" s="44"/>
      <c r="AX477" s="44"/>
      <c r="AY477" s="44"/>
      <c r="AZ477" s="44"/>
      <c r="BA477" s="44"/>
      <c r="BB477" s="44"/>
      <c r="BC477" s="44"/>
      <c r="BD477" s="44"/>
      <c r="BE477" s="44"/>
      <c r="BF477" s="44"/>
      <c r="BG477" s="44"/>
      <c r="BH477" s="44"/>
      <c r="BI477" s="44"/>
      <c r="BJ477" s="44"/>
    </row>
    <row r="478" spans="1:62" x14ac:dyDescent="0.2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4"/>
      <c r="AU478" s="44"/>
      <c r="AV478" s="44"/>
      <c r="AW478" s="44"/>
      <c r="AX478" s="44"/>
      <c r="AY478" s="44"/>
      <c r="AZ478" s="44"/>
      <c r="BA478" s="44"/>
      <c r="BB478" s="44"/>
      <c r="BC478" s="44"/>
      <c r="BD478" s="44"/>
      <c r="BE478" s="44"/>
      <c r="BF478" s="44"/>
      <c r="BG478" s="44"/>
      <c r="BH478" s="44"/>
      <c r="BI478" s="44"/>
      <c r="BJ478" s="44"/>
    </row>
    <row r="479" spans="1:62" x14ac:dyDescent="0.2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4"/>
      <c r="AU479" s="44"/>
      <c r="AV479" s="44"/>
      <c r="AW479" s="44"/>
      <c r="AX479" s="44"/>
      <c r="AY479" s="44"/>
      <c r="AZ479" s="44"/>
      <c r="BA479" s="44"/>
      <c r="BB479" s="44"/>
      <c r="BC479" s="44"/>
      <c r="BD479" s="44"/>
      <c r="BE479" s="44"/>
      <c r="BF479" s="44"/>
      <c r="BG479" s="44"/>
      <c r="BH479" s="44"/>
      <c r="BI479" s="44"/>
      <c r="BJ479" s="44"/>
    </row>
    <row r="480" spans="1:62" x14ac:dyDescent="0.2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4"/>
      <c r="AU480" s="44"/>
      <c r="AV480" s="44"/>
      <c r="AW480" s="44"/>
      <c r="AX480" s="44"/>
      <c r="AY480" s="44"/>
      <c r="AZ480" s="44"/>
      <c r="BA480" s="44"/>
      <c r="BB480" s="44"/>
      <c r="BC480" s="44"/>
      <c r="BD480" s="44"/>
      <c r="BE480" s="44"/>
      <c r="BF480" s="44"/>
      <c r="BG480" s="44"/>
      <c r="BH480" s="44"/>
      <c r="BI480" s="44"/>
      <c r="BJ480" s="44"/>
    </row>
    <row r="481" spans="1:62" x14ac:dyDescent="0.2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4"/>
      <c r="AU481" s="44"/>
      <c r="AV481" s="44"/>
      <c r="AW481" s="44"/>
      <c r="AX481" s="44"/>
      <c r="AY481" s="44"/>
      <c r="AZ481" s="44"/>
      <c r="BA481" s="44"/>
      <c r="BB481" s="44"/>
      <c r="BC481" s="44"/>
      <c r="BD481" s="44"/>
      <c r="BE481" s="44"/>
      <c r="BF481" s="44"/>
      <c r="BG481" s="44"/>
      <c r="BH481" s="44"/>
      <c r="BI481" s="44"/>
      <c r="BJ481" s="44"/>
    </row>
    <row r="482" spans="1:62" x14ac:dyDescent="0.2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4"/>
      <c r="AU482" s="44"/>
      <c r="AV482" s="44"/>
      <c r="AW482" s="44"/>
      <c r="AX482" s="44"/>
      <c r="AY482" s="44"/>
      <c r="AZ482" s="44"/>
      <c r="BA482" s="44"/>
      <c r="BB482" s="44"/>
      <c r="BC482" s="44"/>
      <c r="BD482" s="44"/>
      <c r="BE482" s="44"/>
      <c r="BF482" s="44"/>
      <c r="BG482" s="44"/>
      <c r="BH482" s="44"/>
      <c r="BI482" s="44"/>
      <c r="BJ482" s="44"/>
    </row>
    <row r="483" spans="1:62" x14ac:dyDescent="0.2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4"/>
      <c r="AU483" s="44"/>
      <c r="AV483" s="44"/>
      <c r="AW483" s="44"/>
      <c r="AX483" s="44"/>
      <c r="AY483" s="44"/>
      <c r="AZ483" s="44"/>
      <c r="BA483" s="44"/>
      <c r="BB483" s="44"/>
      <c r="BC483" s="44"/>
      <c r="BD483" s="44"/>
      <c r="BE483" s="44"/>
      <c r="BF483" s="44"/>
      <c r="BG483" s="44"/>
      <c r="BH483" s="44"/>
      <c r="BI483" s="44"/>
      <c r="BJ483" s="44"/>
    </row>
    <row r="484" spans="1:62" x14ac:dyDescent="0.2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4"/>
      <c r="AU484" s="44"/>
      <c r="AV484" s="44"/>
      <c r="AW484" s="44"/>
      <c r="AX484" s="44"/>
      <c r="AY484" s="44"/>
      <c r="AZ484" s="44"/>
      <c r="BA484" s="44"/>
      <c r="BB484" s="44"/>
      <c r="BC484" s="44"/>
      <c r="BD484" s="44"/>
      <c r="BE484" s="44"/>
      <c r="BF484" s="44"/>
      <c r="BG484" s="44"/>
      <c r="BH484" s="44"/>
      <c r="BI484" s="44"/>
      <c r="BJ484" s="44"/>
    </row>
    <row r="485" spans="1:62" x14ac:dyDescent="0.2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4"/>
      <c r="AU485" s="44"/>
      <c r="AV485" s="44"/>
      <c r="AW485" s="44"/>
      <c r="AX485" s="44"/>
      <c r="AY485" s="44"/>
      <c r="AZ485" s="44"/>
      <c r="BA485" s="44"/>
      <c r="BB485" s="44"/>
      <c r="BC485" s="44"/>
      <c r="BD485" s="44"/>
      <c r="BE485" s="44"/>
      <c r="BF485" s="44"/>
      <c r="BG485" s="44"/>
      <c r="BH485" s="44"/>
      <c r="BI485" s="44"/>
      <c r="BJ485" s="44"/>
    </row>
    <row r="486" spans="1:62" x14ac:dyDescent="0.2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4"/>
      <c r="AU486" s="44"/>
      <c r="AV486" s="44"/>
      <c r="AW486" s="44"/>
      <c r="AX486" s="44"/>
      <c r="AY486" s="44"/>
      <c r="AZ486" s="44"/>
      <c r="BA486" s="44"/>
      <c r="BB486" s="44"/>
      <c r="BC486" s="44"/>
      <c r="BD486" s="44"/>
      <c r="BE486" s="44"/>
      <c r="BF486" s="44"/>
      <c r="BG486" s="44"/>
      <c r="BH486" s="44"/>
      <c r="BI486" s="44"/>
      <c r="BJ486" s="44"/>
    </row>
    <row r="487" spans="1:62" x14ac:dyDescent="0.2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4"/>
      <c r="AU487" s="44"/>
      <c r="AV487" s="44"/>
      <c r="AW487" s="44"/>
      <c r="AX487" s="44"/>
      <c r="AY487" s="44"/>
      <c r="AZ487" s="44"/>
      <c r="BA487" s="44"/>
      <c r="BB487" s="44"/>
      <c r="BC487" s="44"/>
      <c r="BD487" s="44"/>
      <c r="BE487" s="44"/>
      <c r="BF487" s="44"/>
      <c r="BG487" s="44"/>
      <c r="BH487" s="44"/>
      <c r="BI487" s="44"/>
      <c r="BJ487" s="44"/>
    </row>
    <row r="488" spans="1:62" x14ac:dyDescent="0.2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4"/>
      <c r="AU488" s="44"/>
      <c r="AV488" s="44"/>
      <c r="AW488" s="44"/>
      <c r="AX488" s="44"/>
      <c r="AY488" s="44"/>
      <c r="AZ488" s="44"/>
      <c r="BA488" s="44"/>
      <c r="BB488" s="44"/>
      <c r="BC488" s="44"/>
      <c r="BD488" s="44"/>
      <c r="BE488" s="44"/>
      <c r="BF488" s="44"/>
      <c r="BG488" s="44"/>
      <c r="BH488" s="44"/>
      <c r="BI488" s="44"/>
      <c r="BJ488" s="44"/>
    </row>
    <row r="489" spans="1:62" x14ac:dyDescent="0.2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4"/>
      <c r="AU489" s="44"/>
      <c r="AV489" s="44"/>
      <c r="AW489" s="44"/>
      <c r="AX489" s="44"/>
      <c r="AY489" s="44"/>
      <c r="AZ489" s="44"/>
      <c r="BA489" s="44"/>
      <c r="BB489" s="44"/>
      <c r="BC489" s="44"/>
      <c r="BD489" s="44"/>
      <c r="BE489" s="44"/>
      <c r="BF489" s="44"/>
      <c r="BG489" s="44"/>
      <c r="BH489" s="44"/>
      <c r="BI489" s="44"/>
      <c r="BJ489" s="44"/>
    </row>
    <row r="490" spans="1:62" x14ac:dyDescent="0.2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4"/>
      <c r="AU490" s="44"/>
      <c r="AV490" s="44"/>
      <c r="AW490" s="44"/>
      <c r="AX490" s="44"/>
      <c r="AY490" s="44"/>
      <c r="AZ490" s="44"/>
      <c r="BA490" s="44"/>
      <c r="BB490" s="44"/>
      <c r="BC490" s="44"/>
      <c r="BD490" s="44"/>
      <c r="BE490" s="44"/>
      <c r="BF490" s="44"/>
      <c r="BG490" s="44"/>
      <c r="BH490" s="44"/>
      <c r="BI490" s="44"/>
      <c r="BJ490" s="44"/>
    </row>
    <row r="491" spans="1:62" x14ac:dyDescent="0.2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4"/>
      <c r="AU491" s="44"/>
      <c r="AV491" s="44"/>
      <c r="AW491" s="44"/>
      <c r="AX491" s="44"/>
      <c r="AY491" s="44"/>
      <c r="AZ491" s="44"/>
      <c r="BA491" s="44"/>
      <c r="BB491" s="44"/>
      <c r="BC491" s="44"/>
      <c r="BD491" s="44"/>
      <c r="BE491" s="44"/>
      <c r="BF491" s="44"/>
      <c r="BG491" s="44"/>
      <c r="BH491" s="44"/>
      <c r="BI491" s="44"/>
      <c r="BJ491" s="44"/>
    </row>
    <row r="492" spans="1:62" x14ac:dyDescent="0.2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4"/>
      <c r="AU492" s="44"/>
      <c r="AV492" s="44"/>
      <c r="AW492" s="44"/>
      <c r="AX492" s="44"/>
      <c r="AY492" s="44"/>
      <c r="AZ492" s="44"/>
      <c r="BA492" s="44"/>
      <c r="BB492" s="44"/>
      <c r="BC492" s="44"/>
      <c r="BD492" s="44"/>
      <c r="BE492" s="44"/>
      <c r="BF492" s="44"/>
      <c r="BG492" s="44"/>
      <c r="BH492" s="44"/>
      <c r="BI492" s="44"/>
      <c r="BJ492" s="44"/>
    </row>
    <row r="493" spans="1:62" x14ac:dyDescent="0.2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4"/>
      <c r="AU493" s="44"/>
      <c r="AV493" s="44"/>
      <c r="AW493" s="44"/>
      <c r="AX493" s="44"/>
      <c r="AY493" s="44"/>
      <c r="AZ493" s="44"/>
      <c r="BA493" s="44"/>
      <c r="BB493" s="44"/>
      <c r="BC493" s="44"/>
      <c r="BD493" s="44"/>
      <c r="BE493" s="44"/>
      <c r="BF493" s="44"/>
      <c r="BG493" s="44"/>
      <c r="BH493" s="44"/>
      <c r="BI493" s="44"/>
      <c r="BJ493" s="44"/>
    </row>
    <row r="494" spans="1:62" x14ac:dyDescent="0.2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4"/>
      <c r="AU494" s="44"/>
      <c r="AV494" s="44"/>
      <c r="AW494" s="44"/>
      <c r="AX494" s="44"/>
      <c r="AY494" s="44"/>
      <c r="AZ494" s="44"/>
      <c r="BA494" s="44"/>
      <c r="BB494" s="44"/>
      <c r="BC494" s="44"/>
      <c r="BD494" s="44"/>
      <c r="BE494" s="44"/>
      <c r="BF494" s="44"/>
      <c r="BG494" s="44"/>
      <c r="BH494" s="44"/>
      <c r="BI494" s="44"/>
      <c r="BJ494" s="44"/>
    </row>
    <row r="495" spans="1:62" x14ac:dyDescent="0.2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4"/>
      <c r="AU495" s="44"/>
      <c r="AV495" s="44"/>
      <c r="AW495" s="44"/>
      <c r="AX495" s="44"/>
      <c r="AY495" s="44"/>
      <c r="AZ495" s="44"/>
      <c r="BA495" s="44"/>
      <c r="BB495" s="44"/>
      <c r="BC495" s="44"/>
      <c r="BD495" s="44"/>
      <c r="BE495" s="44"/>
      <c r="BF495" s="44"/>
      <c r="BG495" s="44"/>
      <c r="BH495" s="44"/>
      <c r="BI495" s="44"/>
      <c r="BJ495" s="44"/>
    </row>
    <row r="496" spans="1:62" x14ac:dyDescent="0.2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4"/>
      <c r="AU496" s="44"/>
      <c r="AV496" s="44"/>
      <c r="AW496" s="44"/>
      <c r="AX496" s="44"/>
      <c r="AY496" s="44"/>
      <c r="AZ496" s="44"/>
      <c r="BA496" s="44"/>
      <c r="BB496" s="44"/>
      <c r="BC496" s="44"/>
      <c r="BD496" s="44"/>
      <c r="BE496" s="44"/>
      <c r="BF496" s="44"/>
      <c r="BG496" s="44"/>
      <c r="BH496" s="44"/>
      <c r="BI496" s="44"/>
      <c r="BJ496" s="44"/>
    </row>
    <row r="497" spans="1:62" x14ac:dyDescent="0.2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4"/>
      <c r="AU497" s="44"/>
      <c r="AV497" s="44"/>
      <c r="AW497" s="44"/>
      <c r="AX497" s="44"/>
      <c r="AY497" s="44"/>
      <c r="AZ497" s="44"/>
      <c r="BA497" s="44"/>
      <c r="BB497" s="44"/>
      <c r="BC497" s="44"/>
      <c r="BD497" s="44"/>
      <c r="BE497" s="44"/>
      <c r="BF497" s="44"/>
      <c r="BG497" s="44"/>
      <c r="BH497" s="44"/>
      <c r="BI497" s="44"/>
      <c r="BJ497" s="44"/>
    </row>
    <row r="498" spans="1:62" x14ac:dyDescent="0.2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4"/>
      <c r="AU498" s="44"/>
      <c r="AV498" s="44"/>
      <c r="AW498" s="44"/>
      <c r="AX498" s="44"/>
      <c r="AY498" s="44"/>
      <c r="AZ498" s="44"/>
      <c r="BA498" s="44"/>
      <c r="BB498" s="44"/>
      <c r="BC498" s="44"/>
      <c r="BD498" s="44"/>
      <c r="BE498" s="44"/>
      <c r="BF498" s="44"/>
      <c r="BG498" s="44"/>
      <c r="BH498" s="44"/>
      <c r="BI498" s="44"/>
      <c r="BJ498" s="44"/>
    </row>
    <row r="499" spans="1:62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4"/>
      <c r="AU499" s="44"/>
      <c r="AV499" s="44"/>
      <c r="AW499" s="44"/>
      <c r="AX499" s="44"/>
      <c r="AY499" s="44"/>
      <c r="AZ499" s="44"/>
      <c r="BA499" s="44"/>
      <c r="BB499" s="44"/>
      <c r="BC499" s="44"/>
      <c r="BD499" s="44"/>
      <c r="BE499" s="44"/>
      <c r="BF499" s="44"/>
      <c r="BG499" s="44"/>
      <c r="BH499" s="44"/>
      <c r="BI499" s="44"/>
      <c r="BJ499" s="44"/>
    </row>
    <row r="500" spans="1:62" x14ac:dyDescent="0.2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4"/>
      <c r="AU500" s="44"/>
      <c r="AV500" s="44"/>
      <c r="AW500" s="44"/>
      <c r="AX500" s="44"/>
      <c r="AY500" s="44"/>
      <c r="AZ500" s="44"/>
      <c r="BA500" s="44"/>
      <c r="BB500" s="44"/>
      <c r="BC500" s="44"/>
      <c r="BD500" s="44"/>
      <c r="BE500" s="44"/>
      <c r="BF500" s="44"/>
      <c r="BG500" s="44"/>
      <c r="BH500" s="44"/>
      <c r="BI500" s="44"/>
      <c r="BJ500" s="44"/>
    </row>
    <row r="501" spans="1:62" x14ac:dyDescent="0.2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4"/>
      <c r="AU501" s="44"/>
      <c r="AV501" s="44"/>
      <c r="AW501" s="44"/>
      <c r="AX501" s="44"/>
      <c r="AY501" s="44"/>
      <c r="AZ501" s="44"/>
      <c r="BA501" s="44"/>
      <c r="BB501" s="44"/>
      <c r="BC501" s="44"/>
      <c r="BD501" s="44"/>
      <c r="BE501" s="44"/>
      <c r="BF501" s="44"/>
      <c r="BG501" s="44"/>
      <c r="BH501" s="44"/>
      <c r="BI501" s="44"/>
      <c r="BJ501" s="44"/>
    </row>
    <row r="502" spans="1:62" x14ac:dyDescent="0.2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4"/>
      <c r="AU502" s="44"/>
      <c r="AV502" s="44"/>
      <c r="AW502" s="44"/>
      <c r="AX502" s="44"/>
      <c r="AY502" s="44"/>
      <c r="AZ502" s="44"/>
      <c r="BA502" s="44"/>
      <c r="BB502" s="44"/>
      <c r="BC502" s="44"/>
      <c r="BD502" s="44"/>
      <c r="BE502" s="44"/>
      <c r="BF502" s="44"/>
      <c r="BG502" s="44"/>
      <c r="BH502" s="44"/>
      <c r="BI502" s="44"/>
      <c r="BJ502" s="44"/>
    </row>
    <row r="503" spans="1:62" x14ac:dyDescent="0.2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4"/>
      <c r="AU503" s="44"/>
      <c r="AV503" s="44"/>
      <c r="AW503" s="44"/>
      <c r="AX503" s="44"/>
      <c r="AY503" s="44"/>
      <c r="AZ503" s="44"/>
      <c r="BA503" s="44"/>
      <c r="BB503" s="44"/>
      <c r="BC503" s="44"/>
      <c r="BD503" s="44"/>
      <c r="BE503" s="44"/>
      <c r="BF503" s="44"/>
      <c r="BG503" s="44"/>
      <c r="BH503" s="44"/>
      <c r="BI503" s="44"/>
      <c r="BJ503" s="44"/>
    </row>
    <row r="504" spans="1:62" x14ac:dyDescent="0.2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4"/>
      <c r="AU504" s="44"/>
      <c r="AV504" s="44"/>
      <c r="AW504" s="44"/>
      <c r="AX504" s="44"/>
      <c r="AY504" s="44"/>
      <c r="AZ504" s="44"/>
      <c r="BA504" s="44"/>
      <c r="BB504" s="44"/>
      <c r="BC504" s="44"/>
      <c r="BD504" s="44"/>
      <c r="BE504" s="44"/>
      <c r="BF504" s="44"/>
      <c r="BG504" s="44"/>
      <c r="BH504" s="44"/>
      <c r="BI504" s="44"/>
      <c r="BJ504" s="44"/>
    </row>
    <row r="505" spans="1:62" x14ac:dyDescent="0.2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4"/>
      <c r="AU505" s="44"/>
      <c r="AV505" s="44"/>
      <c r="AW505" s="44"/>
      <c r="AX505" s="44"/>
      <c r="AY505" s="44"/>
      <c r="AZ505" s="44"/>
      <c r="BA505" s="44"/>
      <c r="BB505" s="44"/>
      <c r="BC505" s="44"/>
      <c r="BD505" s="44"/>
      <c r="BE505" s="44"/>
      <c r="BF505" s="44"/>
      <c r="BG505" s="44"/>
      <c r="BH505" s="44"/>
      <c r="BI505" s="44"/>
      <c r="BJ505" s="44"/>
    </row>
    <row r="506" spans="1:62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4"/>
      <c r="AU506" s="44"/>
      <c r="AV506" s="44"/>
      <c r="AW506" s="44"/>
      <c r="AX506" s="44"/>
      <c r="AY506" s="44"/>
      <c r="AZ506" s="44"/>
      <c r="BA506" s="44"/>
      <c r="BB506" s="44"/>
      <c r="BC506" s="44"/>
      <c r="BD506" s="44"/>
      <c r="BE506" s="44"/>
      <c r="BF506" s="44"/>
      <c r="BG506" s="44"/>
      <c r="BH506" s="44"/>
      <c r="BI506" s="44"/>
      <c r="BJ506" s="44"/>
    </row>
    <row r="507" spans="1:62" x14ac:dyDescent="0.2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4"/>
      <c r="AU507" s="44"/>
      <c r="AV507" s="44"/>
      <c r="AW507" s="44"/>
      <c r="AX507" s="44"/>
      <c r="AY507" s="44"/>
      <c r="AZ507" s="44"/>
      <c r="BA507" s="44"/>
      <c r="BB507" s="44"/>
      <c r="BC507" s="44"/>
      <c r="BD507" s="44"/>
      <c r="BE507" s="44"/>
      <c r="BF507" s="44"/>
      <c r="BG507" s="44"/>
      <c r="BH507" s="44"/>
      <c r="BI507" s="44"/>
      <c r="BJ507" s="44"/>
    </row>
    <row r="508" spans="1:62" x14ac:dyDescent="0.2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4"/>
      <c r="AU508" s="44"/>
      <c r="AV508" s="44"/>
      <c r="AW508" s="44"/>
      <c r="AX508" s="44"/>
      <c r="AY508" s="44"/>
      <c r="AZ508" s="44"/>
      <c r="BA508" s="44"/>
      <c r="BB508" s="44"/>
      <c r="BC508" s="44"/>
      <c r="BD508" s="44"/>
      <c r="BE508" s="44"/>
      <c r="BF508" s="44"/>
      <c r="BG508" s="44"/>
      <c r="BH508" s="44"/>
      <c r="BI508" s="44"/>
      <c r="BJ508" s="44"/>
    </row>
    <row r="509" spans="1:62" x14ac:dyDescent="0.2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4"/>
      <c r="AU509" s="44"/>
      <c r="AV509" s="44"/>
      <c r="AW509" s="44"/>
      <c r="AX509" s="44"/>
      <c r="AY509" s="44"/>
      <c r="AZ509" s="44"/>
      <c r="BA509" s="44"/>
      <c r="BB509" s="44"/>
      <c r="BC509" s="44"/>
      <c r="BD509" s="44"/>
      <c r="BE509" s="44"/>
      <c r="BF509" s="44"/>
      <c r="BG509" s="44"/>
      <c r="BH509" s="44"/>
      <c r="BI509" s="44"/>
      <c r="BJ509" s="44"/>
    </row>
    <row r="510" spans="1:62" x14ac:dyDescent="0.2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4"/>
      <c r="AU510" s="44"/>
      <c r="AV510" s="44"/>
      <c r="AW510" s="44"/>
      <c r="AX510" s="44"/>
      <c r="AY510" s="44"/>
      <c r="AZ510" s="44"/>
      <c r="BA510" s="44"/>
      <c r="BB510" s="44"/>
      <c r="BC510" s="44"/>
      <c r="BD510" s="44"/>
      <c r="BE510" s="44"/>
      <c r="BF510" s="44"/>
      <c r="BG510" s="44"/>
      <c r="BH510" s="44"/>
      <c r="BI510" s="44"/>
      <c r="BJ510" s="44"/>
    </row>
    <row r="511" spans="1:62" x14ac:dyDescent="0.2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4"/>
      <c r="AU511" s="44"/>
      <c r="AV511" s="44"/>
      <c r="AW511" s="44"/>
      <c r="AX511" s="44"/>
      <c r="AY511" s="44"/>
      <c r="AZ511" s="44"/>
      <c r="BA511" s="44"/>
      <c r="BB511" s="44"/>
      <c r="BC511" s="44"/>
      <c r="BD511" s="44"/>
      <c r="BE511" s="44"/>
      <c r="BF511" s="44"/>
      <c r="BG511" s="44"/>
      <c r="BH511" s="44"/>
      <c r="BI511" s="44"/>
      <c r="BJ511" s="44"/>
    </row>
    <row r="512" spans="1:62" x14ac:dyDescent="0.2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4"/>
      <c r="AU512" s="44"/>
      <c r="AV512" s="44"/>
      <c r="AW512" s="44"/>
      <c r="AX512" s="44"/>
      <c r="AY512" s="44"/>
      <c r="AZ512" s="44"/>
      <c r="BA512" s="44"/>
      <c r="BB512" s="44"/>
      <c r="BC512" s="44"/>
      <c r="BD512" s="44"/>
      <c r="BE512" s="44"/>
      <c r="BF512" s="44"/>
      <c r="BG512" s="44"/>
      <c r="BH512" s="44"/>
      <c r="BI512" s="44"/>
      <c r="BJ512" s="44"/>
    </row>
    <row r="513" spans="1:62" x14ac:dyDescent="0.2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4"/>
      <c r="AU513" s="44"/>
      <c r="AV513" s="44"/>
      <c r="AW513" s="44"/>
      <c r="AX513" s="44"/>
      <c r="AY513" s="44"/>
      <c r="AZ513" s="44"/>
      <c r="BA513" s="44"/>
      <c r="BB513" s="44"/>
      <c r="BC513" s="44"/>
      <c r="BD513" s="44"/>
      <c r="BE513" s="44"/>
      <c r="BF513" s="44"/>
      <c r="BG513" s="44"/>
      <c r="BH513" s="44"/>
      <c r="BI513" s="44"/>
      <c r="BJ513" s="44"/>
    </row>
    <row r="514" spans="1:62" x14ac:dyDescent="0.2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4"/>
      <c r="AU514" s="44"/>
      <c r="AV514" s="44"/>
      <c r="AW514" s="44"/>
      <c r="AX514" s="44"/>
      <c r="AY514" s="44"/>
      <c r="AZ514" s="44"/>
      <c r="BA514" s="44"/>
      <c r="BB514" s="44"/>
      <c r="BC514" s="44"/>
      <c r="BD514" s="44"/>
      <c r="BE514" s="44"/>
      <c r="BF514" s="44"/>
      <c r="BG514" s="44"/>
      <c r="BH514" s="44"/>
      <c r="BI514" s="44"/>
      <c r="BJ514" s="44"/>
    </row>
    <row r="515" spans="1:62" x14ac:dyDescent="0.2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4"/>
      <c r="AU515" s="44"/>
      <c r="AV515" s="44"/>
      <c r="AW515" s="44"/>
      <c r="AX515" s="44"/>
      <c r="AY515" s="44"/>
      <c r="AZ515" s="44"/>
      <c r="BA515" s="44"/>
      <c r="BB515" s="44"/>
      <c r="BC515" s="44"/>
      <c r="BD515" s="44"/>
      <c r="BE515" s="44"/>
      <c r="BF515" s="44"/>
      <c r="BG515" s="44"/>
      <c r="BH515" s="44"/>
      <c r="BI515" s="44"/>
      <c r="BJ515" s="44"/>
    </row>
    <row r="516" spans="1:62" x14ac:dyDescent="0.2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4"/>
      <c r="AU516" s="44"/>
      <c r="AV516" s="44"/>
      <c r="AW516" s="44"/>
      <c r="AX516" s="44"/>
      <c r="AY516" s="44"/>
      <c r="AZ516" s="44"/>
      <c r="BA516" s="44"/>
      <c r="BB516" s="44"/>
      <c r="BC516" s="44"/>
      <c r="BD516" s="44"/>
      <c r="BE516" s="44"/>
      <c r="BF516" s="44"/>
      <c r="BG516" s="44"/>
      <c r="BH516" s="44"/>
      <c r="BI516" s="44"/>
      <c r="BJ516" s="44"/>
    </row>
    <row r="517" spans="1:62" x14ac:dyDescent="0.2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4"/>
      <c r="AU517" s="44"/>
      <c r="AV517" s="44"/>
      <c r="AW517" s="44"/>
      <c r="AX517" s="44"/>
      <c r="AY517" s="44"/>
      <c r="AZ517" s="44"/>
      <c r="BA517" s="44"/>
      <c r="BB517" s="44"/>
      <c r="BC517" s="44"/>
      <c r="BD517" s="44"/>
      <c r="BE517" s="44"/>
      <c r="BF517" s="44"/>
      <c r="BG517" s="44"/>
      <c r="BH517" s="44"/>
      <c r="BI517" s="44"/>
      <c r="BJ517" s="44"/>
    </row>
    <row r="518" spans="1:62" x14ac:dyDescent="0.2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4"/>
      <c r="AU518" s="44"/>
      <c r="AV518" s="44"/>
      <c r="AW518" s="44"/>
      <c r="AX518" s="44"/>
      <c r="AY518" s="44"/>
      <c r="AZ518" s="44"/>
      <c r="BA518" s="44"/>
      <c r="BB518" s="44"/>
      <c r="BC518" s="44"/>
      <c r="BD518" s="44"/>
      <c r="BE518" s="44"/>
      <c r="BF518" s="44"/>
      <c r="BG518" s="44"/>
      <c r="BH518" s="44"/>
      <c r="BI518" s="44"/>
      <c r="BJ518" s="44"/>
    </row>
    <row r="519" spans="1:62" x14ac:dyDescent="0.2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4"/>
      <c r="AU519" s="44"/>
      <c r="AV519" s="44"/>
      <c r="AW519" s="44"/>
      <c r="AX519" s="44"/>
      <c r="AY519" s="44"/>
      <c r="AZ519" s="44"/>
      <c r="BA519" s="44"/>
      <c r="BB519" s="44"/>
      <c r="BC519" s="44"/>
      <c r="BD519" s="44"/>
      <c r="BE519" s="44"/>
      <c r="BF519" s="44"/>
      <c r="BG519" s="44"/>
      <c r="BH519" s="44"/>
      <c r="BI519" s="44"/>
      <c r="BJ519" s="44"/>
    </row>
    <row r="520" spans="1:62" x14ac:dyDescent="0.2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4"/>
      <c r="AU520" s="44"/>
      <c r="AV520" s="44"/>
      <c r="AW520" s="44"/>
      <c r="AX520" s="44"/>
      <c r="AY520" s="44"/>
      <c r="AZ520" s="44"/>
      <c r="BA520" s="44"/>
      <c r="BB520" s="44"/>
      <c r="BC520" s="44"/>
      <c r="BD520" s="44"/>
      <c r="BE520" s="44"/>
      <c r="BF520" s="44"/>
      <c r="BG520" s="44"/>
      <c r="BH520" s="44"/>
      <c r="BI520" s="44"/>
      <c r="BJ520" s="44"/>
    </row>
    <row r="521" spans="1:62" x14ac:dyDescent="0.2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4"/>
      <c r="AU521" s="44"/>
      <c r="AV521" s="44"/>
      <c r="AW521" s="44"/>
      <c r="AX521" s="44"/>
      <c r="AY521" s="44"/>
      <c r="AZ521" s="44"/>
      <c r="BA521" s="44"/>
      <c r="BB521" s="44"/>
      <c r="BC521" s="44"/>
      <c r="BD521" s="44"/>
      <c r="BE521" s="44"/>
      <c r="BF521" s="44"/>
      <c r="BG521" s="44"/>
      <c r="BH521" s="44"/>
      <c r="BI521" s="44"/>
      <c r="BJ521" s="44"/>
    </row>
    <row r="522" spans="1:62" x14ac:dyDescent="0.2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4"/>
      <c r="AU522" s="44"/>
      <c r="AV522" s="44"/>
      <c r="AW522" s="44"/>
      <c r="AX522" s="44"/>
      <c r="AY522" s="44"/>
      <c r="AZ522" s="44"/>
      <c r="BA522" s="44"/>
      <c r="BB522" s="44"/>
      <c r="BC522" s="44"/>
      <c r="BD522" s="44"/>
      <c r="BE522" s="44"/>
      <c r="BF522" s="44"/>
      <c r="BG522" s="44"/>
      <c r="BH522" s="44"/>
      <c r="BI522" s="44"/>
      <c r="BJ522" s="44"/>
    </row>
    <row r="523" spans="1:62" x14ac:dyDescent="0.2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4"/>
      <c r="AU523" s="44"/>
      <c r="AV523" s="44"/>
      <c r="AW523" s="44"/>
      <c r="AX523" s="44"/>
      <c r="AY523" s="44"/>
      <c r="AZ523" s="44"/>
      <c r="BA523" s="44"/>
      <c r="BB523" s="44"/>
      <c r="BC523" s="44"/>
      <c r="BD523" s="44"/>
      <c r="BE523" s="44"/>
      <c r="BF523" s="44"/>
      <c r="BG523" s="44"/>
      <c r="BH523" s="44"/>
      <c r="BI523" s="44"/>
      <c r="BJ523" s="44"/>
    </row>
    <row r="524" spans="1:62" x14ac:dyDescent="0.2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4"/>
      <c r="AU524" s="44"/>
      <c r="AV524" s="44"/>
      <c r="AW524" s="44"/>
      <c r="AX524" s="44"/>
      <c r="AY524" s="44"/>
      <c r="AZ524" s="44"/>
      <c r="BA524" s="44"/>
      <c r="BB524" s="44"/>
      <c r="BC524" s="44"/>
      <c r="BD524" s="44"/>
      <c r="BE524" s="44"/>
      <c r="BF524" s="44"/>
      <c r="BG524" s="44"/>
      <c r="BH524" s="44"/>
      <c r="BI524" s="44"/>
      <c r="BJ524" s="44"/>
    </row>
    <row r="525" spans="1:62" x14ac:dyDescent="0.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4"/>
      <c r="AU525" s="44"/>
      <c r="AV525" s="44"/>
      <c r="AW525" s="44"/>
      <c r="AX525" s="44"/>
      <c r="AY525" s="44"/>
      <c r="AZ525" s="44"/>
      <c r="BA525" s="44"/>
      <c r="BB525" s="44"/>
      <c r="BC525" s="44"/>
      <c r="BD525" s="44"/>
      <c r="BE525" s="44"/>
      <c r="BF525" s="44"/>
      <c r="BG525" s="44"/>
      <c r="BH525" s="44"/>
      <c r="BI525" s="44"/>
      <c r="BJ525" s="44"/>
    </row>
    <row r="526" spans="1:62" x14ac:dyDescent="0.2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4"/>
      <c r="AU526" s="44"/>
      <c r="AV526" s="44"/>
      <c r="AW526" s="44"/>
      <c r="AX526" s="44"/>
      <c r="AY526" s="44"/>
      <c r="AZ526" s="44"/>
      <c r="BA526" s="44"/>
      <c r="BB526" s="44"/>
      <c r="BC526" s="44"/>
      <c r="BD526" s="44"/>
      <c r="BE526" s="44"/>
      <c r="BF526" s="44"/>
      <c r="BG526" s="44"/>
      <c r="BH526" s="44"/>
      <c r="BI526" s="44"/>
      <c r="BJ526" s="44"/>
    </row>
    <row r="527" spans="1:62" x14ac:dyDescent="0.2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4"/>
      <c r="AU527" s="44"/>
      <c r="AV527" s="44"/>
      <c r="AW527" s="44"/>
      <c r="AX527" s="44"/>
      <c r="AY527" s="44"/>
      <c r="AZ527" s="44"/>
      <c r="BA527" s="44"/>
      <c r="BB527" s="44"/>
      <c r="BC527" s="44"/>
      <c r="BD527" s="44"/>
      <c r="BE527" s="44"/>
      <c r="BF527" s="44"/>
      <c r="BG527" s="44"/>
      <c r="BH527" s="44"/>
      <c r="BI527" s="44"/>
      <c r="BJ527" s="44"/>
    </row>
    <row r="528" spans="1:62" x14ac:dyDescent="0.2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4"/>
      <c r="AU528" s="44"/>
      <c r="AV528" s="44"/>
      <c r="AW528" s="44"/>
      <c r="AX528" s="44"/>
      <c r="AY528" s="44"/>
      <c r="AZ528" s="44"/>
      <c r="BA528" s="44"/>
      <c r="BB528" s="44"/>
      <c r="BC528" s="44"/>
      <c r="BD528" s="44"/>
      <c r="BE528" s="44"/>
      <c r="BF528" s="44"/>
      <c r="BG528" s="44"/>
      <c r="BH528" s="44"/>
      <c r="BI528" s="44"/>
      <c r="BJ528" s="44"/>
    </row>
    <row r="529" spans="1:62" x14ac:dyDescent="0.2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4"/>
      <c r="AU529" s="44"/>
      <c r="AV529" s="44"/>
      <c r="AW529" s="44"/>
      <c r="AX529" s="44"/>
      <c r="AY529" s="44"/>
      <c r="AZ529" s="44"/>
      <c r="BA529" s="44"/>
      <c r="BB529" s="44"/>
      <c r="BC529" s="44"/>
      <c r="BD529" s="44"/>
      <c r="BE529" s="44"/>
      <c r="BF529" s="44"/>
      <c r="BG529" s="44"/>
      <c r="BH529" s="44"/>
      <c r="BI529" s="44"/>
      <c r="BJ529" s="44"/>
    </row>
    <row r="530" spans="1:62" x14ac:dyDescent="0.2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4"/>
      <c r="AU530" s="44"/>
      <c r="AV530" s="44"/>
      <c r="AW530" s="44"/>
      <c r="AX530" s="44"/>
      <c r="AY530" s="44"/>
      <c r="AZ530" s="44"/>
      <c r="BA530" s="44"/>
      <c r="BB530" s="44"/>
      <c r="BC530" s="44"/>
      <c r="BD530" s="44"/>
      <c r="BE530" s="44"/>
      <c r="BF530" s="44"/>
      <c r="BG530" s="44"/>
      <c r="BH530" s="44"/>
      <c r="BI530" s="44"/>
      <c r="BJ530" s="44"/>
    </row>
    <row r="531" spans="1:62" x14ac:dyDescent="0.2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4"/>
      <c r="AU531" s="44"/>
      <c r="AV531" s="44"/>
      <c r="AW531" s="44"/>
      <c r="AX531" s="44"/>
      <c r="AY531" s="44"/>
      <c r="AZ531" s="44"/>
      <c r="BA531" s="44"/>
      <c r="BB531" s="44"/>
      <c r="BC531" s="44"/>
      <c r="BD531" s="44"/>
      <c r="BE531" s="44"/>
      <c r="BF531" s="44"/>
      <c r="BG531" s="44"/>
      <c r="BH531" s="44"/>
      <c r="BI531" s="44"/>
      <c r="BJ531" s="44"/>
    </row>
    <row r="532" spans="1:62" x14ac:dyDescent="0.2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4"/>
      <c r="AU532" s="44"/>
      <c r="AV532" s="44"/>
      <c r="AW532" s="44"/>
      <c r="AX532" s="44"/>
      <c r="AY532" s="44"/>
      <c r="AZ532" s="44"/>
      <c r="BA532" s="44"/>
      <c r="BB532" s="44"/>
      <c r="BC532" s="44"/>
      <c r="BD532" s="44"/>
      <c r="BE532" s="44"/>
      <c r="BF532" s="44"/>
      <c r="BG532" s="44"/>
      <c r="BH532" s="44"/>
      <c r="BI532" s="44"/>
      <c r="BJ532" s="44"/>
    </row>
    <row r="533" spans="1:62" x14ac:dyDescent="0.2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4"/>
      <c r="AU533" s="44"/>
      <c r="AV533" s="44"/>
      <c r="AW533" s="44"/>
      <c r="AX533" s="44"/>
      <c r="AY533" s="44"/>
      <c r="AZ533" s="44"/>
      <c r="BA533" s="44"/>
      <c r="BB533" s="44"/>
      <c r="BC533" s="44"/>
      <c r="BD533" s="44"/>
      <c r="BE533" s="44"/>
      <c r="BF533" s="44"/>
      <c r="BG533" s="44"/>
      <c r="BH533" s="44"/>
      <c r="BI533" s="44"/>
      <c r="BJ533" s="44"/>
    </row>
    <row r="534" spans="1:62" x14ac:dyDescent="0.2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4"/>
      <c r="AU534" s="44"/>
      <c r="AV534" s="44"/>
      <c r="AW534" s="44"/>
      <c r="AX534" s="44"/>
      <c r="AY534" s="44"/>
      <c r="AZ534" s="44"/>
      <c r="BA534" s="44"/>
      <c r="BB534" s="44"/>
      <c r="BC534" s="44"/>
      <c r="BD534" s="44"/>
      <c r="BE534" s="44"/>
      <c r="BF534" s="44"/>
      <c r="BG534" s="44"/>
      <c r="BH534" s="44"/>
      <c r="BI534" s="44"/>
      <c r="BJ534" s="44"/>
    </row>
    <row r="535" spans="1:62" x14ac:dyDescent="0.2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4"/>
      <c r="AU535" s="44"/>
      <c r="AV535" s="44"/>
      <c r="AW535" s="44"/>
      <c r="AX535" s="44"/>
      <c r="AY535" s="44"/>
      <c r="AZ535" s="44"/>
      <c r="BA535" s="44"/>
      <c r="BB535" s="44"/>
      <c r="BC535" s="44"/>
      <c r="BD535" s="44"/>
      <c r="BE535" s="44"/>
      <c r="BF535" s="44"/>
      <c r="BG535" s="44"/>
      <c r="BH535" s="44"/>
      <c r="BI535" s="44"/>
      <c r="BJ535" s="44"/>
    </row>
    <row r="536" spans="1:62" x14ac:dyDescent="0.2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4"/>
      <c r="AU536" s="44"/>
      <c r="AV536" s="44"/>
      <c r="AW536" s="44"/>
      <c r="AX536" s="44"/>
      <c r="AY536" s="44"/>
      <c r="AZ536" s="44"/>
      <c r="BA536" s="44"/>
      <c r="BB536" s="44"/>
      <c r="BC536" s="44"/>
      <c r="BD536" s="44"/>
      <c r="BE536" s="44"/>
      <c r="BF536" s="44"/>
      <c r="BG536" s="44"/>
      <c r="BH536" s="44"/>
      <c r="BI536" s="44"/>
      <c r="BJ536" s="44"/>
    </row>
    <row r="537" spans="1:62" x14ac:dyDescent="0.2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4"/>
      <c r="AU537" s="44"/>
      <c r="AV537" s="44"/>
      <c r="AW537" s="44"/>
      <c r="AX537" s="44"/>
      <c r="AY537" s="44"/>
      <c r="AZ537" s="44"/>
      <c r="BA537" s="44"/>
      <c r="BB537" s="44"/>
      <c r="BC537" s="44"/>
      <c r="BD537" s="44"/>
      <c r="BE537" s="44"/>
      <c r="BF537" s="44"/>
      <c r="BG537" s="44"/>
      <c r="BH537" s="44"/>
      <c r="BI537" s="44"/>
      <c r="BJ537" s="44"/>
    </row>
    <row r="538" spans="1:62" x14ac:dyDescent="0.2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4"/>
      <c r="AU538" s="44"/>
      <c r="AV538" s="44"/>
      <c r="AW538" s="44"/>
      <c r="AX538" s="44"/>
      <c r="AY538" s="44"/>
      <c r="AZ538" s="44"/>
      <c r="BA538" s="44"/>
      <c r="BB538" s="44"/>
      <c r="BC538" s="44"/>
      <c r="BD538" s="44"/>
      <c r="BE538" s="44"/>
      <c r="BF538" s="44"/>
      <c r="BG538" s="44"/>
      <c r="BH538" s="44"/>
      <c r="BI538" s="44"/>
      <c r="BJ538" s="44"/>
    </row>
    <row r="539" spans="1:62" x14ac:dyDescent="0.2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4"/>
      <c r="AU539" s="44"/>
      <c r="AV539" s="44"/>
      <c r="AW539" s="44"/>
      <c r="AX539" s="44"/>
      <c r="AY539" s="44"/>
      <c r="AZ539" s="44"/>
      <c r="BA539" s="44"/>
      <c r="BB539" s="44"/>
      <c r="BC539" s="44"/>
      <c r="BD539" s="44"/>
      <c r="BE539" s="44"/>
      <c r="BF539" s="44"/>
      <c r="BG539" s="44"/>
      <c r="BH539" s="44"/>
      <c r="BI539" s="44"/>
      <c r="BJ539" s="44"/>
    </row>
    <row r="540" spans="1:62" x14ac:dyDescent="0.2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4"/>
      <c r="AU540" s="44"/>
      <c r="AV540" s="44"/>
      <c r="AW540" s="44"/>
      <c r="AX540" s="44"/>
      <c r="AY540" s="44"/>
      <c r="AZ540" s="44"/>
      <c r="BA540" s="44"/>
      <c r="BB540" s="44"/>
      <c r="BC540" s="44"/>
      <c r="BD540" s="44"/>
      <c r="BE540" s="44"/>
      <c r="BF540" s="44"/>
      <c r="BG540" s="44"/>
      <c r="BH540" s="44"/>
      <c r="BI540" s="44"/>
      <c r="BJ540" s="44"/>
    </row>
    <row r="541" spans="1:62" x14ac:dyDescent="0.2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4"/>
      <c r="AU541" s="44"/>
      <c r="AV541" s="44"/>
      <c r="AW541" s="44"/>
      <c r="AX541" s="44"/>
      <c r="AY541" s="44"/>
      <c r="AZ541" s="44"/>
      <c r="BA541" s="44"/>
      <c r="BB541" s="44"/>
      <c r="BC541" s="44"/>
      <c r="BD541" s="44"/>
      <c r="BE541" s="44"/>
      <c r="BF541" s="44"/>
      <c r="BG541" s="44"/>
      <c r="BH541" s="44"/>
      <c r="BI541" s="44"/>
      <c r="BJ541" s="44"/>
    </row>
    <row r="542" spans="1:62" x14ac:dyDescent="0.2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4"/>
      <c r="AU542" s="44"/>
      <c r="AV542" s="44"/>
      <c r="AW542" s="44"/>
      <c r="AX542" s="44"/>
      <c r="AY542" s="44"/>
      <c r="AZ542" s="44"/>
      <c r="BA542" s="44"/>
      <c r="BB542" s="44"/>
      <c r="BC542" s="44"/>
      <c r="BD542" s="44"/>
      <c r="BE542" s="44"/>
      <c r="BF542" s="44"/>
      <c r="BG542" s="44"/>
      <c r="BH542" s="44"/>
      <c r="BI542" s="44"/>
      <c r="BJ542" s="44"/>
    </row>
    <row r="543" spans="1:62" x14ac:dyDescent="0.2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4"/>
      <c r="AU543" s="44"/>
      <c r="AV543" s="44"/>
      <c r="AW543" s="44"/>
      <c r="AX543" s="44"/>
      <c r="AY543" s="44"/>
      <c r="AZ543" s="44"/>
      <c r="BA543" s="44"/>
      <c r="BB543" s="44"/>
      <c r="BC543" s="44"/>
      <c r="BD543" s="44"/>
      <c r="BE543" s="44"/>
      <c r="BF543" s="44"/>
      <c r="BG543" s="44"/>
      <c r="BH543" s="44"/>
      <c r="BI543" s="44"/>
      <c r="BJ543" s="44"/>
    </row>
    <row r="544" spans="1:62" x14ac:dyDescent="0.2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4"/>
      <c r="AU544" s="44"/>
      <c r="AV544" s="44"/>
      <c r="AW544" s="44"/>
      <c r="AX544" s="44"/>
      <c r="AY544" s="44"/>
      <c r="AZ544" s="44"/>
      <c r="BA544" s="44"/>
      <c r="BB544" s="44"/>
      <c r="BC544" s="44"/>
      <c r="BD544" s="44"/>
      <c r="BE544" s="44"/>
      <c r="BF544" s="44"/>
      <c r="BG544" s="44"/>
      <c r="BH544" s="44"/>
      <c r="BI544" s="44"/>
      <c r="BJ544" s="44"/>
    </row>
    <row r="545" spans="1:62" x14ac:dyDescent="0.2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4"/>
      <c r="AU545" s="44"/>
      <c r="AV545" s="44"/>
      <c r="AW545" s="44"/>
      <c r="AX545" s="44"/>
      <c r="AY545" s="44"/>
      <c r="AZ545" s="44"/>
      <c r="BA545" s="44"/>
      <c r="BB545" s="44"/>
      <c r="BC545" s="44"/>
      <c r="BD545" s="44"/>
      <c r="BE545" s="44"/>
      <c r="BF545" s="44"/>
      <c r="BG545" s="44"/>
      <c r="BH545" s="44"/>
      <c r="BI545" s="44"/>
      <c r="BJ545" s="44"/>
    </row>
    <row r="546" spans="1:62" x14ac:dyDescent="0.2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4"/>
      <c r="AU546" s="44"/>
      <c r="AV546" s="44"/>
      <c r="AW546" s="44"/>
      <c r="AX546" s="44"/>
      <c r="AY546" s="44"/>
      <c r="AZ546" s="44"/>
      <c r="BA546" s="44"/>
      <c r="BB546" s="44"/>
      <c r="BC546" s="44"/>
      <c r="BD546" s="44"/>
      <c r="BE546" s="44"/>
      <c r="BF546" s="44"/>
      <c r="BG546" s="44"/>
      <c r="BH546" s="44"/>
      <c r="BI546" s="44"/>
      <c r="BJ546" s="44"/>
    </row>
    <row r="547" spans="1:62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4"/>
      <c r="AU547" s="44"/>
      <c r="AV547" s="44"/>
      <c r="AW547" s="44"/>
      <c r="AX547" s="44"/>
      <c r="AY547" s="44"/>
      <c r="AZ547" s="44"/>
      <c r="BA547" s="44"/>
      <c r="BB547" s="44"/>
      <c r="BC547" s="44"/>
      <c r="BD547" s="44"/>
      <c r="BE547" s="44"/>
      <c r="BF547" s="44"/>
      <c r="BG547" s="44"/>
      <c r="BH547" s="44"/>
      <c r="BI547" s="44"/>
      <c r="BJ547" s="44"/>
    </row>
    <row r="548" spans="1:62" x14ac:dyDescent="0.2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4"/>
      <c r="AU548" s="44"/>
      <c r="AV548" s="44"/>
      <c r="AW548" s="44"/>
      <c r="AX548" s="44"/>
      <c r="AY548" s="44"/>
      <c r="AZ548" s="44"/>
      <c r="BA548" s="44"/>
      <c r="BB548" s="44"/>
      <c r="BC548" s="44"/>
      <c r="BD548" s="44"/>
      <c r="BE548" s="44"/>
      <c r="BF548" s="44"/>
      <c r="BG548" s="44"/>
      <c r="BH548" s="44"/>
      <c r="BI548" s="44"/>
      <c r="BJ548" s="44"/>
    </row>
    <row r="549" spans="1:62" x14ac:dyDescent="0.2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4"/>
      <c r="AU549" s="44"/>
      <c r="AV549" s="44"/>
      <c r="AW549" s="44"/>
      <c r="AX549" s="44"/>
      <c r="AY549" s="44"/>
      <c r="AZ549" s="44"/>
      <c r="BA549" s="44"/>
      <c r="BB549" s="44"/>
      <c r="BC549" s="44"/>
      <c r="BD549" s="44"/>
      <c r="BE549" s="44"/>
      <c r="BF549" s="44"/>
      <c r="BG549" s="44"/>
      <c r="BH549" s="44"/>
      <c r="BI549" s="44"/>
      <c r="BJ549" s="44"/>
    </row>
    <row r="550" spans="1:62" x14ac:dyDescent="0.2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4"/>
      <c r="AU550" s="44"/>
      <c r="AV550" s="44"/>
      <c r="AW550" s="44"/>
      <c r="AX550" s="44"/>
      <c r="AY550" s="44"/>
      <c r="AZ550" s="44"/>
      <c r="BA550" s="44"/>
      <c r="BB550" s="44"/>
      <c r="BC550" s="44"/>
      <c r="BD550" s="44"/>
      <c r="BE550" s="44"/>
      <c r="BF550" s="44"/>
      <c r="BG550" s="44"/>
      <c r="BH550" s="44"/>
      <c r="BI550" s="44"/>
      <c r="BJ550" s="44"/>
    </row>
    <row r="551" spans="1:62" x14ac:dyDescent="0.2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4"/>
      <c r="AU551" s="44"/>
      <c r="AV551" s="44"/>
      <c r="AW551" s="44"/>
      <c r="AX551" s="44"/>
      <c r="AY551" s="44"/>
      <c r="AZ551" s="44"/>
      <c r="BA551" s="44"/>
      <c r="BB551" s="44"/>
      <c r="BC551" s="44"/>
      <c r="BD551" s="44"/>
      <c r="BE551" s="44"/>
      <c r="BF551" s="44"/>
      <c r="BG551" s="44"/>
      <c r="BH551" s="44"/>
      <c r="BI551" s="44"/>
      <c r="BJ551" s="44"/>
    </row>
    <row r="552" spans="1:62" x14ac:dyDescent="0.2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4"/>
      <c r="AU552" s="44"/>
      <c r="AV552" s="44"/>
      <c r="AW552" s="44"/>
      <c r="AX552" s="44"/>
      <c r="AY552" s="44"/>
      <c r="AZ552" s="44"/>
      <c r="BA552" s="44"/>
      <c r="BB552" s="44"/>
      <c r="BC552" s="44"/>
      <c r="BD552" s="44"/>
      <c r="BE552" s="44"/>
      <c r="BF552" s="44"/>
      <c r="BG552" s="44"/>
      <c r="BH552" s="44"/>
      <c r="BI552" s="44"/>
      <c r="BJ552" s="44"/>
    </row>
    <row r="553" spans="1:62" x14ac:dyDescent="0.2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4"/>
      <c r="AU553" s="44"/>
      <c r="AV553" s="44"/>
      <c r="AW553" s="44"/>
      <c r="AX553" s="44"/>
      <c r="AY553" s="44"/>
      <c r="AZ553" s="44"/>
      <c r="BA553" s="44"/>
      <c r="BB553" s="44"/>
      <c r="BC553" s="44"/>
      <c r="BD553" s="44"/>
      <c r="BE553" s="44"/>
      <c r="BF553" s="44"/>
      <c r="BG553" s="44"/>
      <c r="BH553" s="44"/>
      <c r="BI553" s="44"/>
      <c r="BJ553" s="44"/>
    </row>
    <row r="554" spans="1:62" x14ac:dyDescent="0.2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4"/>
      <c r="AU554" s="44"/>
      <c r="AV554" s="44"/>
      <c r="AW554" s="44"/>
      <c r="AX554" s="44"/>
      <c r="AY554" s="44"/>
      <c r="AZ554" s="44"/>
      <c r="BA554" s="44"/>
      <c r="BB554" s="44"/>
      <c r="BC554" s="44"/>
      <c r="BD554" s="44"/>
      <c r="BE554" s="44"/>
      <c r="BF554" s="44"/>
      <c r="BG554" s="44"/>
      <c r="BH554" s="44"/>
      <c r="BI554" s="44"/>
      <c r="BJ554" s="44"/>
    </row>
    <row r="555" spans="1:62" x14ac:dyDescent="0.2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4"/>
      <c r="AU555" s="44"/>
      <c r="AV555" s="44"/>
      <c r="AW555" s="44"/>
      <c r="AX555" s="44"/>
      <c r="AY555" s="44"/>
      <c r="AZ555" s="44"/>
      <c r="BA555" s="44"/>
      <c r="BB555" s="44"/>
      <c r="BC555" s="44"/>
      <c r="BD555" s="44"/>
      <c r="BE555" s="44"/>
      <c r="BF555" s="44"/>
      <c r="BG555" s="44"/>
      <c r="BH555" s="44"/>
      <c r="BI555" s="44"/>
      <c r="BJ555" s="44"/>
    </row>
    <row r="556" spans="1:62" x14ac:dyDescent="0.2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4"/>
      <c r="AU556" s="44"/>
      <c r="AV556" s="44"/>
      <c r="AW556" s="44"/>
      <c r="AX556" s="44"/>
      <c r="AY556" s="44"/>
      <c r="AZ556" s="44"/>
      <c r="BA556" s="44"/>
      <c r="BB556" s="44"/>
      <c r="BC556" s="44"/>
      <c r="BD556" s="44"/>
      <c r="BE556" s="44"/>
      <c r="BF556" s="44"/>
      <c r="BG556" s="44"/>
      <c r="BH556" s="44"/>
      <c r="BI556" s="44"/>
      <c r="BJ556" s="44"/>
    </row>
    <row r="557" spans="1:62" x14ac:dyDescent="0.2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4"/>
      <c r="AU557" s="44"/>
      <c r="AV557" s="44"/>
      <c r="AW557" s="44"/>
      <c r="AX557" s="44"/>
      <c r="AY557" s="44"/>
      <c r="AZ557" s="44"/>
      <c r="BA557" s="44"/>
      <c r="BB557" s="44"/>
      <c r="BC557" s="44"/>
      <c r="BD557" s="44"/>
      <c r="BE557" s="44"/>
      <c r="BF557" s="44"/>
      <c r="BG557" s="44"/>
      <c r="BH557" s="44"/>
      <c r="BI557" s="44"/>
      <c r="BJ557" s="44"/>
    </row>
    <row r="558" spans="1:62" x14ac:dyDescent="0.2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4"/>
      <c r="AU558" s="44"/>
      <c r="AV558" s="44"/>
      <c r="AW558" s="44"/>
      <c r="AX558" s="44"/>
      <c r="AY558" s="44"/>
      <c r="AZ558" s="44"/>
      <c r="BA558" s="44"/>
      <c r="BB558" s="44"/>
      <c r="BC558" s="44"/>
      <c r="BD558" s="44"/>
      <c r="BE558" s="44"/>
      <c r="BF558" s="44"/>
      <c r="BG558" s="44"/>
      <c r="BH558" s="44"/>
      <c r="BI558" s="44"/>
      <c r="BJ558" s="44"/>
    </row>
    <row r="559" spans="1:62" x14ac:dyDescent="0.2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4"/>
      <c r="AU559" s="44"/>
      <c r="AV559" s="44"/>
      <c r="AW559" s="44"/>
      <c r="AX559" s="44"/>
      <c r="AY559" s="44"/>
      <c r="AZ559" s="44"/>
      <c r="BA559" s="44"/>
      <c r="BB559" s="44"/>
      <c r="BC559" s="44"/>
      <c r="BD559" s="44"/>
      <c r="BE559" s="44"/>
      <c r="BF559" s="44"/>
      <c r="BG559" s="44"/>
      <c r="BH559" s="44"/>
      <c r="BI559" s="44"/>
      <c r="BJ559" s="44"/>
    </row>
    <row r="560" spans="1:62" x14ac:dyDescent="0.2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4"/>
      <c r="AU560" s="44"/>
      <c r="AV560" s="44"/>
      <c r="AW560" s="44"/>
      <c r="AX560" s="44"/>
      <c r="AY560" s="44"/>
      <c r="AZ560" s="44"/>
      <c r="BA560" s="44"/>
      <c r="BB560" s="44"/>
      <c r="BC560" s="44"/>
      <c r="BD560" s="44"/>
      <c r="BE560" s="44"/>
      <c r="BF560" s="44"/>
      <c r="BG560" s="44"/>
      <c r="BH560" s="44"/>
      <c r="BI560" s="44"/>
      <c r="BJ560" s="44"/>
    </row>
    <row r="561" spans="1:62" x14ac:dyDescent="0.25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4"/>
      <c r="AU561" s="44"/>
      <c r="AV561" s="44"/>
      <c r="AW561" s="44"/>
      <c r="AX561" s="44"/>
      <c r="AY561" s="44"/>
      <c r="AZ561" s="44"/>
      <c r="BA561" s="44"/>
      <c r="BB561" s="44"/>
      <c r="BC561" s="44"/>
      <c r="BD561" s="44"/>
      <c r="BE561" s="44"/>
      <c r="BF561" s="44"/>
      <c r="BG561" s="44"/>
      <c r="BH561" s="44"/>
      <c r="BI561" s="44"/>
      <c r="BJ561" s="44"/>
    </row>
    <row r="562" spans="1:62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4"/>
      <c r="AU562" s="44"/>
      <c r="AV562" s="44"/>
      <c r="AW562" s="44"/>
      <c r="AX562" s="44"/>
      <c r="AY562" s="44"/>
      <c r="AZ562" s="44"/>
      <c r="BA562" s="44"/>
      <c r="BB562" s="44"/>
      <c r="BC562" s="44"/>
      <c r="BD562" s="44"/>
      <c r="BE562" s="44"/>
      <c r="BF562" s="44"/>
      <c r="BG562" s="44"/>
      <c r="BH562" s="44"/>
      <c r="BI562" s="44"/>
      <c r="BJ562" s="44"/>
    </row>
    <row r="563" spans="1:62" x14ac:dyDescent="0.25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4"/>
      <c r="AU563" s="44"/>
      <c r="AV563" s="44"/>
      <c r="AW563" s="44"/>
      <c r="AX563" s="44"/>
      <c r="AY563" s="44"/>
      <c r="AZ563" s="44"/>
      <c r="BA563" s="44"/>
      <c r="BB563" s="44"/>
      <c r="BC563" s="44"/>
      <c r="BD563" s="44"/>
      <c r="BE563" s="44"/>
      <c r="BF563" s="44"/>
      <c r="BG563" s="44"/>
      <c r="BH563" s="44"/>
      <c r="BI563" s="44"/>
      <c r="BJ563" s="44"/>
    </row>
    <row r="564" spans="1:62" x14ac:dyDescent="0.25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4"/>
      <c r="AU564" s="44"/>
      <c r="AV564" s="44"/>
      <c r="AW564" s="44"/>
      <c r="AX564" s="44"/>
      <c r="AY564" s="44"/>
      <c r="AZ564" s="44"/>
      <c r="BA564" s="44"/>
      <c r="BB564" s="44"/>
      <c r="BC564" s="44"/>
      <c r="BD564" s="44"/>
      <c r="BE564" s="44"/>
      <c r="BF564" s="44"/>
      <c r="BG564" s="44"/>
      <c r="BH564" s="44"/>
      <c r="BI564" s="44"/>
      <c r="BJ564" s="44"/>
    </row>
    <row r="565" spans="1:62" x14ac:dyDescent="0.2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4"/>
      <c r="AU565" s="44"/>
      <c r="AV565" s="44"/>
      <c r="AW565" s="44"/>
      <c r="AX565" s="44"/>
      <c r="AY565" s="44"/>
      <c r="AZ565" s="44"/>
      <c r="BA565" s="44"/>
      <c r="BB565" s="44"/>
      <c r="BC565" s="44"/>
      <c r="BD565" s="44"/>
      <c r="BE565" s="44"/>
      <c r="BF565" s="44"/>
      <c r="BG565" s="44"/>
      <c r="BH565" s="44"/>
      <c r="BI565" s="44"/>
      <c r="BJ565" s="44"/>
    </row>
    <row r="566" spans="1:62" x14ac:dyDescent="0.25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4"/>
      <c r="AU566" s="44"/>
      <c r="AV566" s="44"/>
      <c r="AW566" s="44"/>
      <c r="AX566" s="44"/>
      <c r="AY566" s="44"/>
      <c r="AZ566" s="44"/>
      <c r="BA566" s="44"/>
      <c r="BB566" s="44"/>
      <c r="BC566" s="44"/>
      <c r="BD566" s="44"/>
      <c r="BE566" s="44"/>
      <c r="BF566" s="44"/>
      <c r="BG566" s="44"/>
      <c r="BH566" s="44"/>
      <c r="BI566" s="44"/>
      <c r="BJ566" s="44"/>
    </row>
    <row r="567" spans="1:62" x14ac:dyDescent="0.25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4"/>
      <c r="AU567" s="44"/>
      <c r="AV567" s="44"/>
      <c r="AW567" s="44"/>
      <c r="AX567" s="44"/>
      <c r="AY567" s="44"/>
      <c r="AZ567" s="44"/>
      <c r="BA567" s="44"/>
      <c r="BB567" s="44"/>
      <c r="BC567" s="44"/>
      <c r="BD567" s="44"/>
      <c r="BE567" s="44"/>
      <c r="BF567" s="44"/>
      <c r="BG567" s="44"/>
      <c r="BH567" s="44"/>
      <c r="BI567" s="44"/>
      <c r="BJ567" s="44"/>
    </row>
    <row r="568" spans="1:62" x14ac:dyDescent="0.25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4"/>
      <c r="AU568" s="44"/>
      <c r="AV568" s="44"/>
      <c r="AW568" s="44"/>
      <c r="AX568" s="44"/>
      <c r="AY568" s="44"/>
      <c r="AZ568" s="44"/>
      <c r="BA568" s="44"/>
      <c r="BB568" s="44"/>
      <c r="BC568" s="44"/>
      <c r="BD568" s="44"/>
      <c r="BE568" s="44"/>
      <c r="BF568" s="44"/>
      <c r="BG568" s="44"/>
      <c r="BH568" s="44"/>
      <c r="BI568" s="44"/>
      <c r="BJ568" s="44"/>
    </row>
    <row r="569" spans="1:62" x14ac:dyDescent="0.25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4"/>
      <c r="AU569" s="44"/>
      <c r="AV569" s="44"/>
      <c r="AW569" s="44"/>
      <c r="AX569" s="44"/>
      <c r="AY569" s="44"/>
      <c r="AZ569" s="44"/>
      <c r="BA569" s="44"/>
      <c r="BB569" s="44"/>
      <c r="BC569" s="44"/>
      <c r="BD569" s="44"/>
      <c r="BE569" s="44"/>
      <c r="BF569" s="44"/>
      <c r="BG569" s="44"/>
      <c r="BH569" s="44"/>
      <c r="BI569" s="44"/>
      <c r="BJ569" s="44"/>
    </row>
    <row r="570" spans="1:62" x14ac:dyDescent="0.25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4"/>
      <c r="AU570" s="44"/>
      <c r="AV570" s="44"/>
      <c r="AW570" s="44"/>
      <c r="AX570" s="44"/>
      <c r="AY570" s="44"/>
      <c r="AZ570" s="44"/>
      <c r="BA570" s="44"/>
      <c r="BB570" s="44"/>
      <c r="BC570" s="44"/>
      <c r="BD570" s="44"/>
      <c r="BE570" s="44"/>
      <c r="BF570" s="44"/>
      <c r="BG570" s="44"/>
      <c r="BH570" s="44"/>
      <c r="BI570" s="44"/>
      <c r="BJ570" s="44"/>
    </row>
    <row r="571" spans="1:62" x14ac:dyDescent="0.25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4"/>
      <c r="AU571" s="44"/>
      <c r="AV571" s="44"/>
      <c r="AW571" s="44"/>
      <c r="AX571" s="44"/>
      <c r="AY571" s="44"/>
      <c r="AZ571" s="44"/>
      <c r="BA571" s="44"/>
      <c r="BB571" s="44"/>
      <c r="BC571" s="44"/>
      <c r="BD571" s="44"/>
      <c r="BE571" s="44"/>
      <c r="BF571" s="44"/>
      <c r="BG571" s="44"/>
      <c r="BH571" s="44"/>
      <c r="BI571" s="44"/>
      <c r="BJ571" s="44"/>
    </row>
    <row r="572" spans="1:62" x14ac:dyDescent="0.25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4"/>
      <c r="AU572" s="44"/>
      <c r="AV572" s="44"/>
      <c r="AW572" s="44"/>
      <c r="AX572" s="44"/>
      <c r="AY572" s="44"/>
      <c r="AZ572" s="44"/>
      <c r="BA572" s="44"/>
      <c r="BB572" s="44"/>
      <c r="BC572" s="44"/>
      <c r="BD572" s="44"/>
      <c r="BE572" s="44"/>
      <c r="BF572" s="44"/>
      <c r="BG572" s="44"/>
      <c r="BH572" s="44"/>
      <c r="BI572" s="44"/>
      <c r="BJ572" s="44"/>
    </row>
    <row r="573" spans="1:62" x14ac:dyDescent="0.25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4"/>
      <c r="AU573" s="44"/>
      <c r="AV573" s="44"/>
      <c r="AW573" s="44"/>
      <c r="AX573" s="44"/>
      <c r="AY573" s="44"/>
      <c r="AZ573" s="44"/>
      <c r="BA573" s="44"/>
      <c r="BB573" s="44"/>
      <c r="BC573" s="44"/>
      <c r="BD573" s="44"/>
      <c r="BE573" s="44"/>
      <c r="BF573" s="44"/>
      <c r="BG573" s="44"/>
      <c r="BH573" s="44"/>
      <c r="BI573" s="44"/>
      <c r="BJ573" s="44"/>
    </row>
    <row r="574" spans="1:62" x14ac:dyDescent="0.25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4"/>
      <c r="AU574" s="44"/>
      <c r="AV574" s="44"/>
      <c r="AW574" s="44"/>
      <c r="AX574" s="44"/>
      <c r="AY574" s="44"/>
      <c r="AZ574" s="44"/>
      <c r="BA574" s="44"/>
      <c r="BB574" s="44"/>
      <c r="BC574" s="44"/>
      <c r="BD574" s="44"/>
      <c r="BE574" s="44"/>
      <c r="BF574" s="44"/>
      <c r="BG574" s="44"/>
      <c r="BH574" s="44"/>
      <c r="BI574" s="44"/>
      <c r="BJ574" s="44"/>
    </row>
    <row r="575" spans="1:62" x14ac:dyDescent="0.2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4"/>
      <c r="AU575" s="44"/>
      <c r="AV575" s="44"/>
      <c r="AW575" s="44"/>
      <c r="AX575" s="44"/>
      <c r="AY575" s="44"/>
      <c r="AZ575" s="44"/>
      <c r="BA575" s="44"/>
      <c r="BB575" s="44"/>
      <c r="BC575" s="44"/>
      <c r="BD575" s="44"/>
      <c r="BE575" s="44"/>
      <c r="BF575" s="44"/>
      <c r="BG575" s="44"/>
      <c r="BH575" s="44"/>
      <c r="BI575" s="44"/>
      <c r="BJ575" s="44"/>
    </row>
    <row r="576" spans="1:62" x14ac:dyDescent="0.25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4"/>
      <c r="AU576" s="44"/>
      <c r="AV576" s="44"/>
      <c r="AW576" s="44"/>
      <c r="AX576" s="44"/>
      <c r="AY576" s="44"/>
      <c r="AZ576" s="44"/>
      <c r="BA576" s="44"/>
      <c r="BB576" s="44"/>
      <c r="BC576" s="44"/>
      <c r="BD576" s="44"/>
      <c r="BE576" s="44"/>
      <c r="BF576" s="44"/>
      <c r="BG576" s="44"/>
      <c r="BH576" s="44"/>
      <c r="BI576" s="44"/>
      <c r="BJ576" s="44"/>
    </row>
    <row r="577" spans="1:62" x14ac:dyDescent="0.25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4"/>
      <c r="AU577" s="44"/>
      <c r="AV577" s="44"/>
      <c r="AW577" s="44"/>
      <c r="AX577" s="44"/>
      <c r="AY577" s="44"/>
      <c r="AZ577" s="44"/>
      <c r="BA577" s="44"/>
      <c r="BB577" s="44"/>
      <c r="BC577" s="44"/>
      <c r="BD577" s="44"/>
      <c r="BE577" s="44"/>
      <c r="BF577" s="44"/>
      <c r="BG577" s="44"/>
      <c r="BH577" s="44"/>
      <c r="BI577" s="44"/>
      <c r="BJ577" s="44"/>
    </row>
    <row r="578" spans="1:62" x14ac:dyDescent="0.25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4"/>
      <c r="AU578" s="44"/>
      <c r="AV578" s="44"/>
      <c r="AW578" s="44"/>
      <c r="AX578" s="44"/>
      <c r="AY578" s="44"/>
      <c r="AZ578" s="44"/>
      <c r="BA578" s="44"/>
      <c r="BB578" s="44"/>
      <c r="BC578" s="44"/>
      <c r="BD578" s="44"/>
      <c r="BE578" s="44"/>
      <c r="BF578" s="44"/>
      <c r="BG578" s="44"/>
      <c r="BH578" s="44"/>
      <c r="BI578" s="44"/>
      <c r="BJ578" s="44"/>
    </row>
    <row r="579" spans="1:62" x14ac:dyDescent="0.25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4"/>
      <c r="AU579" s="44"/>
      <c r="AV579" s="44"/>
      <c r="AW579" s="44"/>
      <c r="AX579" s="44"/>
      <c r="AY579" s="44"/>
      <c r="AZ579" s="44"/>
      <c r="BA579" s="44"/>
      <c r="BB579" s="44"/>
      <c r="BC579" s="44"/>
      <c r="BD579" s="44"/>
      <c r="BE579" s="44"/>
      <c r="BF579" s="44"/>
      <c r="BG579" s="44"/>
      <c r="BH579" s="44"/>
      <c r="BI579" s="44"/>
      <c r="BJ579" s="44"/>
    </row>
    <row r="580" spans="1:62" x14ac:dyDescent="0.25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4"/>
      <c r="AU580" s="44"/>
      <c r="AV580" s="44"/>
      <c r="AW580" s="44"/>
      <c r="AX580" s="44"/>
      <c r="AY580" s="44"/>
      <c r="AZ580" s="44"/>
      <c r="BA580" s="44"/>
      <c r="BB580" s="44"/>
      <c r="BC580" s="44"/>
      <c r="BD580" s="44"/>
      <c r="BE580" s="44"/>
      <c r="BF580" s="44"/>
      <c r="BG580" s="44"/>
      <c r="BH580" s="44"/>
      <c r="BI580" s="44"/>
      <c r="BJ580" s="44"/>
    </row>
    <row r="581" spans="1:62" x14ac:dyDescent="0.25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4"/>
      <c r="AU581" s="44"/>
      <c r="AV581" s="44"/>
      <c r="AW581" s="44"/>
      <c r="AX581" s="44"/>
      <c r="AY581" s="44"/>
      <c r="AZ581" s="44"/>
      <c r="BA581" s="44"/>
      <c r="BB581" s="44"/>
      <c r="BC581" s="44"/>
      <c r="BD581" s="44"/>
      <c r="BE581" s="44"/>
      <c r="BF581" s="44"/>
      <c r="BG581" s="44"/>
      <c r="BH581" s="44"/>
      <c r="BI581" s="44"/>
      <c r="BJ581" s="44"/>
    </row>
    <row r="582" spans="1:62" x14ac:dyDescent="0.25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4"/>
      <c r="AU582" s="44"/>
      <c r="AV582" s="44"/>
      <c r="AW582" s="44"/>
      <c r="AX582" s="44"/>
      <c r="AY582" s="44"/>
      <c r="AZ582" s="44"/>
      <c r="BA582" s="44"/>
      <c r="BB582" s="44"/>
      <c r="BC582" s="44"/>
      <c r="BD582" s="44"/>
      <c r="BE582" s="44"/>
      <c r="BF582" s="44"/>
      <c r="BG582" s="44"/>
      <c r="BH582" s="44"/>
      <c r="BI582" s="44"/>
      <c r="BJ582" s="44"/>
    </row>
    <row r="583" spans="1:62" x14ac:dyDescent="0.25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4"/>
      <c r="AU583" s="44"/>
      <c r="AV583" s="44"/>
      <c r="AW583" s="44"/>
      <c r="AX583" s="44"/>
      <c r="AY583" s="44"/>
      <c r="AZ583" s="44"/>
      <c r="BA583" s="44"/>
      <c r="BB583" s="44"/>
      <c r="BC583" s="44"/>
      <c r="BD583" s="44"/>
      <c r="BE583" s="44"/>
      <c r="BF583" s="44"/>
      <c r="BG583" s="44"/>
      <c r="BH583" s="44"/>
      <c r="BI583" s="44"/>
      <c r="BJ583" s="44"/>
    </row>
    <row r="584" spans="1:62" x14ac:dyDescent="0.25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4"/>
      <c r="AU584" s="44"/>
      <c r="AV584" s="44"/>
      <c r="AW584" s="44"/>
      <c r="AX584" s="44"/>
      <c r="AY584" s="44"/>
      <c r="AZ584" s="44"/>
      <c r="BA584" s="44"/>
      <c r="BB584" s="44"/>
      <c r="BC584" s="44"/>
      <c r="BD584" s="44"/>
      <c r="BE584" s="44"/>
      <c r="BF584" s="44"/>
      <c r="BG584" s="44"/>
      <c r="BH584" s="44"/>
      <c r="BI584" s="44"/>
      <c r="BJ584" s="44"/>
    </row>
    <row r="585" spans="1:62" x14ac:dyDescent="0.2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4"/>
      <c r="AU585" s="44"/>
      <c r="AV585" s="44"/>
      <c r="AW585" s="44"/>
      <c r="AX585" s="44"/>
      <c r="AY585" s="44"/>
      <c r="AZ585" s="44"/>
      <c r="BA585" s="44"/>
      <c r="BB585" s="44"/>
      <c r="BC585" s="44"/>
      <c r="BD585" s="44"/>
      <c r="BE585" s="44"/>
      <c r="BF585" s="44"/>
      <c r="BG585" s="44"/>
      <c r="BH585" s="44"/>
      <c r="BI585" s="44"/>
      <c r="BJ585" s="44"/>
    </row>
    <row r="586" spans="1:62" x14ac:dyDescent="0.25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4"/>
      <c r="AU586" s="44"/>
      <c r="AV586" s="44"/>
      <c r="AW586" s="44"/>
      <c r="AX586" s="44"/>
      <c r="AY586" s="44"/>
      <c r="AZ586" s="44"/>
      <c r="BA586" s="44"/>
      <c r="BB586" s="44"/>
      <c r="BC586" s="44"/>
      <c r="BD586" s="44"/>
      <c r="BE586" s="44"/>
      <c r="BF586" s="44"/>
      <c r="BG586" s="44"/>
      <c r="BH586" s="44"/>
      <c r="BI586" s="44"/>
      <c r="BJ586" s="44"/>
    </row>
    <row r="587" spans="1:62" x14ac:dyDescent="0.25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4"/>
      <c r="AU587" s="44"/>
      <c r="AV587" s="44"/>
      <c r="AW587" s="44"/>
      <c r="AX587" s="44"/>
      <c r="AY587" s="44"/>
      <c r="AZ587" s="44"/>
      <c r="BA587" s="44"/>
      <c r="BB587" s="44"/>
      <c r="BC587" s="44"/>
      <c r="BD587" s="44"/>
      <c r="BE587" s="44"/>
      <c r="BF587" s="44"/>
      <c r="BG587" s="44"/>
      <c r="BH587" s="44"/>
      <c r="BI587" s="44"/>
      <c r="BJ587" s="44"/>
    </row>
    <row r="588" spans="1:62" x14ac:dyDescent="0.25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4"/>
      <c r="AU588" s="44"/>
      <c r="AV588" s="44"/>
      <c r="AW588" s="44"/>
      <c r="AX588" s="44"/>
      <c r="AY588" s="44"/>
      <c r="AZ588" s="44"/>
      <c r="BA588" s="44"/>
      <c r="BB588" s="44"/>
      <c r="BC588" s="44"/>
      <c r="BD588" s="44"/>
      <c r="BE588" s="44"/>
      <c r="BF588" s="44"/>
      <c r="BG588" s="44"/>
      <c r="BH588" s="44"/>
      <c r="BI588" s="44"/>
      <c r="BJ588" s="44"/>
    </row>
    <row r="589" spans="1:62" x14ac:dyDescent="0.25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4"/>
      <c r="AU589" s="44"/>
      <c r="AV589" s="44"/>
      <c r="AW589" s="44"/>
      <c r="AX589" s="44"/>
      <c r="AY589" s="44"/>
      <c r="AZ589" s="44"/>
      <c r="BA589" s="44"/>
      <c r="BB589" s="44"/>
      <c r="BC589" s="44"/>
      <c r="BD589" s="44"/>
      <c r="BE589" s="44"/>
      <c r="BF589" s="44"/>
      <c r="BG589" s="44"/>
      <c r="BH589" s="44"/>
      <c r="BI589" s="44"/>
      <c r="BJ589" s="44"/>
    </row>
    <row r="590" spans="1:62" x14ac:dyDescent="0.25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4"/>
      <c r="AU590" s="44"/>
      <c r="AV590" s="44"/>
      <c r="AW590" s="44"/>
      <c r="AX590" s="44"/>
      <c r="AY590" s="44"/>
      <c r="AZ590" s="44"/>
      <c r="BA590" s="44"/>
      <c r="BB590" s="44"/>
      <c r="BC590" s="44"/>
      <c r="BD590" s="44"/>
      <c r="BE590" s="44"/>
      <c r="BF590" s="44"/>
      <c r="BG590" s="44"/>
      <c r="BH590" s="44"/>
      <c r="BI590" s="44"/>
      <c r="BJ590" s="44"/>
    </row>
    <row r="591" spans="1:62" x14ac:dyDescent="0.25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4"/>
      <c r="AU591" s="44"/>
      <c r="AV591" s="44"/>
      <c r="AW591" s="44"/>
      <c r="AX591" s="44"/>
      <c r="AY591" s="44"/>
      <c r="AZ591" s="44"/>
      <c r="BA591" s="44"/>
      <c r="BB591" s="44"/>
      <c r="BC591" s="44"/>
      <c r="BD591" s="44"/>
      <c r="BE591" s="44"/>
      <c r="BF591" s="44"/>
      <c r="BG591" s="44"/>
      <c r="BH591" s="44"/>
      <c r="BI591" s="44"/>
      <c r="BJ591" s="44"/>
    </row>
    <row r="592" spans="1:62" x14ac:dyDescent="0.25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4"/>
      <c r="AU592" s="44"/>
      <c r="AV592" s="44"/>
      <c r="AW592" s="44"/>
      <c r="AX592" s="44"/>
      <c r="AY592" s="44"/>
      <c r="AZ592" s="44"/>
      <c r="BA592" s="44"/>
      <c r="BB592" s="44"/>
      <c r="BC592" s="44"/>
      <c r="BD592" s="44"/>
      <c r="BE592" s="44"/>
      <c r="BF592" s="44"/>
      <c r="BG592" s="44"/>
      <c r="BH592" s="44"/>
      <c r="BI592" s="44"/>
      <c r="BJ592" s="44"/>
    </row>
    <row r="593" spans="1:62" x14ac:dyDescent="0.25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4"/>
      <c r="AU593" s="44"/>
      <c r="AV593" s="44"/>
      <c r="AW593" s="44"/>
      <c r="AX593" s="44"/>
      <c r="AY593" s="44"/>
      <c r="AZ593" s="44"/>
      <c r="BA593" s="44"/>
      <c r="BB593" s="44"/>
      <c r="BC593" s="44"/>
      <c r="BD593" s="44"/>
      <c r="BE593" s="44"/>
      <c r="BF593" s="44"/>
      <c r="BG593" s="44"/>
      <c r="BH593" s="44"/>
      <c r="BI593" s="44"/>
      <c r="BJ593" s="44"/>
    </row>
    <row r="594" spans="1:62" x14ac:dyDescent="0.25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4"/>
      <c r="AU594" s="44"/>
      <c r="AV594" s="44"/>
      <c r="AW594" s="44"/>
      <c r="AX594" s="44"/>
      <c r="AY594" s="44"/>
      <c r="AZ594" s="44"/>
      <c r="BA594" s="44"/>
      <c r="BB594" s="44"/>
      <c r="BC594" s="44"/>
      <c r="BD594" s="44"/>
      <c r="BE594" s="44"/>
      <c r="BF594" s="44"/>
      <c r="BG594" s="44"/>
      <c r="BH594" s="44"/>
      <c r="BI594" s="44"/>
      <c r="BJ594" s="44"/>
    </row>
    <row r="595" spans="1:62" x14ac:dyDescent="0.2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4"/>
      <c r="AU595" s="44"/>
      <c r="AV595" s="44"/>
      <c r="AW595" s="44"/>
      <c r="AX595" s="44"/>
      <c r="AY595" s="44"/>
      <c r="AZ595" s="44"/>
      <c r="BA595" s="44"/>
      <c r="BB595" s="44"/>
      <c r="BC595" s="44"/>
      <c r="BD595" s="44"/>
      <c r="BE595" s="44"/>
      <c r="BF595" s="44"/>
      <c r="BG595" s="44"/>
      <c r="BH595" s="44"/>
      <c r="BI595" s="44"/>
      <c r="BJ595" s="44"/>
    </row>
    <row r="596" spans="1:62" x14ac:dyDescent="0.25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4"/>
      <c r="AU596" s="44"/>
      <c r="AV596" s="44"/>
      <c r="AW596" s="44"/>
      <c r="AX596" s="44"/>
      <c r="AY596" s="44"/>
      <c r="AZ596" s="44"/>
      <c r="BA596" s="44"/>
      <c r="BB596" s="44"/>
      <c r="BC596" s="44"/>
      <c r="BD596" s="44"/>
      <c r="BE596" s="44"/>
      <c r="BF596" s="44"/>
      <c r="BG596" s="44"/>
      <c r="BH596" s="44"/>
      <c r="BI596" s="44"/>
      <c r="BJ596" s="44"/>
    </row>
    <row r="597" spans="1:62" x14ac:dyDescent="0.25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4"/>
      <c r="AU597" s="44"/>
      <c r="AV597" s="44"/>
      <c r="AW597" s="44"/>
      <c r="AX597" s="44"/>
      <c r="AY597" s="44"/>
      <c r="AZ597" s="44"/>
      <c r="BA597" s="44"/>
      <c r="BB597" s="44"/>
      <c r="BC597" s="44"/>
      <c r="BD597" s="44"/>
      <c r="BE597" s="44"/>
      <c r="BF597" s="44"/>
      <c r="BG597" s="44"/>
      <c r="BH597" s="44"/>
      <c r="BI597" s="44"/>
      <c r="BJ597" s="44"/>
    </row>
    <row r="598" spans="1:62" x14ac:dyDescent="0.25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4"/>
      <c r="AU598" s="44"/>
      <c r="AV598" s="44"/>
      <c r="AW598" s="44"/>
      <c r="AX598" s="44"/>
      <c r="AY598" s="44"/>
      <c r="AZ598" s="44"/>
      <c r="BA598" s="44"/>
      <c r="BB598" s="44"/>
      <c r="BC598" s="44"/>
      <c r="BD598" s="44"/>
      <c r="BE598" s="44"/>
      <c r="BF598" s="44"/>
      <c r="BG598" s="44"/>
      <c r="BH598" s="44"/>
      <c r="BI598" s="44"/>
      <c r="BJ598" s="44"/>
    </row>
    <row r="599" spans="1:62" x14ac:dyDescent="0.25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4"/>
      <c r="AU599" s="44"/>
      <c r="AV599" s="44"/>
      <c r="AW599" s="44"/>
      <c r="AX599" s="44"/>
      <c r="AY599" s="44"/>
      <c r="AZ599" s="44"/>
      <c r="BA599" s="44"/>
      <c r="BB599" s="44"/>
      <c r="BC599" s="44"/>
      <c r="BD599" s="44"/>
      <c r="BE599" s="44"/>
      <c r="BF599" s="44"/>
      <c r="BG599" s="44"/>
      <c r="BH599" s="44"/>
      <c r="BI599" s="44"/>
      <c r="BJ599" s="44"/>
    </row>
    <row r="600" spans="1:62" x14ac:dyDescent="0.25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4"/>
      <c r="AU600" s="44"/>
      <c r="AV600" s="44"/>
      <c r="AW600" s="44"/>
      <c r="AX600" s="44"/>
      <c r="AY600" s="44"/>
      <c r="AZ600" s="44"/>
      <c r="BA600" s="44"/>
      <c r="BB600" s="44"/>
      <c r="BC600" s="44"/>
      <c r="BD600" s="44"/>
      <c r="BE600" s="44"/>
      <c r="BF600" s="44"/>
      <c r="BG600" s="44"/>
      <c r="BH600" s="44"/>
      <c r="BI600" s="44"/>
      <c r="BJ600" s="44"/>
    </row>
    <row r="601" spans="1:62" x14ac:dyDescent="0.25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4"/>
      <c r="AU601" s="44"/>
      <c r="AV601" s="44"/>
      <c r="AW601" s="44"/>
      <c r="AX601" s="44"/>
      <c r="AY601" s="44"/>
      <c r="AZ601" s="44"/>
      <c r="BA601" s="44"/>
      <c r="BB601" s="44"/>
      <c r="BC601" s="44"/>
      <c r="BD601" s="44"/>
      <c r="BE601" s="44"/>
      <c r="BF601" s="44"/>
      <c r="BG601" s="44"/>
      <c r="BH601" s="44"/>
      <c r="BI601" s="44"/>
      <c r="BJ601" s="44"/>
    </row>
    <row r="602" spans="1:62" x14ac:dyDescent="0.25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4"/>
      <c r="AU602" s="44"/>
      <c r="AV602" s="44"/>
      <c r="AW602" s="44"/>
      <c r="AX602" s="44"/>
      <c r="AY602" s="44"/>
      <c r="AZ602" s="44"/>
      <c r="BA602" s="44"/>
      <c r="BB602" s="44"/>
      <c r="BC602" s="44"/>
      <c r="BD602" s="44"/>
      <c r="BE602" s="44"/>
      <c r="BF602" s="44"/>
      <c r="BG602" s="44"/>
      <c r="BH602" s="44"/>
      <c r="BI602" s="44"/>
      <c r="BJ602" s="44"/>
    </row>
    <row r="603" spans="1:62" x14ac:dyDescent="0.25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4"/>
      <c r="AU603" s="44"/>
      <c r="AV603" s="44"/>
      <c r="AW603" s="44"/>
      <c r="AX603" s="44"/>
      <c r="AY603" s="44"/>
      <c r="AZ603" s="44"/>
      <c r="BA603" s="44"/>
      <c r="BB603" s="44"/>
      <c r="BC603" s="44"/>
      <c r="BD603" s="44"/>
      <c r="BE603" s="44"/>
      <c r="BF603" s="44"/>
      <c r="BG603" s="44"/>
      <c r="BH603" s="44"/>
      <c r="BI603" s="44"/>
      <c r="BJ603" s="44"/>
    </row>
    <row r="604" spans="1:62" x14ac:dyDescent="0.25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4"/>
      <c r="AU604" s="44"/>
      <c r="AV604" s="44"/>
      <c r="AW604" s="44"/>
      <c r="AX604" s="44"/>
      <c r="AY604" s="44"/>
      <c r="AZ604" s="44"/>
      <c r="BA604" s="44"/>
      <c r="BB604" s="44"/>
      <c r="BC604" s="44"/>
      <c r="BD604" s="44"/>
      <c r="BE604" s="44"/>
      <c r="BF604" s="44"/>
      <c r="BG604" s="44"/>
      <c r="BH604" s="44"/>
      <c r="BI604" s="44"/>
      <c r="BJ604" s="44"/>
    </row>
    <row r="605" spans="1:62" x14ac:dyDescent="0.2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4"/>
      <c r="AU605" s="44"/>
      <c r="AV605" s="44"/>
      <c r="AW605" s="44"/>
      <c r="AX605" s="44"/>
      <c r="AY605" s="44"/>
      <c r="AZ605" s="44"/>
      <c r="BA605" s="44"/>
      <c r="BB605" s="44"/>
      <c r="BC605" s="44"/>
      <c r="BD605" s="44"/>
      <c r="BE605" s="44"/>
      <c r="BF605" s="44"/>
      <c r="BG605" s="44"/>
      <c r="BH605" s="44"/>
      <c r="BI605" s="44"/>
      <c r="BJ605" s="44"/>
    </row>
    <row r="606" spans="1:62" x14ac:dyDescent="0.25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4"/>
      <c r="AU606" s="44"/>
      <c r="AV606" s="44"/>
      <c r="AW606" s="44"/>
      <c r="AX606" s="44"/>
      <c r="AY606" s="44"/>
      <c r="AZ606" s="44"/>
      <c r="BA606" s="44"/>
      <c r="BB606" s="44"/>
      <c r="BC606" s="44"/>
      <c r="BD606" s="44"/>
      <c r="BE606" s="44"/>
      <c r="BF606" s="44"/>
      <c r="BG606" s="44"/>
      <c r="BH606" s="44"/>
      <c r="BI606" s="44"/>
      <c r="BJ606" s="44"/>
    </row>
    <row r="607" spans="1:62" x14ac:dyDescent="0.25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4"/>
      <c r="AU607" s="44"/>
      <c r="AV607" s="44"/>
      <c r="AW607" s="44"/>
      <c r="AX607" s="44"/>
      <c r="AY607" s="44"/>
      <c r="AZ607" s="44"/>
      <c r="BA607" s="44"/>
      <c r="BB607" s="44"/>
      <c r="BC607" s="44"/>
      <c r="BD607" s="44"/>
      <c r="BE607" s="44"/>
      <c r="BF607" s="44"/>
      <c r="BG607" s="44"/>
      <c r="BH607" s="44"/>
      <c r="BI607" s="44"/>
      <c r="BJ607" s="44"/>
    </row>
    <row r="608" spans="1:62" x14ac:dyDescent="0.25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4"/>
      <c r="AU608" s="44"/>
      <c r="AV608" s="44"/>
      <c r="AW608" s="44"/>
      <c r="AX608" s="44"/>
      <c r="AY608" s="44"/>
      <c r="AZ608" s="44"/>
      <c r="BA608" s="44"/>
      <c r="BB608" s="44"/>
      <c r="BC608" s="44"/>
      <c r="BD608" s="44"/>
      <c r="BE608" s="44"/>
      <c r="BF608" s="44"/>
      <c r="BG608" s="44"/>
      <c r="BH608" s="44"/>
      <c r="BI608" s="44"/>
      <c r="BJ608" s="44"/>
    </row>
    <row r="609" spans="1:62" x14ac:dyDescent="0.25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4"/>
      <c r="AU609" s="44"/>
      <c r="AV609" s="44"/>
      <c r="AW609" s="44"/>
      <c r="AX609" s="44"/>
      <c r="AY609" s="44"/>
      <c r="AZ609" s="44"/>
      <c r="BA609" s="44"/>
      <c r="BB609" s="44"/>
      <c r="BC609" s="44"/>
      <c r="BD609" s="44"/>
      <c r="BE609" s="44"/>
      <c r="BF609" s="44"/>
      <c r="BG609" s="44"/>
      <c r="BH609" s="44"/>
      <c r="BI609" s="44"/>
      <c r="BJ609" s="44"/>
    </row>
    <row r="610" spans="1:62" x14ac:dyDescent="0.25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4"/>
      <c r="AU610" s="44"/>
      <c r="AV610" s="44"/>
      <c r="AW610" s="44"/>
      <c r="AX610" s="44"/>
      <c r="AY610" s="44"/>
      <c r="AZ610" s="44"/>
      <c r="BA610" s="44"/>
      <c r="BB610" s="44"/>
      <c r="BC610" s="44"/>
      <c r="BD610" s="44"/>
      <c r="BE610" s="44"/>
      <c r="BF610" s="44"/>
      <c r="BG610" s="44"/>
      <c r="BH610" s="44"/>
      <c r="BI610" s="44"/>
      <c r="BJ610" s="44"/>
    </row>
    <row r="611" spans="1:62" x14ac:dyDescent="0.25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4"/>
      <c r="AU611" s="44"/>
      <c r="AV611" s="44"/>
      <c r="AW611" s="44"/>
      <c r="AX611" s="44"/>
      <c r="AY611" s="44"/>
      <c r="AZ611" s="44"/>
      <c r="BA611" s="44"/>
      <c r="BB611" s="44"/>
      <c r="BC611" s="44"/>
      <c r="BD611" s="44"/>
      <c r="BE611" s="44"/>
      <c r="BF611" s="44"/>
      <c r="BG611" s="44"/>
      <c r="BH611" s="44"/>
      <c r="BI611" s="44"/>
      <c r="BJ611" s="44"/>
    </row>
    <row r="612" spans="1:62" x14ac:dyDescent="0.25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4"/>
      <c r="AU612" s="44"/>
      <c r="AV612" s="44"/>
      <c r="AW612" s="44"/>
      <c r="AX612" s="44"/>
      <c r="AY612" s="44"/>
      <c r="AZ612" s="44"/>
      <c r="BA612" s="44"/>
      <c r="BB612" s="44"/>
      <c r="BC612" s="44"/>
      <c r="BD612" s="44"/>
      <c r="BE612" s="44"/>
      <c r="BF612" s="44"/>
      <c r="BG612" s="44"/>
      <c r="BH612" s="44"/>
      <c r="BI612" s="44"/>
      <c r="BJ612" s="44"/>
    </row>
    <row r="613" spans="1:62" x14ac:dyDescent="0.25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4"/>
      <c r="AU613" s="44"/>
      <c r="AV613" s="44"/>
      <c r="AW613" s="44"/>
      <c r="AX613" s="44"/>
      <c r="AY613" s="44"/>
      <c r="AZ613" s="44"/>
      <c r="BA613" s="44"/>
      <c r="BB613" s="44"/>
      <c r="BC613" s="44"/>
      <c r="BD613" s="44"/>
      <c r="BE613" s="44"/>
      <c r="BF613" s="44"/>
      <c r="BG613" s="44"/>
      <c r="BH613" s="44"/>
      <c r="BI613" s="44"/>
      <c r="BJ613" s="44"/>
    </row>
    <row r="614" spans="1:62" x14ac:dyDescent="0.25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4"/>
      <c r="AU614" s="44"/>
      <c r="AV614" s="44"/>
      <c r="AW614" s="44"/>
      <c r="AX614" s="44"/>
      <c r="AY614" s="44"/>
      <c r="AZ614" s="44"/>
      <c r="BA614" s="44"/>
      <c r="BB614" s="44"/>
      <c r="BC614" s="44"/>
      <c r="BD614" s="44"/>
      <c r="BE614" s="44"/>
      <c r="BF614" s="44"/>
      <c r="BG614" s="44"/>
      <c r="BH614" s="44"/>
      <c r="BI614" s="44"/>
      <c r="BJ614" s="44"/>
    </row>
    <row r="615" spans="1:62" x14ac:dyDescent="0.2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4"/>
      <c r="AU615" s="44"/>
      <c r="AV615" s="44"/>
      <c r="AW615" s="44"/>
      <c r="AX615" s="44"/>
      <c r="AY615" s="44"/>
      <c r="AZ615" s="44"/>
      <c r="BA615" s="44"/>
      <c r="BB615" s="44"/>
      <c r="BC615" s="44"/>
      <c r="BD615" s="44"/>
      <c r="BE615" s="44"/>
      <c r="BF615" s="44"/>
      <c r="BG615" s="44"/>
      <c r="BH615" s="44"/>
      <c r="BI615" s="44"/>
      <c r="BJ615" s="44"/>
    </row>
    <row r="616" spans="1:62" x14ac:dyDescent="0.25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4"/>
      <c r="AU616" s="44"/>
      <c r="AV616" s="44"/>
      <c r="AW616" s="44"/>
      <c r="AX616" s="44"/>
      <c r="AY616" s="44"/>
      <c r="AZ616" s="44"/>
      <c r="BA616" s="44"/>
      <c r="BB616" s="44"/>
      <c r="BC616" s="44"/>
      <c r="BD616" s="44"/>
      <c r="BE616" s="44"/>
      <c r="BF616" s="44"/>
      <c r="BG616" s="44"/>
      <c r="BH616" s="44"/>
      <c r="BI616" s="44"/>
      <c r="BJ616" s="44"/>
    </row>
    <row r="617" spans="1:62" x14ac:dyDescent="0.25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4"/>
      <c r="AU617" s="44"/>
      <c r="AV617" s="44"/>
      <c r="AW617" s="44"/>
      <c r="AX617" s="44"/>
      <c r="AY617" s="44"/>
      <c r="AZ617" s="44"/>
      <c r="BA617" s="44"/>
      <c r="BB617" s="44"/>
      <c r="BC617" s="44"/>
      <c r="BD617" s="44"/>
      <c r="BE617" s="44"/>
      <c r="BF617" s="44"/>
      <c r="BG617" s="44"/>
      <c r="BH617" s="44"/>
      <c r="BI617" s="44"/>
      <c r="BJ617" s="44"/>
    </row>
    <row r="618" spans="1:62" x14ac:dyDescent="0.25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4"/>
      <c r="AU618" s="44"/>
      <c r="AV618" s="44"/>
      <c r="AW618" s="44"/>
      <c r="AX618" s="44"/>
      <c r="AY618" s="44"/>
      <c r="AZ618" s="44"/>
      <c r="BA618" s="44"/>
      <c r="BB618" s="44"/>
      <c r="BC618" s="44"/>
      <c r="BD618" s="44"/>
      <c r="BE618" s="44"/>
      <c r="BF618" s="44"/>
      <c r="BG618" s="44"/>
      <c r="BH618" s="44"/>
      <c r="BI618" s="44"/>
      <c r="BJ618" s="44"/>
    </row>
    <row r="619" spans="1:62" x14ac:dyDescent="0.25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4"/>
      <c r="AU619" s="44"/>
      <c r="AV619" s="44"/>
      <c r="AW619" s="44"/>
      <c r="AX619" s="44"/>
      <c r="AY619" s="44"/>
      <c r="AZ619" s="44"/>
      <c r="BA619" s="44"/>
      <c r="BB619" s="44"/>
      <c r="BC619" s="44"/>
      <c r="BD619" s="44"/>
      <c r="BE619" s="44"/>
      <c r="BF619" s="44"/>
      <c r="BG619" s="44"/>
      <c r="BH619" s="44"/>
      <c r="BI619" s="44"/>
      <c r="BJ619" s="44"/>
    </row>
    <row r="620" spans="1:62" x14ac:dyDescent="0.25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4"/>
      <c r="AU620" s="44"/>
      <c r="AV620" s="44"/>
      <c r="AW620" s="44"/>
      <c r="AX620" s="44"/>
      <c r="AY620" s="44"/>
      <c r="AZ620" s="44"/>
      <c r="BA620" s="44"/>
      <c r="BB620" s="44"/>
      <c r="BC620" s="44"/>
      <c r="BD620" s="44"/>
      <c r="BE620" s="44"/>
      <c r="BF620" s="44"/>
      <c r="BG620" s="44"/>
      <c r="BH620" s="44"/>
      <c r="BI620" s="44"/>
      <c r="BJ620" s="44"/>
    </row>
    <row r="621" spans="1:62" x14ac:dyDescent="0.25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4"/>
      <c r="AU621" s="44"/>
      <c r="AV621" s="44"/>
      <c r="AW621" s="44"/>
      <c r="AX621" s="44"/>
      <c r="AY621" s="44"/>
      <c r="AZ621" s="44"/>
      <c r="BA621" s="44"/>
      <c r="BB621" s="44"/>
      <c r="BC621" s="44"/>
      <c r="BD621" s="44"/>
      <c r="BE621" s="44"/>
      <c r="BF621" s="44"/>
      <c r="BG621" s="44"/>
      <c r="BH621" s="44"/>
      <c r="BI621" s="44"/>
      <c r="BJ621" s="44"/>
    </row>
    <row r="622" spans="1:62" x14ac:dyDescent="0.25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4"/>
      <c r="AU622" s="44"/>
      <c r="AV622" s="44"/>
      <c r="AW622" s="44"/>
      <c r="AX622" s="44"/>
      <c r="AY622" s="44"/>
      <c r="AZ622" s="44"/>
      <c r="BA622" s="44"/>
      <c r="BB622" s="44"/>
      <c r="BC622" s="44"/>
      <c r="BD622" s="44"/>
      <c r="BE622" s="44"/>
      <c r="BF622" s="44"/>
      <c r="BG622" s="44"/>
      <c r="BH622" s="44"/>
      <c r="BI622" s="44"/>
      <c r="BJ622" s="44"/>
    </row>
    <row r="623" spans="1:62" x14ac:dyDescent="0.25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4"/>
      <c r="AU623" s="44"/>
      <c r="AV623" s="44"/>
      <c r="AW623" s="44"/>
      <c r="AX623" s="44"/>
      <c r="AY623" s="44"/>
      <c r="AZ623" s="44"/>
      <c r="BA623" s="44"/>
      <c r="BB623" s="44"/>
      <c r="BC623" s="44"/>
      <c r="BD623" s="44"/>
      <c r="BE623" s="44"/>
      <c r="BF623" s="44"/>
      <c r="BG623" s="44"/>
      <c r="BH623" s="44"/>
      <c r="BI623" s="44"/>
      <c r="BJ623" s="44"/>
    </row>
    <row r="624" spans="1:62" x14ac:dyDescent="0.25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4"/>
      <c r="AU624" s="44"/>
      <c r="AV624" s="44"/>
      <c r="AW624" s="44"/>
      <c r="AX624" s="44"/>
      <c r="AY624" s="44"/>
      <c r="AZ624" s="44"/>
      <c r="BA624" s="44"/>
      <c r="BB624" s="44"/>
      <c r="BC624" s="44"/>
      <c r="BD624" s="44"/>
      <c r="BE624" s="44"/>
      <c r="BF624" s="44"/>
      <c r="BG624" s="44"/>
      <c r="BH624" s="44"/>
      <c r="BI624" s="44"/>
      <c r="BJ624" s="44"/>
    </row>
    <row r="625" spans="1:62" x14ac:dyDescent="0.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4"/>
      <c r="AU625" s="44"/>
      <c r="AV625" s="44"/>
      <c r="AW625" s="44"/>
      <c r="AX625" s="44"/>
      <c r="AY625" s="44"/>
      <c r="AZ625" s="44"/>
      <c r="BA625" s="44"/>
      <c r="BB625" s="44"/>
      <c r="BC625" s="44"/>
      <c r="BD625" s="44"/>
      <c r="BE625" s="44"/>
      <c r="BF625" s="44"/>
      <c r="BG625" s="44"/>
      <c r="BH625" s="44"/>
      <c r="BI625" s="44"/>
      <c r="BJ625" s="44"/>
    </row>
    <row r="626" spans="1:62" x14ac:dyDescent="0.25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4"/>
      <c r="AU626" s="44"/>
      <c r="AV626" s="44"/>
      <c r="AW626" s="44"/>
      <c r="AX626" s="44"/>
      <c r="AY626" s="44"/>
      <c r="AZ626" s="44"/>
      <c r="BA626" s="44"/>
      <c r="BB626" s="44"/>
      <c r="BC626" s="44"/>
      <c r="BD626" s="44"/>
      <c r="BE626" s="44"/>
      <c r="BF626" s="44"/>
      <c r="BG626" s="44"/>
      <c r="BH626" s="44"/>
      <c r="BI626" s="44"/>
      <c r="BJ626" s="44"/>
    </row>
    <row r="627" spans="1:62" x14ac:dyDescent="0.25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4"/>
      <c r="AU627" s="44"/>
      <c r="AV627" s="44"/>
      <c r="AW627" s="44"/>
      <c r="AX627" s="44"/>
      <c r="AY627" s="44"/>
      <c r="AZ627" s="44"/>
      <c r="BA627" s="44"/>
      <c r="BB627" s="44"/>
      <c r="BC627" s="44"/>
      <c r="BD627" s="44"/>
      <c r="BE627" s="44"/>
      <c r="BF627" s="44"/>
      <c r="BG627" s="44"/>
      <c r="BH627" s="44"/>
      <c r="BI627" s="44"/>
      <c r="BJ627" s="44"/>
    </row>
    <row r="628" spans="1:62" x14ac:dyDescent="0.25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4"/>
      <c r="AU628" s="44"/>
      <c r="AV628" s="44"/>
      <c r="AW628" s="44"/>
      <c r="AX628" s="44"/>
      <c r="AY628" s="44"/>
      <c r="AZ628" s="44"/>
      <c r="BA628" s="44"/>
      <c r="BB628" s="44"/>
      <c r="BC628" s="44"/>
      <c r="BD628" s="44"/>
      <c r="BE628" s="44"/>
      <c r="BF628" s="44"/>
      <c r="BG628" s="44"/>
      <c r="BH628" s="44"/>
      <c r="BI628" s="44"/>
      <c r="BJ628" s="44"/>
    </row>
    <row r="629" spans="1:62" x14ac:dyDescent="0.25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4"/>
      <c r="AU629" s="44"/>
      <c r="AV629" s="44"/>
      <c r="AW629" s="44"/>
      <c r="AX629" s="44"/>
      <c r="AY629" s="44"/>
      <c r="AZ629" s="44"/>
      <c r="BA629" s="44"/>
      <c r="BB629" s="44"/>
      <c r="BC629" s="44"/>
      <c r="BD629" s="44"/>
      <c r="BE629" s="44"/>
      <c r="BF629" s="44"/>
      <c r="BG629" s="44"/>
      <c r="BH629" s="44"/>
      <c r="BI629" s="44"/>
      <c r="BJ629" s="44"/>
    </row>
    <row r="630" spans="1:62" x14ac:dyDescent="0.25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4"/>
      <c r="AU630" s="44"/>
      <c r="AV630" s="44"/>
      <c r="AW630" s="44"/>
      <c r="AX630" s="44"/>
      <c r="AY630" s="44"/>
      <c r="AZ630" s="44"/>
      <c r="BA630" s="44"/>
      <c r="BB630" s="44"/>
      <c r="BC630" s="44"/>
      <c r="BD630" s="44"/>
      <c r="BE630" s="44"/>
      <c r="BF630" s="44"/>
      <c r="BG630" s="44"/>
      <c r="BH630" s="44"/>
      <c r="BI630" s="44"/>
      <c r="BJ630" s="44"/>
    </row>
    <row r="631" spans="1:62" x14ac:dyDescent="0.25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4"/>
      <c r="AU631" s="44"/>
      <c r="AV631" s="44"/>
      <c r="AW631" s="44"/>
      <c r="AX631" s="44"/>
      <c r="AY631" s="44"/>
      <c r="AZ631" s="44"/>
      <c r="BA631" s="44"/>
      <c r="BB631" s="44"/>
      <c r="BC631" s="44"/>
      <c r="BD631" s="44"/>
      <c r="BE631" s="44"/>
      <c r="BF631" s="44"/>
      <c r="BG631" s="44"/>
      <c r="BH631" s="44"/>
      <c r="BI631" s="44"/>
      <c r="BJ631" s="44"/>
    </row>
    <row r="632" spans="1:62" x14ac:dyDescent="0.25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4"/>
      <c r="AU632" s="44"/>
      <c r="AV632" s="44"/>
      <c r="AW632" s="44"/>
      <c r="AX632" s="44"/>
      <c r="AY632" s="44"/>
      <c r="AZ632" s="44"/>
      <c r="BA632" s="44"/>
      <c r="BB632" s="44"/>
      <c r="BC632" s="44"/>
      <c r="BD632" s="44"/>
      <c r="BE632" s="44"/>
      <c r="BF632" s="44"/>
      <c r="BG632" s="44"/>
      <c r="BH632" s="44"/>
      <c r="BI632" s="44"/>
      <c r="BJ632" s="44"/>
    </row>
    <row r="633" spans="1:62" x14ac:dyDescent="0.25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4"/>
      <c r="AU633" s="44"/>
      <c r="AV633" s="44"/>
      <c r="AW633" s="44"/>
      <c r="AX633" s="44"/>
      <c r="AY633" s="44"/>
      <c r="AZ633" s="44"/>
      <c r="BA633" s="44"/>
      <c r="BB633" s="44"/>
      <c r="BC633" s="44"/>
      <c r="BD633" s="44"/>
      <c r="BE633" s="44"/>
      <c r="BF633" s="44"/>
      <c r="BG633" s="44"/>
      <c r="BH633" s="44"/>
      <c r="BI633" s="44"/>
      <c r="BJ633" s="44"/>
    </row>
    <row r="634" spans="1:62" x14ac:dyDescent="0.25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4"/>
      <c r="AU634" s="44"/>
      <c r="AV634" s="44"/>
      <c r="AW634" s="44"/>
      <c r="AX634" s="44"/>
      <c r="AY634" s="44"/>
      <c r="AZ634" s="44"/>
      <c r="BA634" s="44"/>
      <c r="BB634" s="44"/>
      <c r="BC634" s="44"/>
      <c r="BD634" s="44"/>
      <c r="BE634" s="44"/>
      <c r="BF634" s="44"/>
      <c r="BG634" s="44"/>
      <c r="BH634" s="44"/>
      <c r="BI634" s="44"/>
      <c r="BJ634" s="44"/>
    </row>
    <row r="635" spans="1:62" x14ac:dyDescent="0.2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4"/>
      <c r="AU635" s="44"/>
      <c r="AV635" s="44"/>
      <c r="AW635" s="44"/>
      <c r="AX635" s="44"/>
      <c r="AY635" s="44"/>
      <c r="AZ635" s="44"/>
      <c r="BA635" s="44"/>
      <c r="BB635" s="44"/>
      <c r="BC635" s="44"/>
      <c r="BD635" s="44"/>
      <c r="BE635" s="44"/>
      <c r="BF635" s="44"/>
      <c r="BG635" s="44"/>
      <c r="BH635" s="44"/>
      <c r="BI635" s="44"/>
      <c r="BJ635" s="44"/>
    </row>
    <row r="636" spans="1:62" x14ac:dyDescent="0.25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4"/>
      <c r="AU636" s="44"/>
      <c r="AV636" s="44"/>
      <c r="AW636" s="44"/>
      <c r="AX636" s="44"/>
      <c r="AY636" s="44"/>
      <c r="AZ636" s="44"/>
      <c r="BA636" s="44"/>
      <c r="BB636" s="44"/>
      <c r="BC636" s="44"/>
      <c r="BD636" s="44"/>
      <c r="BE636" s="44"/>
      <c r="BF636" s="44"/>
      <c r="BG636" s="44"/>
      <c r="BH636" s="44"/>
      <c r="BI636" s="44"/>
      <c r="BJ636" s="44"/>
    </row>
    <row r="637" spans="1:62" x14ac:dyDescent="0.25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4"/>
      <c r="AU637" s="44"/>
      <c r="AV637" s="44"/>
      <c r="AW637" s="44"/>
      <c r="AX637" s="44"/>
      <c r="AY637" s="44"/>
      <c r="AZ637" s="44"/>
      <c r="BA637" s="44"/>
      <c r="BB637" s="44"/>
      <c r="BC637" s="44"/>
      <c r="BD637" s="44"/>
      <c r="BE637" s="44"/>
      <c r="BF637" s="44"/>
      <c r="BG637" s="44"/>
      <c r="BH637" s="44"/>
      <c r="BI637" s="44"/>
      <c r="BJ637" s="44"/>
    </row>
    <row r="638" spans="1:62" x14ac:dyDescent="0.25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4"/>
      <c r="AU638" s="44"/>
      <c r="AV638" s="44"/>
      <c r="AW638" s="44"/>
      <c r="AX638" s="44"/>
      <c r="AY638" s="44"/>
      <c r="AZ638" s="44"/>
      <c r="BA638" s="44"/>
      <c r="BB638" s="44"/>
      <c r="BC638" s="44"/>
      <c r="BD638" s="44"/>
      <c r="BE638" s="44"/>
      <c r="BF638" s="44"/>
      <c r="BG638" s="44"/>
      <c r="BH638" s="44"/>
      <c r="BI638" s="44"/>
      <c r="BJ638" s="44"/>
    </row>
    <row r="639" spans="1:62" x14ac:dyDescent="0.25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4"/>
      <c r="AU639" s="44"/>
      <c r="AV639" s="44"/>
      <c r="AW639" s="44"/>
      <c r="AX639" s="44"/>
      <c r="AY639" s="44"/>
      <c r="AZ639" s="44"/>
      <c r="BA639" s="44"/>
      <c r="BB639" s="44"/>
      <c r="BC639" s="44"/>
      <c r="BD639" s="44"/>
      <c r="BE639" s="44"/>
      <c r="BF639" s="44"/>
      <c r="BG639" s="44"/>
      <c r="BH639" s="44"/>
      <c r="BI639" s="44"/>
      <c r="BJ639" s="44"/>
    </row>
    <row r="640" spans="1:62" x14ac:dyDescent="0.25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4"/>
      <c r="AU640" s="44"/>
      <c r="AV640" s="44"/>
      <c r="AW640" s="44"/>
      <c r="AX640" s="44"/>
      <c r="AY640" s="44"/>
      <c r="AZ640" s="44"/>
      <c r="BA640" s="44"/>
      <c r="BB640" s="44"/>
      <c r="BC640" s="44"/>
      <c r="BD640" s="44"/>
      <c r="BE640" s="44"/>
      <c r="BF640" s="44"/>
      <c r="BG640" s="44"/>
      <c r="BH640" s="44"/>
      <c r="BI640" s="44"/>
      <c r="BJ640" s="44"/>
    </row>
    <row r="641" spans="1:62" x14ac:dyDescent="0.25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4"/>
      <c r="AU641" s="44"/>
      <c r="AV641" s="44"/>
      <c r="AW641" s="44"/>
      <c r="AX641" s="44"/>
      <c r="AY641" s="44"/>
      <c r="AZ641" s="44"/>
      <c r="BA641" s="44"/>
      <c r="BB641" s="44"/>
      <c r="BC641" s="44"/>
      <c r="BD641" s="44"/>
      <c r="BE641" s="44"/>
      <c r="BF641" s="44"/>
      <c r="BG641" s="44"/>
      <c r="BH641" s="44"/>
      <c r="BI641" s="44"/>
      <c r="BJ641" s="44"/>
    </row>
    <row r="642" spans="1:62" x14ac:dyDescent="0.25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4"/>
      <c r="AU642" s="44"/>
      <c r="AV642" s="44"/>
      <c r="AW642" s="44"/>
      <c r="AX642" s="44"/>
      <c r="AY642" s="44"/>
      <c r="AZ642" s="44"/>
      <c r="BA642" s="44"/>
      <c r="BB642" s="44"/>
      <c r="BC642" s="44"/>
      <c r="BD642" s="44"/>
      <c r="BE642" s="44"/>
      <c r="BF642" s="44"/>
      <c r="BG642" s="44"/>
      <c r="BH642" s="44"/>
      <c r="BI642" s="44"/>
      <c r="BJ642" s="44"/>
    </row>
    <row r="643" spans="1:62" x14ac:dyDescent="0.25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4"/>
      <c r="AU643" s="44"/>
      <c r="AV643" s="44"/>
      <c r="AW643" s="44"/>
      <c r="AX643" s="44"/>
      <c r="AY643" s="44"/>
      <c r="AZ643" s="44"/>
      <c r="BA643" s="44"/>
      <c r="BB643" s="44"/>
      <c r="BC643" s="44"/>
      <c r="BD643" s="44"/>
      <c r="BE643" s="44"/>
      <c r="BF643" s="44"/>
      <c r="BG643" s="44"/>
      <c r="BH643" s="44"/>
      <c r="BI643" s="44"/>
      <c r="BJ643" s="44"/>
    </row>
    <row r="644" spans="1:62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4"/>
      <c r="AU644" s="44"/>
      <c r="AV644" s="44"/>
      <c r="AW644" s="44"/>
      <c r="AX644" s="44"/>
      <c r="AY644" s="44"/>
      <c r="AZ644" s="44"/>
      <c r="BA644" s="44"/>
      <c r="BB644" s="44"/>
      <c r="BC644" s="44"/>
      <c r="BD644" s="44"/>
      <c r="BE644" s="44"/>
      <c r="BF644" s="44"/>
      <c r="BG644" s="44"/>
      <c r="BH644" s="44"/>
      <c r="BI644" s="44"/>
      <c r="BJ644" s="44"/>
    </row>
    <row r="645" spans="1:62" x14ac:dyDescent="0.2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4"/>
      <c r="AU645" s="44"/>
      <c r="AV645" s="44"/>
      <c r="AW645" s="44"/>
      <c r="AX645" s="44"/>
      <c r="AY645" s="44"/>
      <c r="AZ645" s="44"/>
      <c r="BA645" s="44"/>
      <c r="BB645" s="44"/>
      <c r="BC645" s="44"/>
      <c r="BD645" s="44"/>
      <c r="BE645" s="44"/>
      <c r="BF645" s="44"/>
      <c r="BG645" s="44"/>
      <c r="BH645" s="44"/>
      <c r="BI645" s="44"/>
      <c r="BJ645" s="44"/>
    </row>
    <row r="646" spans="1:62" x14ac:dyDescent="0.25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4"/>
      <c r="AU646" s="44"/>
      <c r="AV646" s="44"/>
      <c r="AW646" s="44"/>
      <c r="AX646" s="44"/>
      <c r="AY646" s="44"/>
      <c r="AZ646" s="44"/>
      <c r="BA646" s="44"/>
      <c r="BB646" s="44"/>
      <c r="BC646" s="44"/>
      <c r="BD646" s="44"/>
      <c r="BE646" s="44"/>
      <c r="BF646" s="44"/>
      <c r="BG646" s="44"/>
      <c r="BH646" s="44"/>
      <c r="BI646" s="44"/>
      <c r="BJ646" s="44"/>
    </row>
    <row r="647" spans="1:62" x14ac:dyDescent="0.25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4"/>
      <c r="AU647" s="44"/>
      <c r="AV647" s="44"/>
      <c r="AW647" s="44"/>
      <c r="AX647" s="44"/>
      <c r="AY647" s="44"/>
      <c r="AZ647" s="44"/>
      <c r="BA647" s="44"/>
      <c r="BB647" s="44"/>
      <c r="BC647" s="44"/>
      <c r="BD647" s="44"/>
      <c r="BE647" s="44"/>
      <c r="BF647" s="44"/>
      <c r="BG647" s="44"/>
      <c r="BH647" s="44"/>
      <c r="BI647" s="44"/>
      <c r="BJ647" s="44"/>
    </row>
    <row r="648" spans="1:62" x14ac:dyDescent="0.25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4"/>
      <c r="AU648" s="44"/>
      <c r="AV648" s="44"/>
      <c r="AW648" s="44"/>
      <c r="AX648" s="44"/>
      <c r="AY648" s="44"/>
      <c r="AZ648" s="44"/>
      <c r="BA648" s="44"/>
      <c r="BB648" s="44"/>
      <c r="BC648" s="44"/>
      <c r="BD648" s="44"/>
      <c r="BE648" s="44"/>
      <c r="BF648" s="44"/>
      <c r="BG648" s="44"/>
      <c r="BH648" s="44"/>
      <c r="BI648" s="44"/>
      <c r="BJ648" s="44"/>
    </row>
    <row r="649" spans="1:62" x14ac:dyDescent="0.25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4"/>
      <c r="AU649" s="44"/>
      <c r="AV649" s="44"/>
      <c r="AW649" s="44"/>
      <c r="AX649" s="44"/>
      <c r="AY649" s="44"/>
      <c r="AZ649" s="44"/>
      <c r="BA649" s="44"/>
      <c r="BB649" s="44"/>
      <c r="BC649" s="44"/>
      <c r="BD649" s="44"/>
      <c r="BE649" s="44"/>
      <c r="BF649" s="44"/>
      <c r="BG649" s="44"/>
      <c r="BH649" s="44"/>
      <c r="BI649" s="44"/>
      <c r="BJ649" s="44"/>
    </row>
    <row r="650" spans="1:62" x14ac:dyDescent="0.25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4"/>
      <c r="AU650" s="44"/>
      <c r="AV650" s="44"/>
      <c r="AW650" s="44"/>
      <c r="AX650" s="44"/>
      <c r="AY650" s="44"/>
      <c r="AZ650" s="44"/>
      <c r="BA650" s="44"/>
      <c r="BB650" s="44"/>
      <c r="BC650" s="44"/>
      <c r="BD650" s="44"/>
      <c r="BE650" s="44"/>
      <c r="BF650" s="44"/>
      <c r="BG650" s="44"/>
      <c r="BH650" s="44"/>
      <c r="BI650" s="44"/>
      <c r="BJ650" s="44"/>
    </row>
    <row r="651" spans="1:62" x14ac:dyDescent="0.25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4"/>
      <c r="AU651" s="44"/>
      <c r="AV651" s="44"/>
      <c r="AW651" s="44"/>
      <c r="AX651" s="44"/>
      <c r="AY651" s="44"/>
      <c r="AZ651" s="44"/>
      <c r="BA651" s="44"/>
      <c r="BB651" s="44"/>
      <c r="BC651" s="44"/>
      <c r="BD651" s="44"/>
      <c r="BE651" s="44"/>
      <c r="BF651" s="44"/>
      <c r="BG651" s="44"/>
      <c r="BH651" s="44"/>
      <c r="BI651" s="44"/>
      <c r="BJ651" s="44"/>
    </row>
    <row r="652" spans="1:62" x14ac:dyDescent="0.25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4"/>
      <c r="AU652" s="44"/>
      <c r="AV652" s="44"/>
      <c r="AW652" s="44"/>
      <c r="AX652" s="44"/>
      <c r="AY652" s="44"/>
      <c r="AZ652" s="44"/>
      <c r="BA652" s="44"/>
      <c r="BB652" s="44"/>
      <c r="BC652" s="44"/>
      <c r="BD652" s="44"/>
      <c r="BE652" s="44"/>
      <c r="BF652" s="44"/>
      <c r="BG652" s="44"/>
      <c r="BH652" s="44"/>
      <c r="BI652" s="44"/>
      <c r="BJ652" s="44"/>
    </row>
    <row r="653" spans="1:62" x14ac:dyDescent="0.25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4"/>
      <c r="AU653" s="44"/>
      <c r="AV653" s="44"/>
      <c r="AW653" s="44"/>
      <c r="AX653" s="44"/>
      <c r="AY653" s="44"/>
      <c r="AZ653" s="44"/>
      <c r="BA653" s="44"/>
      <c r="BB653" s="44"/>
      <c r="BC653" s="44"/>
      <c r="BD653" s="44"/>
      <c r="BE653" s="44"/>
      <c r="BF653" s="44"/>
      <c r="BG653" s="44"/>
      <c r="BH653" s="44"/>
      <c r="BI653" s="44"/>
      <c r="BJ653" s="44"/>
    </row>
    <row r="654" spans="1:62" x14ac:dyDescent="0.25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4"/>
      <c r="AU654" s="44"/>
      <c r="AV654" s="44"/>
      <c r="AW654" s="44"/>
      <c r="AX654" s="44"/>
      <c r="AY654" s="44"/>
      <c r="AZ654" s="44"/>
      <c r="BA654" s="44"/>
      <c r="BB654" s="44"/>
      <c r="BC654" s="44"/>
      <c r="BD654" s="44"/>
      <c r="BE654" s="44"/>
      <c r="BF654" s="44"/>
      <c r="BG654" s="44"/>
      <c r="BH654" s="44"/>
      <c r="BI654" s="44"/>
      <c r="BJ654" s="44"/>
    </row>
    <row r="655" spans="1:62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4"/>
      <c r="AU655" s="44"/>
      <c r="AV655" s="44"/>
      <c r="AW655" s="44"/>
      <c r="AX655" s="44"/>
      <c r="AY655" s="44"/>
      <c r="AZ655" s="44"/>
      <c r="BA655" s="44"/>
      <c r="BB655" s="44"/>
      <c r="BC655" s="44"/>
      <c r="BD655" s="44"/>
      <c r="BE655" s="44"/>
      <c r="BF655" s="44"/>
      <c r="BG655" s="44"/>
      <c r="BH655" s="44"/>
      <c r="BI655" s="44"/>
      <c r="BJ655" s="44"/>
    </row>
    <row r="656" spans="1:62" x14ac:dyDescent="0.25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4"/>
      <c r="AU656" s="44"/>
      <c r="AV656" s="44"/>
      <c r="AW656" s="44"/>
      <c r="AX656" s="44"/>
      <c r="AY656" s="44"/>
      <c r="AZ656" s="44"/>
      <c r="BA656" s="44"/>
      <c r="BB656" s="44"/>
      <c r="BC656" s="44"/>
      <c r="BD656" s="44"/>
      <c r="BE656" s="44"/>
      <c r="BF656" s="44"/>
      <c r="BG656" s="44"/>
      <c r="BH656" s="44"/>
      <c r="BI656" s="44"/>
      <c r="BJ656" s="44"/>
    </row>
    <row r="657" spans="1:62" x14ac:dyDescent="0.25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4"/>
      <c r="AU657" s="44"/>
      <c r="AV657" s="44"/>
      <c r="AW657" s="44"/>
      <c r="AX657" s="44"/>
      <c r="AY657" s="44"/>
      <c r="AZ657" s="44"/>
      <c r="BA657" s="44"/>
      <c r="BB657" s="44"/>
      <c r="BC657" s="44"/>
      <c r="BD657" s="44"/>
      <c r="BE657" s="44"/>
      <c r="BF657" s="44"/>
      <c r="BG657" s="44"/>
      <c r="BH657" s="44"/>
      <c r="BI657" s="44"/>
      <c r="BJ657" s="44"/>
    </row>
    <row r="658" spans="1:62" x14ac:dyDescent="0.25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4"/>
      <c r="AU658" s="44"/>
      <c r="AV658" s="44"/>
      <c r="AW658" s="44"/>
      <c r="AX658" s="44"/>
      <c r="AY658" s="44"/>
      <c r="AZ658" s="44"/>
      <c r="BA658" s="44"/>
      <c r="BB658" s="44"/>
      <c r="BC658" s="44"/>
      <c r="BD658" s="44"/>
      <c r="BE658" s="44"/>
      <c r="BF658" s="44"/>
      <c r="BG658" s="44"/>
      <c r="BH658" s="44"/>
      <c r="BI658" s="44"/>
      <c r="BJ658" s="44"/>
    </row>
    <row r="659" spans="1:62" x14ac:dyDescent="0.25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4"/>
      <c r="AU659" s="44"/>
      <c r="AV659" s="44"/>
      <c r="AW659" s="44"/>
      <c r="AX659" s="44"/>
      <c r="AY659" s="44"/>
      <c r="AZ659" s="44"/>
      <c r="BA659" s="44"/>
      <c r="BB659" s="44"/>
      <c r="BC659" s="44"/>
      <c r="BD659" s="44"/>
      <c r="BE659" s="44"/>
      <c r="BF659" s="44"/>
      <c r="BG659" s="44"/>
      <c r="BH659" s="44"/>
      <c r="BI659" s="44"/>
      <c r="BJ659" s="44"/>
    </row>
    <row r="660" spans="1:62" x14ac:dyDescent="0.25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4"/>
      <c r="AU660" s="44"/>
      <c r="AV660" s="44"/>
      <c r="AW660" s="44"/>
      <c r="AX660" s="44"/>
      <c r="AY660" s="44"/>
      <c r="AZ660" s="44"/>
      <c r="BA660" s="44"/>
      <c r="BB660" s="44"/>
      <c r="BC660" s="44"/>
      <c r="BD660" s="44"/>
      <c r="BE660" s="44"/>
      <c r="BF660" s="44"/>
      <c r="BG660" s="44"/>
      <c r="BH660" s="44"/>
      <c r="BI660" s="44"/>
      <c r="BJ660" s="44"/>
    </row>
    <row r="661" spans="1:62" x14ac:dyDescent="0.25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4"/>
      <c r="AU661" s="44"/>
      <c r="AV661" s="44"/>
      <c r="AW661" s="44"/>
      <c r="AX661" s="44"/>
      <c r="AY661" s="44"/>
      <c r="AZ661" s="44"/>
      <c r="BA661" s="44"/>
      <c r="BB661" s="44"/>
      <c r="BC661" s="44"/>
      <c r="BD661" s="44"/>
      <c r="BE661" s="44"/>
      <c r="BF661" s="44"/>
      <c r="BG661" s="44"/>
      <c r="BH661" s="44"/>
      <c r="BI661" s="44"/>
      <c r="BJ661" s="44"/>
    </row>
    <row r="662" spans="1:62" x14ac:dyDescent="0.25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4"/>
      <c r="AU662" s="44"/>
      <c r="AV662" s="44"/>
      <c r="AW662" s="44"/>
      <c r="AX662" s="44"/>
      <c r="AY662" s="44"/>
      <c r="AZ662" s="44"/>
      <c r="BA662" s="44"/>
      <c r="BB662" s="44"/>
      <c r="BC662" s="44"/>
      <c r="BD662" s="44"/>
      <c r="BE662" s="44"/>
      <c r="BF662" s="44"/>
      <c r="BG662" s="44"/>
      <c r="BH662" s="44"/>
      <c r="BI662" s="44"/>
      <c r="BJ662" s="44"/>
    </row>
    <row r="663" spans="1:62" x14ac:dyDescent="0.25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4"/>
      <c r="AU663" s="44"/>
      <c r="AV663" s="44"/>
      <c r="AW663" s="44"/>
      <c r="AX663" s="44"/>
      <c r="AY663" s="44"/>
      <c r="AZ663" s="44"/>
      <c r="BA663" s="44"/>
      <c r="BB663" s="44"/>
      <c r="BC663" s="44"/>
      <c r="BD663" s="44"/>
      <c r="BE663" s="44"/>
      <c r="BF663" s="44"/>
      <c r="BG663" s="44"/>
      <c r="BH663" s="44"/>
      <c r="BI663" s="44"/>
      <c r="BJ663" s="44"/>
    </row>
    <row r="664" spans="1:62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4"/>
      <c r="AU664" s="44"/>
      <c r="AV664" s="44"/>
      <c r="AW664" s="44"/>
      <c r="AX664" s="44"/>
      <c r="AY664" s="44"/>
      <c r="AZ664" s="44"/>
      <c r="BA664" s="44"/>
      <c r="BB664" s="44"/>
      <c r="BC664" s="44"/>
      <c r="BD664" s="44"/>
      <c r="BE664" s="44"/>
      <c r="BF664" s="44"/>
      <c r="BG664" s="44"/>
      <c r="BH664" s="44"/>
      <c r="BI664" s="44"/>
      <c r="BJ664" s="44"/>
    </row>
    <row r="665" spans="1:62" x14ac:dyDescent="0.2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4"/>
      <c r="AU665" s="44"/>
      <c r="AV665" s="44"/>
      <c r="AW665" s="44"/>
      <c r="AX665" s="44"/>
      <c r="AY665" s="44"/>
      <c r="AZ665" s="44"/>
      <c r="BA665" s="44"/>
      <c r="BB665" s="44"/>
      <c r="BC665" s="44"/>
      <c r="BD665" s="44"/>
      <c r="BE665" s="44"/>
      <c r="BF665" s="44"/>
      <c r="BG665" s="44"/>
      <c r="BH665" s="44"/>
      <c r="BI665" s="44"/>
      <c r="BJ665" s="44"/>
    </row>
    <row r="666" spans="1:62" x14ac:dyDescent="0.25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4"/>
      <c r="AU666" s="44"/>
      <c r="AV666" s="44"/>
      <c r="AW666" s="44"/>
      <c r="AX666" s="44"/>
      <c r="AY666" s="44"/>
      <c r="AZ666" s="44"/>
      <c r="BA666" s="44"/>
      <c r="BB666" s="44"/>
      <c r="BC666" s="44"/>
      <c r="BD666" s="44"/>
      <c r="BE666" s="44"/>
      <c r="BF666" s="44"/>
      <c r="BG666" s="44"/>
      <c r="BH666" s="44"/>
      <c r="BI666" s="44"/>
      <c r="BJ666" s="44"/>
    </row>
    <row r="667" spans="1:62" x14ac:dyDescent="0.25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4"/>
      <c r="AU667" s="44"/>
      <c r="AV667" s="44"/>
      <c r="AW667" s="44"/>
      <c r="AX667" s="44"/>
      <c r="AY667" s="44"/>
      <c r="AZ667" s="44"/>
      <c r="BA667" s="44"/>
      <c r="BB667" s="44"/>
      <c r="BC667" s="44"/>
      <c r="BD667" s="44"/>
      <c r="BE667" s="44"/>
      <c r="BF667" s="44"/>
      <c r="BG667" s="44"/>
      <c r="BH667" s="44"/>
      <c r="BI667" s="44"/>
      <c r="BJ667" s="44"/>
    </row>
    <row r="668" spans="1:62" x14ac:dyDescent="0.25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4"/>
      <c r="AU668" s="44"/>
      <c r="AV668" s="44"/>
      <c r="AW668" s="44"/>
      <c r="AX668" s="44"/>
      <c r="AY668" s="44"/>
      <c r="AZ668" s="44"/>
      <c r="BA668" s="44"/>
      <c r="BB668" s="44"/>
      <c r="BC668" s="44"/>
      <c r="BD668" s="44"/>
      <c r="BE668" s="44"/>
      <c r="BF668" s="44"/>
      <c r="BG668" s="44"/>
      <c r="BH668" s="44"/>
      <c r="BI668" s="44"/>
      <c r="BJ668" s="44"/>
    </row>
    <row r="669" spans="1:62" x14ac:dyDescent="0.25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4"/>
      <c r="AU669" s="44"/>
      <c r="AV669" s="44"/>
      <c r="AW669" s="44"/>
      <c r="AX669" s="44"/>
      <c r="AY669" s="44"/>
      <c r="AZ669" s="44"/>
      <c r="BA669" s="44"/>
      <c r="BB669" s="44"/>
      <c r="BC669" s="44"/>
      <c r="BD669" s="44"/>
      <c r="BE669" s="44"/>
      <c r="BF669" s="44"/>
      <c r="BG669" s="44"/>
      <c r="BH669" s="44"/>
      <c r="BI669" s="44"/>
      <c r="BJ669" s="44"/>
    </row>
    <row r="670" spans="1:62" x14ac:dyDescent="0.25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4"/>
      <c r="AU670" s="44"/>
      <c r="AV670" s="44"/>
      <c r="AW670" s="44"/>
      <c r="AX670" s="44"/>
      <c r="AY670" s="44"/>
      <c r="AZ670" s="44"/>
      <c r="BA670" s="44"/>
      <c r="BB670" s="44"/>
      <c r="BC670" s="44"/>
      <c r="BD670" s="44"/>
      <c r="BE670" s="44"/>
      <c r="BF670" s="44"/>
      <c r="BG670" s="44"/>
      <c r="BH670" s="44"/>
      <c r="BI670" s="44"/>
      <c r="BJ670" s="44"/>
    </row>
    <row r="671" spans="1:62" x14ac:dyDescent="0.25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4"/>
      <c r="AU671" s="44"/>
      <c r="AV671" s="44"/>
      <c r="AW671" s="44"/>
      <c r="AX671" s="44"/>
      <c r="AY671" s="44"/>
      <c r="AZ671" s="44"/>
      <c r="BA671" s="44"/>
      <c r="BB671" s="44"/>
      <c r="BC671" s="44"/>
      <c r="BD671" s="44"/>
      <c r="BE671" s="44"/>
      <c r="BF671" s="44"/>
      <c r="BG671" s="44"/>
      <c r="BH671" s="44"/>
      <c r="BI671" s="44"/>
      <c r="BJ671" s="44"/>
    </row>
    <row r="672" spans="1:62" x14ac:dyDescent="0.25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4"/>
      <c r="AU672" s="44"/>
      <c r="AV672" s="44"/>
      <c r="AW672" s="44"/>
      <c r="AX672" s="44"/>
      <c r="AY672" s="44"/>
      <c r="AZ672" s="44"/>
      <c r="BA672" s="44"/>
      <c r="BB672" s="44"/>
      <c r="BC672" s="44"/>
      <c r="BD672" s="44"/>
      <c r="BE672" s="44"/>
      <c r="BF672" s="44"/>
      <c r="BG672" s="44"/>
      <c r="BH672" s="44"/>
      <c r="BI672" s="44"/>
      <c r="BJ672" s="44"/>
    </row>
    <row r="673" spans="1:62" x14ac:dyDescent="0.25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4"/>
      <c r="AU673" s="44"/>
      <c r="AV673" s="44"/>
      <c r="AW673" s="44"/>
      <c r="AX673" s="44"/>
      <c r="AY673" s="44"/>
      <c r="AZ673" s="44"/>
      <c r="BA673" s="44"/>
      <c r="BB673" s="44"/>
      <c r="BC673" s="44"/>
      <c r="BD673" s="44"/>
      <c r="BE673" s="44"/>
      <c r="BF673" s="44"/>
      <c r="BG673" s="44"/>
      <c r="BH673" s="44"/>
      <c r="BI673" s="44"/>
      <c r="BJ673" s="44"/>
    </row>
    <row r="674" spans="1:62" x14ac:dyDescent="0.25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4"/>
      <c r="AU674" s="44"/>
      <c r="AV674" s="44"/>
      <c r="AW674" s="44"/>
      <c r="AX674" s="44"/>
      <c r="AY674" s="44"/>
      <c r="AZ674" s="44"/>
      <c r="BA674" s="44"/>
      <c r="BB674" s="44"/>
      <c r="BC674" s="44"/>
      <c r="BD674" s="44"/>
      <c r="BE674" s="44"/>
      <c r="BF674" s="44"/>
      <c r="BG674" s="44"/>
      <c r="BH674" s="44"/>
      <c r="BI674" s="44"/>
      <c r="BJ674" s="44"/>
    </row>
    <row r="675" spans="1:62" x14ac:dyDescent="0.2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4"/>
      <c r="AU675" s="44"/>
      <c r="AV675" s="44"/>
      <c r="AW675" s="44"/>
      <c r="AX675" s="44"/>
      <c r="AY675" s="44"/>
      <c r="AZ675" s="44"/>
      <c r="BA675" s="44"/>
      <c r="BB675" s="44"/>
      <c r="BC675" s="44"/>
      <c r="BD675" s="44"/>
      <c r="BE675" s="44"/>
      <c r="BF675" s="44"/>
      <c r="BG675" s="44"/>
      <c r="BH675" s="44"/>
      <c r="BI675" s="44"/>
      <c r="BJ675" s="44"/>
    </row>
    <row r="676" spans="1:62" x14ac:dyDescent="0.25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4"/>
      <c r="AU676" s="44"/>
      <c r="AV676" s="44"/>
      <c r="AW676" s="44"/>
      <c r="AX676" s="44"/>
      <c r="AY676" s="44"/>
      <c r="AZ676" s="44"/>
      <c r="BA676" s="44"/>
      <c r="BB676" s="44"/>
      <c r="BC676" s="44"/>
      <c r="BD676" s="44"/>
      <c r="BE676" s="44"/>
      <c r="BF676" s="44"/>
      <c r="BG676" s="44"/>
      <c r="BH676" s="44"/>
      <c r="BI676" s="44"/>
      <c r="BJ676" s="44"/>
    </row>
    <row r="677" spans="1:62" x14ac:dyDescent="0.25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4"/>
      <c r="AU677" s="44"/>
      <c r="AV677" s="44"/>
      <c r="AW677" s="44"/>
      <c r="AX677" s="44"/>
      <c r="AY677" s="44"/>
      <c r="AZ677" s="44"/>
      <c r="BA677" s="44"/>
      <c r="BB677" s="44"/>
      <c r="BC677" s="44"/>
      <c r="BD677" s="44"/>
      <c r="BE677" s="44"/>
      <c r="BF677" s="44"/>
      <c r="BG677" s="44"/>
      <c r="BH677" s="44"/>
      <c r="BI677" s="44"/>
      <c r="BJ677" s="44"/>
    </row>
    <row r="678" spans="1:62" x14ac:dyDescent="0.25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4"/>
      <c r="AU678" s="44"/>
      <c r="AV678" s="44"/>
      <c r="AW678" s="44"/>
      <c r="AX678" s="44"/>
      <c r="AY678" s="44"/>
      <c r="AZ678" s="44"/>
      <c r="BA678" s="44"/>
      <c r="BB678" s="44"/>
      <c r="BC678" s="44"/>
      <c r="BD678" s="44"/>
      <c r="BE678" s="44"/>
      <c r="BF678" s="44"/>
      <c r="BG678" s="44"/>
      <c r="BH678" s="44"/>
      <c r="BI678" s="44"/>
      <c r="BJ678" s="44"/>
    </row>
    <row r="679" spans="1:62" x14ac:dyDescent="0.25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4"/>
      <c r="AU679" s="44"/>
      <c r="AV679" s="44"/>
      <c r="AW679" s="44"/>
      <c r="AX679" s="44"/>
      <c r="AY679" s="44"/>
      <c r="AZ679" s="44"/>
      <c r="BA679" s="44"/>
      <c r="BB679" s="44"/>
      <c r="BC679" s="44"/>
      <c r="BD679" s="44"/>
      <c r="BE679" s="44"/>
      <c r="BF679" s="44"/>
      <c r="BG679" s="44"/>
      <c r="BH679" s="44"/>
      <c r="BI679" s="44"/>
      <c r="BJ679" s="44"/>
    </row>
    <row r="680" spans="1:62" x14ac:dyDescent="0.25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4"/>
      <c r="AU680" s="44"/>
      <c r="AV680" s="44"/>
      <c r="AW680" s="44"/>
      <c r="AX680" s="44"/>
      <c r="AY680" s="44"/>
      <c r="AZ680" s="44"/>
      <c r="BA680" s="44"/>
      <c r="BB680" s="44"/>
      <c r="BC680" s="44"/>
      <c r="BD680" s="44"/>
      <c r="BE680" s="44"/>
      <c r="BF680" s="44"/>
      <c r="BG680" s="44"/>
      <c r="BH680" s="44"/>
      <c r="BI680" s="44"/>
      <c r="BJ680" s="44"/>
    </row>
    <row r="681" spans="1:62" x14ac:dyDescent="0.25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4"/>
      <c r="AU681" s="44"/>
      <c r="AV681" s="44"/>
      <c r="AW681" s="44"/>
      <c r="AX681" s="44"/>
      <c r="AY681" s="44"/>
      <c r="AZ681" s="44"/>
      <c r="BA681" s="44"/>
      <c r="BB681" s="44"/>
      <c r="BC681" s="44"/>
      <c r="BD681" s="44"/>
      <c r="BE681" s="44"/>
      <c r="BF681" s="44"/>
      <c r="BG681" s="44"/>
      <c r="BH681" s="44"/>
      <c r="BI681" s="44"/>
      <c r="BJ681" s="44"/>
    </row>
    <row r="682" spans="1:62" x14ac:dyDescent="0.25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4"/>
      <c r="AU682" s="44"/>
      <c r="AV682" s="44"/>
      <c r="AW682" s="44"/>
      <c r="AX682" s="44"/>
      <c r="AY682" s="44"/>
      <c r="AZ682" s="44"/>
      <c r="BA682" s="44"/>
      <c r="BB682" s="44"/>
      <c r="BC682" s="44"/>
      <c r="BD682" s="44"/>
      <c r="BE682" s="44"/>
      <c r="BF682" s="44"/>
      <c r="BG682" s="44"/>
      <c r="BH682" s="44"/>
      <c r="BI682" s="44"/>
      <c r="BJ682" s="44"/>
    </row>
    <row r="683" spans="1:62" x14ac:dyDescent="0.25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4"/>
      <c r="AU683" s="44"/>
      <c r="AV683" s="44"/>
      <c r="AW683" s="44"/>
      <c r="AX683" s="44"/>
      <c r="AY683" s="44"/>
      <c r="AZ683" s="44"/>
      <c r="BA683" s="44"/>
      <c r="BB683" s="44"/>
      <c r="BC683" s="44"/>
      <c r="BD683" s="44"/>
      <c r="BE683" s="44"/>
      <c r="BF683" s="44"/>
      <c r="BG683" s="44"/>
      <c r="BH683" s="44"/>
      <c r="BI683" s="44"/>
      <c r="BJ683" s="44"/>
    </row>
    <row r="684" spans="1:62" x14ac:dyDescent="0.25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4"/>
      <c r="AU684" s="44"/>
      <c r="AV684" s="44"/>
      <c r="AW684" s="44"/>
      <c r="AX684" s="44"/>
      <c r="AY684" s="44"/>
      <c r="AZ684" s="44"/>
      <c r="BA684" s="44"/>
      <c r="BB684" s="44"/>
      <c r="BC684" s="44"/>
      <c r="BD684" s="44"/>
      <c r="BE684" s="44"/>
      <c r="BF684" s="44"/>
      <c r="BG684" s="44"/>
      <c r="BH684" s="44"/>
      <c r="BI684" s="44"/>
      <c r="BJ684" s="44"/>
    </row>
    <row r="685" spans="1:62" x14ac:dyDescent="0.2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4"/>
      <c r="AU685" s="44"/>
      <c r="AV685" s="44"/>
      <c r="AW685" s="44"/>
      <c r="AX685" s="44"/>
      <c r="AY685" s="44"/>
      <c r="AZ685" s="44"/>
      <c r="BA685" s="44"/>
      <c r="BB685" s="44"/>
      <c r="BC685" s="44"/>
      <c r="BD685" s="44"/>
      <c r="BE685" s="44"/>
      <c r="BF685" s="44"/>
      <c r="BG685" s="44"/>
      <c r="BH685" s="44"/>
      <c r="BI685" s="44"/>
      <c r="BJ685" s="44"/>
    </row>
    <row r="686" spans="1:62" x14ac:dyDescent="0.25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4"/>
      <c r="AU686" s="44"/>
      <c r="AV686" s="44"/>
      <c r="AW686" s="44"/>
      <c r="AX686" s="44"/>
      <c r="AY686" s="44"/>
      <c r="AZ686" s="44"/>
      <c r="BA686" s="44"/>
      <c r="BB686" s="44"/>
      <c r="BC686" s="44"/>
      <c r="BD686" s="44"/>
      <c r="BE686" s="44"/>
      <c r="BF686" s="44"/>
      <c r="BG686" s="44"/>
      <c r="BH686" s="44"/>
      <c r="BI686" s="44"/>
      <c r="BJ686" s="44"/>
    </row>
    <row r="687" spans="1:62" x14ac:dyDescent="0.25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4"/>
      <c r="AU687" s="44"/>
      <c r="AV687" s="44"/>
      <c r="AW687" s="44"/>
      <c r="AX687" s="44"/>
      <c r="AY687" s="44"/>
      <c r="AZ687" s="44"/>
      <c r="BA687" s="44"/>
      <c r="BB687" s="44"/>
      <c r="BC687" s="44"/>
      <c r="BD687" s="44"/>
      <c r="BE687" s="44"/>
      <c r="BF687" s="44"/>
      <c r="BG687" s="44"/>
      <c r="BH687" s="44"/>
      <c r="BI687" s="44"/>
      <c r="BJ687" s="44"/>
    </row>
    <row r="688" spans="1:62" x14ac:dyDescent="0.25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4"/>
      <c r="AU688" s="44"/>
      <c r="AV688" s="44"/>
      <c r="AW688" s="44"/>
      <c r="AX688" s="44"/>
      <c r="AY688" s="44"/>
      <c r="AZ688" s="44"/>
      <c r="BA688" s="44"/>
      <c r="BB688" s="44"/>
      <c r="BC688" s="44"/>
      <c r="BD688" s="44"/>
      <c r="BE688" s="44"/>
      <c r="BF688" s="44"/>
      <c r="BG688" s="44"/>
      <c r="BH688" s="44"/>
      <c r="BI688" s="44"/>
      <c r="BJ688" s="44"/>
    </row>
    <row r="689" spans="1:62" x14ac:dyDescent="0.25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4"/>
      <c r="AU689" s="44"/>
      <c r="AV689" s="44"/>
      <c r="AW689" s="44"/>
      <c r="AX689" s="44"/>
      <c r="AY689" s="44"/>
      <c r="AZ689" s="44"/>
      <c r="BA689" s="44"/>
      <c r="BB689" s="44"/>
      <c r="BC689" s="44"/>
      <c r="BD689" s="44"/>
      <c r="BE689" s="44"/>
      <c r="BF689" s="44"/>
      <c r="BG689" s="44"/>
      <c r="BH689" s="44"/>
      <c r="BI689" s="44"/>
      <c r="BJ689" s="44"/>
    </row>
    <row r="690" spans="1:62" x14ac:dyDescent="0.25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4"/>
      <c r="AU690" s="44"/>
      <c r="AV690" s="44"/>
      <c r="AW690" s="44"/>
      <c r="AX690" s="44"/>
      <c r="AY690" s="44"/>
      <c r="AZ690" s="44"/>
      <c r="BA690" s="44"/>
      <c r="BB690" s="44"/>
      <c r="BC690" s="44"/>
      <c r="BD690" s="44"/>
      <c r="BE690" s="44"/>
      <c r="BF690" s="44"/>
      <c r="BG690" s="44"/>
      <c r="BH690" s="44"/>
      <c r="BI690" s="44"/>
      <c r="BJ690" s="44"/>
    </row>
    <row r="691" spans="1:62" x14ac:dyDescent="0.25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4"/>
      <c r="AU691" s="44"/>
      <c r="AV691" s="44"/>
      <c r="AW691" s="44"/>
      <c r="AX691" s="44"/>
      <c r="AY691" s="44"/>
      <c r="AZ691" s="44"/>
      <c r="BA691" s="44"/>
      <c r="BB691" s="44"/>
      <c r="BC691" s="44"/>
      <c r="BD691" s="44"/>
      <c r="BE691" s="44"/>
      <c r="BF691" s="44"/>
      <c r="BG691" s="44"/>
      <c r="BH691" s="44"/>
      <c r="BI691" s="44"/>
      <c r="BJ691" s="44"/>
    </row>
    <row r="692" spans="1:62" x14ac:dyDescent="0.25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4"/>
      <c r="AU692" s="44"/>
      <c r="AV692" s="44"/>
      <c r="AW692" s="44"/>
      <c r="AX692" s="44"/>
      <c r="AY692" s="44"/>
      <c r="AZ692" s="44"/>
      <c r="BA692" s="44"/>
      <c r="BB692" s="44"/>
      <c r="BC692" s="44"/>
      <c r="BD692" s="44"/>
      <c r="BE692" s="44"/>
      <c r="BF692" s="44"/>
      <c r="BG692" s="44"/>
      <c r="BH692" s="44"/>
      <c r="BI692" s="44"/>
      <c r="BJ692" s="44"/>
    </row>
    <row r="693" spans="1:62" x14ac:dyDescent="0.25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4"/>
      <c r="AU693" s="44"/>
      <c r="AV693" s="44"/>
      <c r="AW693" s="44"/>
      <c r="AX693" s="44"/>
      <c r="AY693" s="44"/>
      <c r="AZ693" s="44"/>
      <c r="BA693" s="44"/>
      <c r="BB693" s="44"/>
      <c r="BC693" s="44"/>
      <c r="BD693" s="44"/>
      <c r="BE693" s="44"/>
      <c r="BF693" s="44"/>
      <c r="BG693" s="44"/>
      <c r="BH693" s="44"/>
      <c r="BI693" s="44"/>
      <c r="BJ693" s="44"/>
    </row>
    <row r="694" spans="1:62" x14ac:dyDescent="0.25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4"/>
      <c r="AU694" s="44"/>
      <c r="AV694" s="44"/>
      <c r="AW694" s="44"/>
      <c r="AX694" s="44"/>
      <c r="AY694" s="44"/>
      <c r="AZ694" s="44"/>
      <c r="BA694" s="44"/>
      <c r="BB694" s="44"/>
      <c r="BC694" s="44"/>
      <c r="BD694" s="44"/>
      <c r="BE694" s="44"/>
      <c r="BF694" s="44"/>
      <c r="BG694" s="44"/>
      <c r="BH694" s="44"/>
      <c r="BI694" s="44"/>
      <c r="BJ694" s="44"/>
    </row>
    <row r="695" spans="1:62" x14ac:dyDescent="0.2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4"/>
      <c r="AU695" s="44"/>
      <c r="AV695" s="44"/>
      <c r="AW695" s="44"/>
      <c r="AX695" s="44"/>
      <c r="AY695" s="44"/>
      <c r="AZ695" s="44"/>
      <c r="BA695" s="44"/>
      <c r="BB695" s="44"/>
      <c r="BC695" s="44"/>
      <c r="BD695" s="44"/>
      <c r="BE695" s="44"/>
      <c r="BF695" s="44"/>
      <c r="BG695" s="44"/>
      <c r="BH695" s="44"/>
      <c r="BI695" s="44"/>
      <c r="BJ695" s="44"/>
    </row>
    <row r="696" spans="1:62" x14ac:dyDescent="0.25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4"/>
      <c r="AU696" s="44"/>
      <c r="AV696" s="44"/>
      <c r="AW696" s="44"/>
      <c r="AX696" s="44"/>
      <c r="AY696" s="44"/>
      <c r="AZ696" s="44"/>
      <c r="BA696" s="44"/>
      <c r="BB696" s="44"/>
      <c r="BC696" s="44"/>
      <c r="BD696" s="44"/>
      <c r="BE696" s="44"/>
      <c r="BF696" s="44"/>
      <c r="BG696" s="44"/>
      <c r="BH696" s="44"/>
      <c r="BI696" s="44"/>
      <c r="BJ696" s="44"/>
    </row>
    <row r="697" spans="1:62" x14ac:dyDescent="0.25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4"/>
      <c r="AU697" s="44"/>
      <c r="AV697" s="44"/>
      <c r="AW697" s="44"/>
      <c r="AX697" s="44"/>
      <c r="AY697" s="44"/>
      <c r="AZ697" s="44"/>
      <c r="BA697" s="44"/>
      <c r="BB697" s="44"/>
      <c r="BC697" s="44"/>
      <c r="BD697" s="44"/>
      <c r="BE697" s="44"/>
      <c r="BF697" s="44"/>
      <c r="BG697" s="44"/>
      <c r="BH697" s="44"/>
      <c r="BI697" s="44"/>
      <c r="BJ697" s="44"/>
    </row>
    <row r="698" spans="1:62" x14ac:dyDescent="0.25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4"/>
      <c r="AU698" s="44"/>
      <c r="AV698" s="44"/>
      <c r="AW698" s="44"/>
      <c r="AX698" s="44"/>
      <c r="AY698" s="44"/>
      <c r="AZ698" s="44"/>
      <c r="BA698" s="44"/>
      <c r="BB698" s="44"/>
      <c r="BC698" s="44"/>
      <c r="BD698" s="44"/>
      <c r="BE698" s="44"/>
      <c r="BF698" s="44"/>
      <c r="BG698" s="44"/>
      <c r="BH698" s="44"/>
      <c r="BI698" s="44"/>
      <c r="BJ698" s="44"/>
    </row>
    <row r="699" spans="1:62" x14ac:dyDescent="0.25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4"/>
      <c r="AU699" s="44"/>
      <c r="AV699" s="44"/>
      <c r="AW699" s="44"/>
      <c r="AX699" s="44"/>
      <c r="AY699" s="44"/>
      <c r="AZ699" s="44"/>
      <c r="BA699" s="44"/>
      <c r="BB699" s="44"/>
      <c r="BC699" s="44"/>
      <c r="BD699" s="44"/>
      <c r="BE699" s="44"/>
      <c r="BF699" s="44"/>
      <c r="BG699" s="44"/>
      <c r="BH699" s="44"/>
      <c r="BI699" s="44"/>
      <c r="BJ699" s="44"/>
    </row>
    <row r="700" spans="1:62" x14ac:dyDescent="0.25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4"/>
      <c r="AU700" s="44"/>
      <c r="AV700" s="44"/>
      <c r="AW700" s="44"/>
      <c r="AX700" s="44"/>
      <c r="AY700" s="44"/>
      <c r="AZ700" s="44"/>
      <c r="BA700" s="44"/>
      <c r="BB700" s="44"/>
      <c r="BC700" s="44"/>
      <c r="BD700" s="44"/>
      <c r="BE700" s="44"/>
      <c r="BF700" s="44"/>
      <c r="BG700" s="44"/>
      <c r="BH700" s="44"/>
      <c r="BI700" s="44"/>
      <c r="BJ700" s="44"/>
    </row>
    <row r="701" spans="1:62" x14ac:dyDescent="0.25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4"/>
      <c r="AU701" s="44"/>
      <c r="AV701" s="44"/>
      <c r="AW701" s="44"/>
      <c r="AX701" s="44"/>
      <c r="AY701" s="44"/>
      <c r="AZ701" s="44"/>
      <c r="BA701" s="44"/>
      <c r="BB701" s="44"/>
      <c r="BC701" s="44"/>
      <c r="BD701" s="44"/>
      <c r="BE701" s="44"/>
      <c r="BF701" s="44"/>
      <c r="BG701" s="44"/>
      <c r="BH701" s="44"/>
      <c r="BI701" s="44"/>
      <c r="BJ701" s="44"/>
    </row>
    <row r="702" spans="1:62" x14ac:dyDescent="0.25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4"/>
      <c r="AU702" s="44"/>
      <c r="AV702" s="44"/>
      <c r="AW702" s="44"/>
      <c r="AX702" s="44"/>
      <c r="AY702" s="44"/>
      <c r="AZ702" s="44"/>
      <c r="BA702" s="44"/>
      <c r="BB702" s="44"/>
      <c r="BC702" s="44"/>
      <c r="BD702" s="44"/>
      <c r="BE702" s="44"/>
      <c r="BF702" s="44"/>
      <c r="BG702" s="44"/>
      <c r="BH702" s="44"/>
      <c r="BI702" s="44"/>
      <c r="BJ702" s="44"/>
    </row>
    <row r="703" spans="1:62" x14ac:dyDescent="0.25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4"/>
      <c r="AU703" s="44"/>
      <c r="AV703" s="44"/>
      <c r="AW703" s="44"/>
      <c r="AX703" s="44"/>
      <c r="AY703" s="44"/>
      <c r="AZ703" s="44"/>
      <c r="BA703" s="44"/>
      <c r="BB703" s="44"/>
      <c r="BC703" s="44"/>
      <c r="BD703" s="44"/>
      <c r="BE703" s="44"/>
      <c r="BF703" s="44"/>
      <c r="BG703" s="44"/>
      <c r="BH703" s="44"/>
      <c r="BI703" s="44"/>
      <c r="BJ703" s="44"/>
    </row>
    <row r="704" spans="1:62" x14ac:dyDescent="0.25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4"/>
      <c r="AU704" s="44"/>
      <c r="AV704" s="44"/>
      <c r="AW704" s="44"/>
      <c r="AX704" s="44"/>
      <c r="AY704" s="44"/>
      <c r="AZ704" s="44"/>
      <c r="BA704" s="44"/>
      <c r="BB704" s="44"/>
      <c r="BC704" s="44"/>
      <c r="BD704" s="44"/>
      <c r="BE704" s="44"/>
      <c r="BF704" s="44"/>
      <c r="BG704" s="44"/>
      <c r="BH704" s="44"/>
      <c r="BI704" s="44"/>
      <c r="BJ704" s="44"/>
    </row>
    <row r="705" spans="1:62" x14ac:dyDescent="0.2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4"/>
      <c r="AU705" s="44"/>
      <c r="AV705" s="44"/>
      <c r="AW705" s="44"/>
      <c r="AX705" s="44"/>
      <c r="AY705" s="44"/>
      <c r="AZ705" s="44"/>
      <c r="BA705" s="44"/>
      <c r="BB705" s="44"/>
      <c r="BC705" s="44"/>
      <c r="BD705" s="44"/>
      <c r="BE705" s="44"/>
      <c r="BF705" s="44"/>
      <c r="BG705" s="44"/>
      <c r="BH705" s="44"/>
      <c r="BI705" s="44"/>
      <c r="BJ705" s="44"/>
    </row>
    <row r="706" spans="1:62" x14ac:dyDescent="0.25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4"/>
      <c r="AU706" s="44"/>
      <c r="AV706" s="44"/>
      <c r="AW706" s="44"/>
      <c r="AX706" s="44"/>
      <c r="AY706" s="44"/>
      <c r="AZ706" s="44"/>
      <c r="BA706" s="44"/>
      <c r="BB706" s="44"/>
      <c r="BC706" s="44"/>
      <c r="BD706" s="44"/>
      <c r="BE706" s="44"/>
      <c r="BF706" s="44"/>
      <c r="BG706" s="44"/>
      <c r="BH706" s="44"/>
      <c r="BI706" s="44"/>
      <c r="BJ706" s="44"/>
    </row>
    <row r="707" spans="1:62" x14ac:dyDescent="0.25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4"/>
      <c r="AU707" s="44"/>
      <c r="AV707" s="44"/>
      <c r="AW707" s="44"/>
      <c r="AX707" s="44"/>
      <c r="AY707" s="44"/>
      <c r="AZ707" s="44"/>
      <c r="BA707" s="44"/>
      <c r="BB707" s="44"/>
      <c r="BC707" s="44"/>
      <c r="BD707" s="44"/>
      <c r="BE707" s="44"/>
      <c r="BF707" s="44"/>
      <c r="BG707" s="44"/>
      <c r="BH707" s="44"/>
      <c r="BI707" s="44"/>
      <c r="BJ707" s="44"/>
    </row>
    <row r="708" spans="1:62" x14ac:dyDescent="0.25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4"/>
      <c r="AU708" s="44"/>
      <c r="AV708" s="44"/>
      <c r="AW708" s="44"/>
      <c r="AX708" s="44"/>
      <c r="AY708" s="44"/>
      <c r="AZ708" s="44"/>
      <c r="BA708" s="44"/>
      <c r="BB708" s="44"/>
      <c r="BC708" s="44"/>
      <c r="BD708" s="44"/>
      <c r="BE708" s="44"/>
      <c r="BF708" s="44"/>
      <c r="BG708" s="44"/>
      <c r="BH708" s="44"/>
      <c r="BI708" s="44"/>
      <c r="BJ708" s="44"/>
    </row>
    <row r="709" spans="1:62" x14ac:dyDescent="0.25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4"/>
      <c r="AU709" s="44"/>
      <c r="AV709" s="44"/>
      <c r="AW709" s="44"/>
      <c r="AX709" s="44"/>
      <c r="AY709" s="44"/>
      <c r="AZ709" s="44"/>
      <c r="BA709" s="44"/>
      <c r="BB709" s="44"/>
      <c r="BC709" s="44"/>
      <c r="BD709" s="44"/>
      <c r="BE709" s="44"/>
      <c r="BF709" s="44"/>
      <c r="BG709" s="44"/>
      <c r="BH709" s="44"/>
      <c r="BI709" s="44"/>
      <c r="BJ709" s="44"/>
    </row>
    <row r="710" spans="1:62" x14ac:dyDescent="0.25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4"/>
      <c r="AU710" s="44"/>
      <c r="AV710" s="44"/>
      <c r="AW710" s="44"/>
      <c r="AX710" s="44"/>
      <c r="AY710" s="44"/>
      <c r="AZ710" s="44"/>
      <c r="BA710" s="44"/>
      <c r="BB710" s="44"/>
      <c r="BC710" s="44"/>
      <c r="BD710" s="44"/>
      <c r="BE710" s="44"/>
      <c r="BF710" s="44"/>
      <c r="BG710" s="44"/>
      <c r="BH710" s="44"/>
      <c r="BI710" s="44"/>
      <c r="BJ710" s="44"/>
    </row>
    <row r="711" spans="1:62" x14ac:dyDescent="0.25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4"/>
      <c r="AU711" s="44"/>
      <c r="AV711" s="44"/>
      <c r="AW711" s="44"/>
      <c r="AX711" s="44"/>
      <c r="AY711" s="44"/>
      <c r="AZ711" s="44"/>
      <c r="BA711" s="44"/>
      <c r="BB711" s="44"/>
      <c r="BC711" s="44"/>
      <c r="BD711" s="44"/>
      <c r="BE711" s="44"/>
      <c r="BF711" s="44"/>
      <c r="BG711" s="44"/>
      <c r="BH711" s="44"/>
      <c r="BI711" s="44"/>
      <c r="BJ711" s="44"/>
    </row>
    <row r="712" spans="1:62" x14ac:dyDescent="0.25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4"/>
      <c r="AU712" s="44"/>
      <c r="AV712" s="44"/>
      <c r="AW712" s="44"/>
      <c r="AX712" s="44"/>
      <c r="AY712" s="44"/>
      <c r="AZ712" s="44"/>
      <c r="BA712" s="44"/>
      <c r="BB712" s="44"/>
      <c r="BC712" s="44"/>
      <c r="BD712" s="44"/>
      <c r="BE712" s="44"/>
      <c r="BF712" s="44"/>
      <c r="BG712" s="44"/>
      <c r="BH712" s="44"/>
      <c r="BI712" s="44"/>
      <c r="BJ712" s="44"/>
    </row>
    <row r="713" spans="1:62" x14ac:dyDescent="0.25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4"/>
      <c r="AU713" s="44"/>
      <c r="AV713" s="44"/>
      <c r="AW713" s="44"/>
      <c r="AX713" s="44"/>
      <c r="AY713" s="44"/>
      <c r="AZ713" s="44"/>
      <c r="BA713" s="44"/>
      <c r="BB713" s="44"/>
      <c r="BC713" s="44"/>
      <c r="BD713" s="44"/>
      <c r="BE713" s="44"/>
      <c r="BF713" s="44"/>
      <c r="BG713" s="44"/>
      <c r="BH713" s="44"/>
      <c r="BI713" s="44"/>
      <c r="BJ713" s="44"/>
    </row>
    <row r="714" spans="1:62" x14ac:dyDescent="0.25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4"/>
      <c r="AU714" s="44"/>
      <c r="AV714" s="44"/>
      <c r="AW714" s="44"/>
      <c r="AX714" s="44"/>
      <c r="AY714" s="44"/>
      <c r="AZ714" s="44"/>
      <c r="BA714" s="44"/>
      <c r="BB714" s="44"/>
      <c r="BC714" s="44"/>
      <c r="BD714" s="44"/>
      <c r="BE714" s="44"/>
      <c r="BF714" s="44"/>
      <c r="BG714" s="44"/>
      <c r="BH714" s="44"/>
      <c r="BI714" s="44"/>
      <c r="BJ714" s="44"/>
    </row>
    <row r="715" spans="1:62" x14ac:dyDescent="0.2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4"/>
      <c r="AU715" s="44"/>
      <c r="AV715" s="44"/>
      <c r="AW715" s="44"/>
      <c r="AX715" s="44"/>
      <c r="AY715" s="44"/>
      <c r="AZ715" s="44"/>
      <c r="BA715" s="44"/>
      <c r="BB715" s="44"/>
      <c r="BC715" s="44"/>
      <c r="BD715" s="44"/>
      <c r="BE715" s="44"/>
      <c r="BF715" s="44"/>
      <c r="BG715" s="44"/>
      <c r="BH715" s="44"/>
      <c r="BI715" s="44"/>
      <c r="BJ715" s="44"/>
    </row>
    <row r="716" spans="1:62" x14ac:dyDescent="0.25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4"/>
      <c r="AU716" s="44"/>
      <c r="AV716" s="44"/>
      <c r="AW716" s="44"/>
      <c r="AX716" s="44"/>
      <c r="AY716" s="44"/>
      <c r="AZ716" s="44"/>
      <c r="BA716" s="44"/>
      <c r="BB716" s="44"/>
      <c r="BC716" s="44"/>
      <c r="BD716" s="44"/>
      <c r="BE716" s="44"/>
      <c r="BF716" s="44"/>
      <c r="BG716" s="44"/>
      <c r="BH716" s="44"/>
      <c r="BI716" s="44"/>
      <c r="BJ716" s="44"/>
    </row>
    <row r="717" spans="1:62" x14ac:dyDescent="0.25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4"/>
      <c r="AU717" s="44"/>
      <c r="AV717" s="44"/>
      <c r="AW717" s="44"/>
      <c r="AX717" s="44"/>
      <c r="AY717" s="44"/>
      <c r="AZ717" s="44"/>
      <c r="BA717" s="44"/>
      <c r="BB717" s="44"/>
      <c r="BC717" s="44"/>
      <c r="BD717" s="44"/>
      <c r="BE717" s="44"/>
      <c r="BF717" s="44"/>
      <c r="BG717" s="44"/>
      <c r="BH717" s="44"/>
      <c r="BI717" s="44"/>
      <c r="BJ717" s="44"/>
    </row>
    <row r="718" spans="1:62" x14ac:dyDescent="0.25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4"/>
      <c r="AU718" s="44"/>
      <c r="AV718" s="44"/>
      <c r="AW718" s="44"/>
      <c r="AX718" s="44"/>
      <c r="AY718" s="44"/>
      <c r="AZ718" s="44"/>
      <c r="BA718" s="44"/>
      <c r="BB718" s="44"/>
      <c r="BC718" s="44"/>
      <c r="BD718" s="44"/>
      <c r="BE718" s="44"/>
      <c r="BF718" s="44"/>
      <c r="BG718" s="44"/>
      <c r="BH718" s="44"/>
      <c r="BI718" s="44"/>
      <c r="BJ718" s="44"/>
    </row>
    <row r="719" spans="1:62" x14ac:dyDescent="0.25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4"/>
      <c r="AU719" s="44"/>
      <c r="AV719" s="44"/>
      <c r="AW719" s="44"/>
      <c r="AX719" s="44"/>
      <c r="AY719" s="44"/>
      <c r="AZ719" s="44"/>
      <c r="BA719" s="44"/>
      <c r="BB719" s="44"/>
      <c r="BC719" s="44"/>
      <c r="BD719" s="44"/>
      <c r="BE719" s="44"/>
      <c r="BF719" s="44"/>
      <c r="BG719" s="44"/>
      <c r="BH719" s="44"/>
      <c r="BI719" s="44"/>
      <c r="BJ719" s="44"/>
    </row>
    <row r="720" spans="1:62" x14ac:dyDescent="0.25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4"/>
      <c r="AU720" s="44"/>
      <c r="AV720" s="44"/>
      <c r="AW720" s="44"/>
      <c r="AX720" s="44"/>
      <c r="AY720" s="44"/>
      <c r="AZ720" s="44"/>
      <c r="BA720" s="44"/>
      <c r="BB720" s="44"/>
      <c r="BC720" s="44"/>
      <c r="BD720" s="44"/>
      <c r="BE720" s="44"/>
      <c r="BF720" s="44"/>
      <c r="BG720" s="44"/>
      <c r="BH720" s="44"/>
      <c r="BI720" s="44"/>
      <c r="BJ720" s="44"/>
    </row>
    <row r="721" spans="1:62" x14ac:dyDescent="0.25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4"/>
      <c r="AU721" s="44"/>
      <c r="AV721" s="44"/>
      <c r="AW721" s="44"/>
      <c r="AX721" s="44"/>
      <c r="AY721" s="44"/>
      <c r="AZ721" s="44"/>
      <c r="BA721" s="44"/>
      <c r="BB721" s="44"/>
      <c r="BC721" s="44"/>
      <c r="BD721" s="44"/>
      <c r="BE721" s="44"/>
      <c r="BF721" s="44"/>
      <c r="BG721" s="44"/>
      <c r="BH721" s="44"/>
      <c r="BI721" s="44"/>
      <c r="BJ721" s="44"/>
    </row>
    <row r="722" spans="1:62" x14ac:dyDescent="0.25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4"/>
      <c r="AU722" s="44"/>
      <c r="AV722" s="44"/>
      <c r="AW722" s="44"/>
      <c r="AX722" s="44"/>
      <c r="AY722" s="44"/>
      <c r="AZ722" s="44"/>
      <c r="BA722" s="44"/>
      <c r="BB722" s="44"/>
      <c r="BC722" s="44"/>
      <c r="BD722" s="44"/>
      <c r="BE722" s="44"/>
      <c r="BF722" s="44"/>
      <c r="BG722" s="44"/>
      <c r="BH722" s="44"/>
      <c r="BI722" s="44"/>
      <c r="BJ722" s="44"/>
    </row>
    <row r="723" spans="1:62" x14ac:dyDescent="0.25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4"/>
      <c r="AU723" s="44"/>
      <c r="AV723" s="44"/>
      <c r="AW723" s="44"/>
      <c r="AX723" s="44"/>
      <c r="AY723" s="44"/>
      <c r="AZ723" s="44"/>
      <c r="BA723" s="44"/>
      <c r="BB723" s="44"/>
      <c r="BC723" s="44"/>
      <c r="BD723" s="44"/>
      <c r="BE723" s="44"/>
      <c r="BF723" s="44"/>
      <c r="BG723" s="44"/>
      <c r="BH723" s="44"/>
      <c r="BI723" s="44"/>
      <c r="BJ723" s="44"/>
    </row>
    <row r="724" spans="1:62" x14ac:dyDescent="0.25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4"/>
      <c r="AU724" s="44"/>
      <c r="AV724" s="44"/>
      <c r="AW724" s="44"/>
      <c r="AX724" s="44"/>
      <c r="AY724" s="44"/>
      <c r="AZ724" s="44"/>
      <c r="BA724" s="44"/>
      <c r="BB724" s="44"/>
      <c r="BC724" s="44"/>
      <c r="BD724" s="44"/>
      <c r="BE724" s="44"/>
      <c r="BF724" s="44"/>
      <c r="BG724" s="44"/>
      <c r="BH724" s="44"/>
      <c r="BI724" s="44"/>
      <c r="BJ724" s="44"/>
    </row>
    <row r="725" spans="1:62" x14ac:dyDescent="0.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4"/>
      <c r="AU725" s="44"/>
      <c r="AV725" s="44"/>
      <c r="AW725" s="44"/>
      <c r="AX725" s="44"/>
      <c r="AY725" s="44"/>
      <c r="AZ725" s="44"/>
      <c r="BA725" s="44"/>
      <c r="BB725" s="44"/>
      <c r="BC725" s="44"/>
      <c r="BD725" s="44"/>
      <c r="BE725" s="44"/>
      <c r="BF725" s="44"/>
      <c r="BG725" s="44"/>
      <c r="BH725" s="44"/>
      <c r="BI725" s="44"/>
      <c r="BJ725" s="44"/>
    </row>
    <row r="726" spans="1:62" x14ac:dyDescent="0.25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4"/>
      <c r="AU726" s="44"/>
      <c r="AV726" s="44"/>
      <c r="AW726" s="44"/>
      <c r="AX726" s="44"/>
      <c r="AY726" s="44"/>
      <c r="AZ726" s="44"/>
      <c r="BA726" s="44"/>
      <c r="BB726" s="44"/>
      <c r="BC726" s="44"/>
      <c r="BD726" s="44"/>
      <c r="BE726" s="44"/>
      <c r="BF726" s="44"/>
      <c r="BG726" s="44"/>
      <c r="BH726" s="44"/>
      <c r="BI726" s="44"/>
      <c r="BJ726" s="44"/>
    </row>
    <row r="727" spans="1:62" x14ac:dyDescent="0.25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4"/>
      <c r="AU727" s="44"/>
      <c r="AV727" s="44"/>
      <c r="AW727" s="44"/>
      <c r="AX727" s="44"/>
      <c r="AY727" s="44"/>
      <c r="AZ727" s="44"/>
      <c r="BA727" s="44"/>
      <c r="BB727" s="44"/>
      <c r="BC727" s="44"/>
      <c r="BD727" s="44"/>
      <c r="BE727" s="44"/>
      <c r="BF727" s="44"/>
      <c r="BG727" s="44"/>
      <c r="BH727" s="44"/>
      <c r="BI727" s="44"/>
      <c r="BJ727" s="44"/>
    </row>
    <row r="728" spans="1:62" x14ac:dyDescent="0.25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4"/>
      <c r="AU728" s="44"/>
      <c r="AV728" s="44"/>
      <c r="AW728" s="44"/>
      <c r="AX728" s="44"/>
      <c r="AY728" s="44"/>
      <c r="AZ728" s="44"/>
      <c r="BA728" s="44"/>
      <c r="BB728" s="44"/>
      <c r="BC728" s="44"/>
      <c r="BD728" s="44"/>
      <c r="BE728" s="44"/>
      <c r="BF728" s="44"/>
      <c r="BG728" s="44"/>
      <c r="BH728" s="44"/>
      <c r="BI728" s="44"/>
      <c r="BJ728" s="44"/>
    </row>
    <row r="729" spans="1:62" x14ac:dyDescent="0.25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4"/>
      <c r="AU729" s="44"/>
      <c r="AV729" s="44"/>
      <c r="AW729" s="44"/>
      <c r="AX729" s="44"/>
      <c r="AY729" s="44"/>
      <c r="AZ729" s="44"/>
      <c r="BA729" s="44"/>
      <c r="BB729" s="44"/>
      <c r="BC729" s="44"/>
      <c r="BD729" s="44"/>
      <c r="BE729" s="44"/>
      <c r="BF729" s="44"/>
      <c r="BG729" s="44"/>
      <c r="BH729" s="44"/>
      <c r="BI729" s="44"/>
      <c r="BJ729" s="44"/>
    </row>
    <row r="730" spans="1:62" x14ac:dyDescent="0.25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4"/>
      <c r="AU730" s="44"/>
      <c r="AV730" s="44"/>
      <c r="AW730" s="44"/>
      <c r="AX730" s="44"/>
      <c r="AY730" s="44"/>
      <c r="AZ730" s="44"/>
      <c r="BA730" s="44"/>
      <c r="BB730" s="44"/>
      <c r="BC730" s="44"/>
      <c r="BD730" s="44"/>
      <c r="BE730" s="44"/>
      <c r="BF730" s="44"/>
      <c r="BG730" s="44"/>
      <c r="BH730" s="44"/>
      <c r="BI730" s="44"/>
      <c r="BJ730" s="44"/>
    </row>
    <row r="731" spans="1:62" x14ac:dyDescent="0.25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4"/>
      <c r="AU731" s="44"/>
      <c r="AV731" s="44"/>
      <c r="AW731" s="44"/>
      <c r="AX731" s="44"/>
      <c r="AY731" s="44"/>
      <c r="AZ731" s="44"/>
      <c r="BA731" s="44"/>
      <c r="BB731" s="44"/>
      <c r="BC731" s="44"/>
      <c r="BD731" s="44"/>
      <c r="BE731" s="44"/>
      <c r="BF731" s="44"/>
      <c r="BG731" s="44"/>
      <c r="BH731" s="44"/>
      <c r="BI731" s="44"/>
      <c r="BJ731" s="44"/>
    </row>
    <row r="732" spans="1:62" x14ac:dyDescent="0.25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4"/>
      <c r="AU732" s="44"/>
      <c r="AV732" s="44"/>
      <c r="AW732" s="44"/>
      <c r="AX732" s="44"/>
      <c r="AY732" s="44"/>
      <c r="AZ732" s="44"/>
      <c r="BA732" s="44"/>
      <c r="BB732" s="44"/>
      <c r="BC732" s="44"/>
      <c r="BD732" s="44"/>
      <c r="BE732" s="44"/>
      <c r="BF732" s="44"/>
      <c r="BG732" s="44"/>
      <c r="BH732" s="44"/>
      <c r="BI732" s="44"/>
      <c r="BJ732" s="44"/>
    </row>
    <row r="733" spans="1:62" x14ac:dyDescent="0.25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4"/>
      <c r="AU733" s="44"/>
      <c r="AV733" s="44"/>
      <c r="AW733" s="44"/>
      <c r="AX733" s="44"/>
      <c r="AY733" s="44"/>
      <c r="AZ733" s="44"/>
      <c r="BA733" s="44"/>
      <c r="BB733" s="44"/>
      <c r="BC733" s="44"/>
      <c r="BD733" s="44"/>
      <c r="BE733" s="44"/>
      <c r="BF733" s="44"/>
      <c r="BG733" s="44"/>
      <c r="BH733" s="44"/>
      <c r="BI733" s="44"/>
      <c r="BJ733" s="44"/>
    </row>
    <row r="734" spans="1:62" x14ac:dyDescent="0.25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4"/>
      <c r="AU734" s="44"/>
      <c r="AV734" s="44"/>
      <c r="AW734" s="44"/>
      <c r="AX734" s="44"/>
      <c r="AY734" s="44"/>
      <c r="AZ734" s="44"/>
      <c r="BA734" s="44"/>
      <c r="BB734" s="44"/>
      <c r="BC734" s="44"/>
      <c r="BD734" s="44"/>
      <c r="BE734" s="44"/>
      <c r="BF734" s="44"/>
      <c r="BG734" s="44"/>
      <c r="BH734" s="44"/>
      <c r="BI734" s="44"/>
      <c r="BJ734" s="44"/>
    </row>
    <row r="735" spans="1:62" x14ac:dyDescent="0.2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4"/>
      <c r="AU735" s="44"/>
      <c r="AV735" s="44"/>
      <c r="AW735" s="44"/>
      <c r="AX735" s="44"/>
      <c r="AY735" s="44"/>
      <c r="AZ735" s="44"/>
      <c r="BA735" s="44"/>
      <c r="BB735" s="44"/>
      <c r="BC735" s="44"/>
      <c r="BD735" s="44"/>
      <c r="BE735" s="44"/>
      <c r="BF735" s="44"/>
      <c r="BG735" s="44"/>
      <c r="BH735" s="44"/>
      <c r="BI735" s="44"/>
      <c r="BJ735" s="44"/>
    </row>
    <row r="736" spans="1:62" x14ac:dyDescent="0.25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4"/>
      <c r="AU736" s="44"/>
      <c r="AV736" s="44"/>
      <c r="AW736" s="44"/>
      <c r="AX736" s="44"/>
      <c r="AY736" s="44"/>
      <c r="AZ736" s="44"/>
      <c r="BA736" s="44"/>
      <c r="BB736" s="44"/>
      <c r="BC736" s="44"/>
      <c r="BD736" s="44"/>
      <c r="BE736" s="44"/>
      <c r="BF736" s="44"/>
      <c r="BG736" s="44"/>
      <c r="BH736" s="44"/>
      <c r="BI736" s="44"/>
      <c r="BJ736" s="44"/>
    </row>
    <row r="737" spans="1:62" x14ac:dyDescent="0.25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4"/>
      <c r="AU737" s="44"/>
      <c r="AV737" s="44"/>
      <c r="AW737" s="44"/>
      <c r="AX737" s="44"/>
      <c r="AY737" s="44"/>
      <c r="AZ737" s="44"/>
      <c r="BA737" s="44"/>
      <c r="BB737" s="44"/>
      <c r="BC737" s="44"/>
      <c r="BD737" s="44"/>
      <c r="BE737" s="44"/>
      <c r="BF737" s="44"/>
      <c r="BG737" s="44"/>
      <c r="BH737" s="44"/>
      <c r="BI737" s="44"/>
      <c r="BJ737" s="44"/>
    </row>
    <row r="738" spans="1:62" x14ac:dyDescent="0.25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4"/>
      <c r="AU738" s="44"/>
      <c r="AV738" s="44"/>
      <c r="AW738" s="44"/>
      <c r="AX738" s="44"/>
      <c r="AY738" s="44"/>
      <c r="AZ738" s="44"/>
      <c r="BA738" s="44"/>
      <c r="BB738" s="44"/>
      <c r="BC738" s="44"/>
      <c r="BD738" s="44"/>
      <c r="BE738" s="44"/>
      <c r="BF738" s="44"/>
      <c r="BG738" s="44"/>
      <c r="BH738" s="44"/>
      <c r="BI738" s="44"/>
      <c r="BJ738" s="44"/>
    </row>
    <row r="739" spans="1:62" x14ac:dyDescent="0.25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4"/>
      <c r="AU739" s="44"/>
      <c r="AV739" s="44"/>
      <c r="AW739" s="44"/>
      <c r="AX739" s="44"/>
      <c r="AY739" s="44"/>
      <c r="AZ739" s="44"/>
      <c r="BA739" s="44"/>
      <c r="BB739" s="44"/>
      <c r="BC739" s="44"/>
      <c r="BD739" s="44"/>
      <c r="BE739" s="44"/>
      <c r="BF739" s="44"/>
      <c r="BG739" s="44"/>
      <c r="BH739" s="44"/>
      <c r="BI739" s="44"/>
      <c r="BJ739" s="44"/>
    </row>
    <row r="740" spans="1:62" x14ac:dyDescent="0.25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4"/>
      <c r="AU740" s="44"/>
      <c r="AV740" s="44"/>
      <c r="AW740" s="44"/>
      <c r="AX740" s="44"/>
      <c r="AY740" s="44"/>
      <c r="AZ740" s="44"/>
      <c r="BA740" s="44"/>
      <c r="BB740" s="44"/>
      <c r="BC740" s="44"/>
      <c r="BD740" s="44"/>
      <c r="BE740" s="44"/>
      <c r="BF740" s="44"/>
      <c r="BG740" s="44"/>
      <c r="BH740" s="44"/>
      <c r="BI740" s="44"/>
      <c r="BJ740" s="44"/>
    </row>
    <row r="741" spans="1:62" x14ac:dyDescent="0.25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4"/>
      <c r="AU741" s="44"/>
      <c r="AV741" s="44"/>
      <c r="AW741" s="44"/>
      <c r="AX741" s="44"/>
      <c r="AY741" s="44"/>
      <c r="AZ741" s="44"/>
      <c r="BA741" s="44"/>
      <c r="BB741" s="44"/>
      <c r="BC741" s="44"/>
      <c r="BD741" s="44"/>
      <c r="BE741" s="44"/>
      <c r="BF741" s="44"/>
      <c r="BG741" s="44"/>
      <c r="BH741" s="44"/>
      <c r="BI741" s="44"/>
      <c r="BJ741" s="44"/>
    </row>
    <row r="742" spans="1:62" x14ac:dyDescent="0.25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4"/>
      <c r="AU742" s="44"/>
      <c r="AV742" s="44"/>
      <c r="AW742" s="44"/>
      <c r="AX742" s="44"/>
      <c r="AY742" s="44"/>
      <c r="AZ742" s="44"/>
      <c r="BA742" s="44"/>
      <c r="BB742" s="44"/>
      <c r="BC742" s="44"/>
      <c r="BD742" s="44"/>
      <c r="BE742" s="44"/>
      <c r="BF742" s="44"/>
      <c r="BG742" s="44"/>
      <c r="BH742" s="44"/>
      <c r="BI742" s="44"/>
      <c r="BJ742" s="44"/>
    </row>
    <row r="743" spans="1:62" x14ac:dyDescent="0.25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4"/>
      <c r="AU743" s="44"/>
      <c r="AV743" s="44"/>
      <c r="AW743" s="44"/>
      <c r="AX743" s="44"/>
      <c r="AY743" s="44"/>
      <c r="AZ743" s="44"/>
      <c r="BA743" s="44"/>
      <c r="BB743" s="44"/>
      <c r="BC743" s="44"/>
      <c r="BD743" s="44"/>
      <c r="BE743" s="44"/>
      <c r="BF743" s="44"/>
      <c r="BG743" s="44"/>
      <c r="BH743" s="44"/>
      <c r="BI743" s="44"/>
      <c r="BJ743" s="44"/>
    </row>
    <row r="744" spans="1:62" x14ac:dyDescent="0.25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4"/>
      <c r="AU744" s="44"/>
      <c r="AV744" s="44"/>
      <c r="AW744" s="44"/>
      <c r="AX744" s="44"/>
      <c r="AY744" s="44"/>
      <c r="AZ744" s="44"/>
      <c r="BA744" s="44"/>
      <c r="BB744" s="44"/>
      <c r="BC744" s="44"/>
      <c r="BD744" s="44"/>
      <c r="BE744" s="44"/>
      <c r="BF744" s="44"/>
      <c r="BG744" s="44"/>
      <c r="BH744" s="44"/>
      <c r="BI744" s="44"/>
      <c r="BJ744" s="44"/>
    </row>
    <row r="745" spans="1:62" x14ac:dyDescent="0.2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4"/>
      <c r="AU745" s="44"/>
      <c r="AV745" s="44"/>
      <c r="AW745" s="44"/>
      <c r="AX745" s="44"/>
      <c r="AY745" s="44"/>
      <c r="AZ745" s="44"/>
      <c r="BA745" s="44"/>
      <c r="BB745" s="44"/>
      <c r="BC745" s="44"/>
      <c r="BD745" s="44"/>
      <c r="BE745" s="44"/>
      <c r="BF745" s="44"/>
      <c r="BG745" s="44"/>
      <c r="BH745" s="44"/>
      <c r="BI745" s="44"/>
      <c r="BJ745" s="44"/>
    </row>
    <row r="746" spans="1:62" x14ac:dyDescent="0.25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4"/>
      <c r="AU746" s="44"/>
      <c r="AV746" s="44"/>
      <c r="AW746" s="44"/>
      <c r="AX746" s="44"/>
      <c r="AY746" s="44"/>
      <c r="AZ746" s="44"/>
      <c r="BA746" s="44"/>
      <c r="BB746" s="44"/>
      <c r="BC746" s="44"/>
      <c r="BD746" s="44"/>
      <c r="BE746" s="44"/>
      <c r="BF746" s="44"/>
      <c r="BG746" s="44"/>
      <c r="BH746" s="44"/>
      <c r="BI746" s="44"/>
      <c r="BJ746" s="44"/>
    </row>
    <row r="747" spans="1:62" x14ac:dyDescent="0.25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4"/>
      <c r="AU747" s="44"/>
      <c r="AV747" s="44"/>
      <c r="AW747" s="44"/>
      <c r="AX747" s="44"/>
      <c r="AY747" s="44"/>
      <c r="AZ747" s="44"/>
      <c r="BA747" s="44"/>
      <c r="BB747" s="44"/>
      <c r="BC747" s="44"/>
      <c r="BD747" s="44"/>
      <c r="BE747" s="44"/>
      <c r="BF747" s="44"/>
      <c r="BG747" s="44"/>
      <c r="BH747" s="44"/>
      <c r="BI747" s="44"/>
      <c r="BJ747" s="44"/>
    </row>
    <row r="748" spans="1:62" x14ac:dyDescent="0.25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4"/>
      <c r="AU748" s="44"/>
      <c r="AV748" s="44"/>
      <c r="AW748" s="44"/>
      <c r="AX748" s="44"/>
      <c r="AY748" s="44"/>
      <c r="AZ748" s="44"/>
      <c r="BA748" s="44"/>
      <c r="BB748" s="44"/>
      <c r="BC748" s="44"/>
      <c r="BD748" s="44"/>
      <c r="BE748" s="44"/>
      <c r="BF748" s="44"/>
      <c r="BG748" s="44"/>
      <c r="BH748" s="44"/>
      <c r="BI748" s="44"/>
      <c r="BJ748" s="44"/>
    </row>
    <row r="749" spans="1:62" x14ac:dyDescent="0.25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4"/>
      <c r="AU749" s="44"/>
      <c r="AV749" s="44"/>
      <c r="AW749" s="44"/>
      <c r="AX749" s="44"/>
      <c r="AY749" s="44"/>
      <c r="AZ749" s="44"/>
      <c r="BA749" s="44"/>
      <c r="BB749" s="44"/>
      <c r="BC749" s="44"/>
      <c r="BD749" s="44"/>
      <c r="BE749" s="44"/>
      <c r="BF749" s="44"/>
      <c r="BG749" s="44"/>
      <c r="BH749" s="44"/>
      <c r="BI749" s="44"/>
      <c r="BJ749" s="44"/>
    </row>
    <row r="750" spans="1:62" x14ac:dyDescent="0.25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4"/>
      <c r="AU750" s="44"/>
      <c r="AV750" s="44"/>
      <c r="AW750" s="44"/>
      <c r="AX750" s="44"/>
      <c r="AY750" s="44"/>
      <c r="AZ750" s="44"/>
      <c r="BA750" s="44"/>
      <c r="BB750" s="44"/>
      <c r="BC750" s="44"/>
      <c r="BD750" s="44"/>
      <c r="BE750" s="44"/>
      <c r="BF750" s="44"/>
      <c r="BG750" s="44"/>
      <c r="BH750" s="44"/>
      <c r="BI750" s="44"/>
      <c r="BJ750" s="44"/>
    </row>
    <row r="751" spans="1:62" x14ac:dyDescent="0.25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4"/>
      <c r="AU751" s="44"/>
      <c r="AV751" s="44"/>
      <c r="AW751" s="44"/>
      <c r="AX751" s="44"/>
      <c r="AY751" s="44"/>
      <c r="AZ751" s="44"/>
      <c r="BA751" s="44"/>
      <c r="BB751" s="44"/>
      <c r="BC751" s="44"/>
      <c r="BD751" s="44"/>
      <c r="BE751" s="44"/>
      <c r="BF751" s="44"/>
      <c r="BG751" s="44"/>
      <c r="BH751" s="44"/>
      <c r="BI751" s="44"/>
      <c r="BJ751" s="44"/>
    </row>
    <row r="752" spans="1:62" x14ac:dyDescent="0.25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4"/>
      <c r="AU752" s="44"/>
      <c r="AV752" s="44"/>
      <c r="AW752" s="44"/>
      <c r="AX752" s="44"/>
      <c r="AY752" s="44"/>
      <c r="AZ752" s="44"/>
      <c r="BA752" s="44"/>
      <c r="BB752" s="44"/>
      <c r="BC752" s="44"/>
      <c r="BD752" s="44"/>
      <c r="BE752" s="44"/>
      <c r="BF752" s="44"/>
      <c r="BG752" s="44"/>
      <c r="BH752" s="44"/>
      <c r="BI752" s="44"/>
      <c r="BJ752" s="44"/>
    </row>
    <row r="753" spans="1:62" x14ac:dyDescent="0.25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4"/>
      <c r="AU753" s="44"/>
      <c r="AV753" s="44"/>
      <c r="AW753" s="44"/>
      <c r="AX753" s="44"/>
      <c r="AY753" s="44"/>
      <c r="AZ753" s="44"/>
      <c r="BA753" s="44"/>
      <c r="BB753" s="44"/>
      <c r="BC753" s="44"/>
      <c r="BD753" s="44"/>
      <c r="BE753" s="44"/>
      <c r="BF753" s="44"/>
      <c r="BG753" s="44"/>
      <c r="BH753" s="44"/>
      <c r="BI753" s="44"/>
      <c r="BJ753" s="44"/>
    </row>
    <row r="754" spans="1:62" x14ac:dyDescent="0.25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4"/>
      <c r="AU754" s="44"/>
      <c r="AV754" s="44"/>
      <c r="AW754" s="44"/>
      <c r="AX754" s="44"/>
      <c r="AY754" s="44"/>
      <c r="AZ754" s="44"/>
      <c r="BA754" s="44"/>
      <c r="BB754" s="44"/>
      <c r="BC754" s="44"/>
      <c r="BD754" s="44"/>
      <c r="BE754" s="44"/>
      <c r="BF754" s="44"/>
      <c r="BG754" s="44"/>
      <c r="BH754" s="44"/>
      <c r="BI754" s="44"/>
      <c r="BJ754" s="44"/>
    </row>
    <row r="755" spans="1:62" x14ac:dyDescent="0.2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4"/>
      <c r="AU755" s="44"/>
      <c r="AV755" s="44"/>
      <c r="AW755" s="44"/>
      <c r="AX755" s="44"/>
      <c r="AY755" s="44"/>
      <c r="AZ755" s="44"/>
      <c r="BA755" s="44"/>
      <c r="BB755" s="44"/>
      <c r="BC755" s="44"/>
      <c r="BD755" s="44"/>
      <c r="BE755" s="44"/>
      <c r="BF755" s="44"/>
      <c r="BG755" s="44"/>
      <c r="BH755" s="44"/>
      <c r="BI755" s="44"/>
      <c r="BJ755" s="44"/>
    </row>
    <row r="756" spans="1:62" x14ac:dyDescent="0.25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4"/>
      <c r="AU756" s="44"/>
      <c r="AV756" s="44"/>
      <c r="AW756" s="44"/>
      <c r="AX756" s="44"/>
      <c r="AY756" s="44"/>
      <c r="AZ756" s="44"/>
      <c r="BA756" s="44"/>
      <c r="BB756" s="44"/>
      <c r="BC756" s="44"/>
      <c r="BD756" s="44"/>
      <c r="BE756" s="44"/>
      <c r="BF756" s="44"/>
      <c r="BG756" s="44"/>
      <c r="BH756" s="44"/>
      <c r="BI756" s="44"/>
      <c r="BJ756" s="44"/>
    </row>
    <row r="757" spans="1:62" x14ac:dyDescent="0.25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4"/>
      <c r="AU757" s="44"/>
      <c r="AV757" s="44"/>
      <c r="AW757" s="44"/>
      <c r="AX757" s="44"/>
      <c r="AY757" s="44"/>
      <c r="AZ757" s="44"/>
      <c r="BA757" s="44"/>
      <c r="BB757" s="44"/>
      <c r="BC757" s="44"/>
      <c r="BD757" s="44"/>
      <c r="BE757" s="44"/>
      <c r="BF757" s="44"/>
      <c r="BG757" s="44"/>
      <c r="BH757" s="44"/>
      <c r="BI757" s="44"/>
      <c r="BJ757" s="44"/>
    </row>
    <row r="758" spans="1:62" x14ac:dyDescent="0.25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4"/>
      <c r="AU758" s="44"/>
      <c r="AV758" s="44"/>
      <c r="AW758" s="44"/>
      <c r="AX758" s="44"/>
      <c r="AY758" s="44"/>
      <c r="AZ758" s="44"/>
      <c r="BA758" s="44"/>
      <c r="BB758" s="44"/>
      <c r="BC758" s="44"/>
      <c r="BD758" s="44"/>
      <c r="BE758" s="44"/>
      <c r="BF758" s="44"/>
      <c r="BG758" s="44"/>
      <c r="BH758" s="44"/>
      <c r="BI758" s="44"/>
      <c r="BJ758" s="44"/>
    </row>
    <row r="759" spans="1:62" x14ac:dyDescent="0.25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4"/>
      <c r="AU759" s="44"/>
      <c r="AV759" s="44"/>
      <c r="AW759" s="44"/>
      <c r="AX759" s="44"/>
      <c r="AY759" s="44"/>
      <c r="AZ759" s="44"/>
      <c r="BA759" s="44"/>
      <c r="BB759" s="44"/>
      <c r="BC759" s="44"/>
      <c r="BD759" s="44"/>
      <c r="BE759" s="44"/>
      <c r="BF759" s="44"/>
      <c r="BG759" s="44"/>
      <c r="BH759" s="44"/>
      <c r="BI759" s="44"/>
      <c r="BJ759" s="44"/>
    </row>
    <row r="760" spans="1:62" x14ac:dyDescent="0.25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4"/>
      <c r="AU760" s="44"/>
      <c r="AV760" s="44"/>
      <c r="AW760" s="44"/>
      <c r="AX760" s="44"/>
      <c r="AY760" s="44"/>
      <c r="AZ760" s="44"/>
      <c r="BA760" s="44"/>
      <c r="BB760" s="44"/>
      <c r="BC760" s="44"/>
      <c r="BD760" s="44"/>
      <c r="BE760" s="44"/>
      <c r="BF760" s="44"/>
      <c r="BG760" s="44"/>
      <c r="BH760" s="44"/>
      <c r="BI760" s="44"/>
      <c r="BJ760" s="44"/>
    </row>
    <row r="761" spans="1:62" x14ac:dyDescent="0.25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4"/>
      <c r="AU761" s="44"/>
      <c r="AV761" s="44"/>
      <c r="AW761" s="44"/>
      <c r="AX761" s="44"/>
      <c r="AY761" s="44"/>
      <c r="AZ761" s="44"/>
      <c r="BA761" s="44"/>
      <c r="BB761" s="44"/>
      <c r="BC761" s="44"/>
      <c r="BD761" s="44"/>
      <c r="BE761" s="44"/>
      <c r="BF761" s="44"/>
      <c r="BG761" s="44"/>
      <c r="BH761" s="44"/>
      <c r="BI761" s="44"/>
      <c r="BJ761" s="44"/>
    </row>
    <row r="762" spans="1:62" x14ac:dyDescent="0.25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4"/>
      <c r="AU762" s="44"/>
      <c r="AV762" s="44"/>
      <c r="AW762" s="44"/>
      <c r="AX762" s="44"/>
      <c r="AY762" s="44"/>
      <c r="AZ762" s="44"/>
      <c r="BA762" s="44"/>
      <c r="BB762" s="44"/>
      <c r="BC762" s="44"/>
      <c r="BD762" s="44"/>
      <c r="BE762" s="44"/>
      <c r="BF762" s="44"/>
      <c r="BG762" s="44"/>
      <c r="BH762" s="44"/>
      <c r="BI762" s="44"/>
      <c r="BJ762" s="44"/>
    </row>
    <row r="763" spans="1:62" x14ac:dyDescent="0.25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4"/>
      <c r="AU763" s="44"/>
      <c r="AV763" s="44"/>
      <c r="AW763" s="44"/>
      <c r="AX763" s="44"/>
      <c r="AY763" s="44"/>
      <c r="AZ763" s="44"/>
      <c r="BA763" s="44"/>
      <c r="BB763" s="44"/>
      <c r="BC763" s="44"/>
      <c r="BD763" s="44"/>
      <c r="BE763" s="44"/>
      <c r="BF763" s="44"/>
      <c r="BG763" s="44"/>
      <c r="BH763" s="44"/>
      <c r="BI763" s="44"/>
      <c r="BJ763" s="44"/>
    </row>
    <row r="764" spans="1:62" x14ac:dyDescent="0.25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4"/>
      <c r="AU764" s="44"/>
      <c r="AV764" s="44"/>
      <c r="AW764" s="44"/>
      <c r="AX764" s="44"/>
      <c r="AY764" s="44"/>
      <c r="AZ764" s="44"/>
      <c r="BA764" s="44"/>
      <c r="BB764" s="44"/>
      <c r="BC764" s="44"/>
      <c r="BD764" s="44"/>
      <c r="BE764" s="44"/>
      <c r="BF764" s="44"/>
      <c r="BG764" s="44"/>
      <c r="BH764" s="44"/>
      <c r="BI764" s="44"/>
      <c r="BJ764" s="44"/>
    </row>
    <row r="765" spans="1:62" x14ac:dyDescent="0.2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4"/>
      <c r="AU765" s="44"/>
      <c r="AV765" s="44"/>
      <c r="AW765" s="44"/>
      <c r="AX765" s="44"/>
      <c r="AY765" s="44"/>
      <c r="AZ765" s="44"/>
      <c r="BA765" s="44"/>
      <c r="BB765" s="44"/>
      <c r="BC765" s="44"/>
      <c r="BD765" s="44"/>
      <c r="BE765" s="44"/>
      <c r="BF765" s="44"/>
      <c r="BG765" s="44"/>
      <c r="BH765" s="44"/>
      <c r="BI765" s="44"/>
      <c r="BJ765" s="44"/>
    </row>
    <row r="766" spans="1:62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4"/>
      <c r="AU766" s="44"/>
      <c r="AV766" s="44"/>
      <c r="AW766" s="44"/>
      <c r="AX766" s="44"/>
      <c r="AY766" s="44"/>
      <c r="AZ766" s="44"/>
      <c r="BA766" s="44"/>
      <c r="BB766" s="44"/>
      <c r="BC766" s="44"/>
      <c r="BD766" s="44"/>
      <c r="BE766" s="44"/>
      <c r="BF766" s="44"/>
      <c r="BG766" s="44"/>
      <c r="BH766" s="44"/>
      <c r="BI766" s="44"/>
      <c r="BJ766" s="44"/>
    </row>
    <row r="767" spans="1:62" x14ac:dyDescent="0.25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4"/>
      <c r="AU767" s="44"/>
      <c r="AV767" s="44"/>
      <c r="AW767" s="44"/>
      <c r="AX767" s="44"/>
      <c r="AY767" s="44"/>
      <c r="AZ767" s="44"/>
      <c r="BA767" s="44"/>
      <c r="BB767" s="44"/>
      <c r="BC767" s="44"/>
      <c r="BD767" s="44"/>
      <c r="BE767" s="44"/>
      <c r="BF767" s="44"/>
      <c r="BG767" s="44"/>
      <c r="BH767" s="44"/>
      <c r="BI767" s="44"/>
      <c r="BJ767" s="44"/>
    </row>
    <row r="768" spans="1:62" x14ac:dyDescent="0.25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4"/>
      <c r="AU768" s="44"/>
      <c r="AV768" s="44"/>
      <c r="AW768" s="44"/>
      <c r="AX768" s="44"/>
      <c r="AY768" s="44"/>
      <c r="AZ768" s="44"/>
      <c r="BA768" s="44"/>
      <c r="BB768" s="44"/>
      <c r="BC768" s="44"/>
      <c r="BD768" s="44"/>
      <c r="BE768" s="44"/>
      <c r="BF768" s="44"/>
      <c r="BG768" s="44"/>
      <c r="BH768" s="44"/>
      <c r="BI768" s="44"/>
      <c r="BJ768" s="44"/>
    </row>
    <row r="769" spans="1:62" x14ac:dyDescent="0.25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4"/>
      <c r="AU769" s="44"/>
      <c r="AV769" s="44"/>
      <c r="AW769" s="44"/>
      <c r="AX769" s="44"/>
      <c r="AY769" s="44"/>
      <c r="AZ769" s="44"/>
      <c r="BA769" s="44"/>
      <c r="BB769" s="44"/>
      <c r="BC769" s="44"/>
      <c r="BD769" s="44"/>
      <c r="BE769" s="44"/>
      <c r="BF769" s="44"/>
      <c r="BG769" s="44"/>
      <c r="BH769" s="44"/>
      <c r="BI769" s="44"/>
      <c r="BJ769" s="44"/>
    </row>
    <row r="770" spans="1:62" x14ac:dyDescent="0.25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4"/>
      <c r="AU770" s="44"/>
      <c r="AV770" s="44"/>
      <c r="AW770" s="44"/>
      <c r="AX770" s="44"/>
      <c r="AY770" s="44"/>
      <c r="AZ770" s="44"/>
      <c r="BA770" s="44"/>
      <c r="BB770" s="44"/>
      <c r="BC770" s="44"/>
      <c r="BD770" s="44"/>
      <c r="BE770" s="44"/>
      <c r="BF770" s="44"/>
      <c r="BG770" s="44"/>
      <c r="BH770" s="44"/>
      <c r="BI770" s="44"/>
      <c r="BJ770" s="44"/>
    </row>
    <row r="771" spans="1:62" x14ac:dyDescent="0.25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4"/>
      <c r="AU771" s="44"/>
      <c r="AV771" s="44"/>
      <c r="AW771" s="44"/>
      <c r="AX771" s="44"/>
      <c r="AY771" s="44"/>
      <c r="AZ771" s="44"/>
      <c r="BA771" s="44"/>
      <c r="BB771" s="44"/>
      <c r="BC771" s="44"/>
      <c r="BD771" s="44"/>
      <c r="BE771" s="44"/>
      <c r="BF771" s="44"/>
      <c r="BG771" s="44"/>
      <c r="BH771" s="44"/>
      <c r="BI771" s="44"/>
      <c r="BJ771" s="44"/>
    </row>
    <row r="772" spans="1:62" x14ac:dyDescent="0.25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4"/>
      <c r="AU772" s="44"/>
      <c r="AV772" s="44"/>
      <c r="AW772" s="44"/>
      <c r="AX772" s="44"/>
      <c r="AY772" s="44"/>
      <c r="AZ772" s="44"/>
      <c r="BA772" s="44"/>
      <c r="BB772" s="44"/>
      <c r="BC772" s="44"/>
      <c r="BD772" s="44"/>
      <c r="BE772" s="44"/>
      <c r="BF772" s="44"/>
      <c r="BG772" s="44"/>
      <c r="BH772" s="44"/>
      <c r="BI772" s="44"/>
      <c r="BJ772" s="44"/>
    </row>
    <row r="773" spans="1:62" x14ac:dyDescent="0.25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4"/>
      <c r="AU773" s="44"/>
      <c r="AV773" s="44"/>
      <c r="AW773" s="44"/>
      <c r="AX773" s="44"/>
      <c r="AY773" s="44"/>
      <c r="AZ773" s="44"/>
      <c r="BA773" s="44"/>
      <c r="BB773" s="44"/>
      <c r="BC773" s="44"/>
      <c r="BD773" s="44"/>
      <c r="BE773" s="44"/>
      <c r="BF773" s="44"/>
      <c r="BG773" s="44"/>
      <c r="BH773" s="44"/>
      <c r="BI773" s="44"/>
      <c r="BJ773" s="44"/>
    </row>
    <row r="774" spans="1:62" x14ac:dyDescent="0.25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4"/>
      <c r="AU774" s="44"/>
      <c r="AV774" s="44"/>
      <c r="AW774" s="44"/>
      <c r="AX774" s="44"/>
      <c r="AY774" s="44"/>
      <c r="AZ774" s="44"/>
      <c r="BA774" s="44"/>
      <c r="BB774" s="44"/>
      <c r="BC774" s="44"/>
      <c r="BD774" s="44"/>
      <c r="BE774" s="44"/>
      <c r="BF774" s="44"/>
      <c r="BG774" s="44"/>
      <c r="BH774" s="44"/>
      <c r="BI774" s="44"/>
      <c r="BJ774" s="44"/>
    </row>
    <row r="775" spans="1:62" x14ac:dyDescent="0.2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4"/>
      <c r="AU775" s="44"/>
      <c r="AV775" s="44"/>
      <c r="AW775" s="44"/>
      <c r="AX775" s="44"/>
      <c r="AY775" s="44"/>
      <c r="AZ775" s="44"/>
      <c r="BA775" s="44"/>
      <c r="BB775" s="44"/>
      <c r="BC775" s="44"/>
      <c r="BD775" s="44"/>
      <c r="BE775" s="44"/>
      <c r="BF775" s="44"/>
      <c r="BG775" s="44"/>
      <c r="BH775" s="44"/>
      <c r="BI775" s="44"/>
      <c r="BJ775" s="44"/>
    </row>
    <row r="776" spans="1:62" x14ac:dyDescent="0.25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4"/>
      <c r="AU776" s="44"/>
      <c r="AV776" s="44"/>
      <c r="AW776" s="44"/>
      <c r="AX776" s="44"/>
      <c r="AY776" s="44"/>
      <c r="AZ776" s="44"/>
      <c r="BA776" s="44"/>
      <c r="BB776" s="44"/>
      <c r="BC776" s="44"/>
      <c r="BD776" s="44"/>
      <c r="BE776" s="44"/>
      <c r="BF776" s="44"/>
      <c r="BG776" s="44"/>
      <c r="BH776" s="44"/>
      <c r="BI776" s="44"/>
      <c r="BJ776" s="44"/>
    </row>
    <row r="777" spans="1:62" x14ac:dyDescent="0.25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4"/>
      <c r="AU777" s="44"/>
      <c r="AV777" s="44"/>
      <c r="AW777" s="44"/>
      <c r="AX777" s="44"/>
      <c r="AY777" s="44"/>
      <c r="AZ777" s="44"/>
      <c r="BA777" s="44"/>
      <c r="BB777" s="44"/>
      <c r="BC777" s="44"/>
      <c r="BD777" s="44"/>
      <c r="BE777" s="44"/>
      <c r="BF777" s="44"/>
      <c r="BG777" s="44"/>
      <c r="BH777" s="44"/>
      <c r="BI777" s="44"/>
      <c r="BJ777" s="44"/>
    </row>
    <row r="778" spans="1:62" x14ac:dyDescent="0.25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4"/>
      <c r="AU778" s="44"/>
      <c r="AV778" s="44"/>
      <c r="AW778" s="44"/>
      <c r="AX778" s="44"/>
      <c r="AY778" s="44"/>
      <c r="AZ778" s="44"/>
      <c r="BA778" s="44"/>
      <c r="BB778" s="44"/>
      <c r="BC778" s="44"/>
      <c r="BD778" s="44"/>
      <c r="BE778" s="44"/>
      <c r="BF778" s="44"/>
      <c r="BG778" s="44"/>
      <c r="BH778" s="44"/>
      <c r="BI778" s="44"/>
      <c r="BJ778" s="44"/>
    </row>
    <row r="779" spans="1:62" x14ac:dyDescent="0.25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4"/>
      <c r="AU779" s="44"/>
      <c r="AV779" s="44"/>
      <c r="AW779" s="44"/>
      <c r="AX779" s="44"/>
      <c r="AY779" s="44"/>
      <c r="AZ779" s="44"/>
      <c r="BA779" s="44"/>
      <c r="BB779" s="44"/>
      <c r="BC779" s="44"/>
      <c r="BD779" s="44"/>
      <c r="BE779" s="44"/>
      <c r="BF779" s="44"/>
      <c r="BG779" s="44"/>
      <c r="BH779" s="44"/>
      <c r="BI779" s="44"/>
      <c r="BJ779" s="44"/>
    </row>
    <row r="780" spans="1:62" x14ac:dyDescent="0.25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4"/>
      <c r="AU780" s="44"/>
      <c r="AV780" s="44"/>
      <c r="AW780" s="44"/>
      <c r="AX780" s="44"/>
      <c r="AY780" s="44"/>
      <c r="AZ780" s="44"/>
      <c r="BA780" s="44"/>
      <c r="BB780" s="44"/>
      <c r="BC780" s="44"/>
      <c r="BD780" s="44"/>
      <c r="BE780" s="44"/>
      <c r="BF780" s="44"/>
      <c r="BG780" s="44"/>
      <c r="BH780" s="44"/>
      <c r="BI780" s="44"/>
      <c r="BJ780" s="44"/>
    </row>
    <row r="781" spans="1:62" x14ac:dyDescent="0.25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4"/>
      <c r="AU781" s="44"/>
      <c r="AV781" s="44"/>
      <c r="AW781" s="44"/>
      <c r="AX781" s="44"/>
      <c r="AY781" s="44"/>
      <c r="AZ781" s="44"/>
      <c r="BA781" s="44"/>
      <c r="BB781" s="44"/>
      <c r="BC781" s="44"/>
      <c r="BD781" s="44"/>
      <c r="BE781" s="44"/>
      <c r="BF781" s="44"/>
      <c r="BG781" s="44"/>
      <c r="BH781" s="44"/>
      <c r="BI781" s="44"/>
      <c r="BJ781" s="44"/>
    </row>
    <row r="782" spans="1:62" x14ac:dyDescent="0.25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4"/>
      <c r="AU782" s="44"/>
      <c r="AV782" s="44"/>
      <c r="AW782" s="44"/>
      <c r="AX782" s="44"/>
      <c r="AY782" s="44"/>
      <c r="AZ782" s="44"/>
      <c r="BA782" s="44"/>
      <c r="BB782" s="44"/>
      <c r="BC782" s="44"/>
      <c r="BD782" s="44"/>
      <c r="BE782" s="44"/>
      <c r="BF782" s="44"/>
      <c r="BG782" s="44"/>
      <c r="BH782" s="44"/>
      <c r="BI782" s="44"/>
      <c r="BJ782" s="44"/>
    </row>
    <row r="783" spans="1:62" x14ac:dyDescent="0.25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4"/>
      <c r="AU783" s="44"/>
      <c r="AV783" s="44"/>
      <c r="AW783" s="44"/>
      <c r="AX783" s="44"/>
      <c r="AY783" s="44"/>
      <c r="AZ783" s="44"/>
      <c r="BA783" s="44"/>
      <c r="BB783" s="44"/>
      <c r="BC783" s="44"/>
      <c r="BD783" s="44"/>
      <c r="BE783" s="44"/>
      <c r="BF783" s="44"/>
      <c r="BG783" s="44"/>
      <c r="BH783" s="44"/>
      <c r="BI783" s="44"/>
      <c r="BJ783" s="44"/>
    </row>
    <row r="784" spans="1:62" x14ac:dyDescent="0.25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4"/>
      <c r="AU784" s="44"/>
      <c r="AV784" s="44"/>
      <c r="AW784" s="44"/>
      <c r="AX784" s="44"/>
      <c r="AY784" s="44"/>
      <c r="AZ784" s="44"/>
      <c r="BA784" s="44"/>
      <c r="BB784" s="44"/>
      <c r="BC784" s="44"/>
      <c r="BD784" s="44"/>
      <c r="BE784" s="44"/>
      <c r="BF784" s="44"/>
      <c r="BG784" s="44"/>
      <c r="BH784" s="44"/>
      <c r="BI784" s="44"/>
      <c r="BJ784" s="44"/>
    </row>
    <row r="785" spans="1:62" x14ac:dyDescent="0.2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4"/>
      <c r="AU785" s="44"/>
      <c r="AV785" s="44"/>
      <c r="AW785" s="44"/>
      <c r="AX785" s="44"/>
      <c r="AY785" s="44"/>
      <c r="AZ785" s="44"/>
      <c r="BA785" s="44"/>
      <c r="BB785" s="44"/>
      <c r="BC785" s="44"/>
      <c r="BD785" s="44"/>
      <c r="BE785" s="44"/>
      <c r="BF785" s="44"/>
      <c r="BG785" s="44"/>
      <c r="BH785" s="44"/>
      <c r="BI785" s="44"/>
      <c r="BJ785" s="44"/>
    </row>
    <row r="786" spans="1:62" x14ac:dyDescent="0.25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4"/>
      <c r="AU786" s="44"/>
      <c r="AV786" s="44"/>
      <c r="AW786" s="44"/>
      <c r="AX786" s="44"/>
      <c r="AY786" s="44"/>
      <c r="AZ786" s="44"/>
      <c r="BA786" s="44"/>
      <c r="BB786" s="44"/>
      <c r="BC786" s="44"/>
      <c r="BD786" s="44"/>
      <c r="BE786" s="44"/>
      <c r="BF786" s="44"/>
      <c r="BG786" s="44"/>
      <c r="BH786" s="44"/>
      <c r="BI786" s="44"/>
      <c r="BJ786" s="44"/>
    </row>
    <row r="787" spans="1:62" x14ac:dyDescent="0.25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4"/>
      <c r="AU787" s="44"/>
      <c r="AV787" s="44"/>
      <c r="AW787" s="44"/>
      <c r="AX787" s="44"/>
      <c r="AY787" s="44"/>
      <c r="AZ787" s="44"/>
      <c r="BA787" s="44"/>
      <c r="BB787" s="44"/>
      <c r="BC787" s="44"/>
      <c r="BD787" s="44"/>
      <c r="BE787" s="44"/>
      <c r="BF787" s="44"/>
      <c r="BG787" s="44"/>
      <c r="BH787" s="44"/>
      <c r="BI787" s="44"/>
      <c r="BJ787" s="44"/>
    </row>
    <row r="788" spans="1:62" x14ac:dyDescent="0.25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4"/>
      <c r="AU788" s="44"/>
      <c r="AV788" s="44"/>
      <c r="AW788" s="44"/>
      <c r="AX788" s="44"/>
      <c r="AY788" s="44"/>
      <c r="AZ788" s="44"/>
      <c r="BA788" s="44"/>
      <c r="BB788" s="44"/>
      <c r="BC788" s="44"/>
      <c r="BD788" s="44"/>
      <c r="BE788" s="44"/>
      <c r="BF788" s="44"/>
      <c r="BG788" s="44"/>
      <c r="BH788" s="44"/>
      <c r="BI788" s="44"/>
      <c r="BJ788" s="44"/>
    </row>
    <row r="789" spans="1:62" x14ac:dyDescent="0.25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4"/>
      <c r="AU789" s="44"/>
      <c r="AV789" s="44"/>
      <c r="AW789" s="44"/>
      <c r="AX789" s="44"/>
      <c r="AY789" s="44"/>
      <c r="AZ789" s="44"/>
      <c r="BA789" s="44"/>
      <c r="BB789" s="44"/>
      <c r="BC789" s="44"/>
      <c r="BD789" s="44"/>
      <c r="BE789" s="44"/>
      <c r="BF789" s="44"/>
      <c r="BG789" s="44"/>
      <c r="BH789" s="44"/>
      <c r="BI789" s="44"/>
      <c r="BJ789" s="44"/>
    </row>
    <row r="790" spans="1:62" x14ac:dyDescent="0.25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4"/>
      <c r="AU790" s="44"/>
      <c r="AV790" s="44"/>
      <c r="AW790" s="44"/>
      <c r="AX790" s="44"/>
      <c r="AY790" s="44"/>
      <c r="AZ790" s="44"/>
      <c r="BA790" s="44"/>
      <c r="BB790" s="44"/>
      <c r="BC790" s="44"/>
      <c r="BD790" s="44"/>
      <c r="BE790" s="44"/>
      <c r="BF790" s="44"/>
      <c r="BG790" s="44"/>
      <c r="BH790" s="44"/>
      <c r="BI790" s="44"/>
      <c r="BJ790" s="44"/>
    </row>
    <row r="791" spans="1:62" x14ac:dyDescent="0.25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4"/>
      <c r="AU791" s="44"/>
      <c r="AV791" s="44"/>
      <c r="AW791" s="44"/>
      <c r="AX791" s="44"/>
      <c r="AY791" s="44"/>
      <c r="AZ791" s="44"/>
      <c r="BA791" s="44"/>
      <c r="BB791" s="44"/>
      <c r="BC791" s="44"/>
      <c r="BD791" s="44"/>
      <c r="BE791" s="44"/>
      <c r="BF791" s="44"/>
      <c r="BG791" s="44"/>
      <c r="BH791" s="44"/>
      <c r="BI791" s="44"/>
      <c r="BJ791" s="44"/>
    </row>
    <row r="792" spans="1:62" x14ac:dyDescent="0.25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4"/>
      <c r="AU792" s="44"/>
      <c r="AV792" s="44"/>
      <c r="AW792" s="44"/>
      <c r="AX792" s="44"/>
      <c r="AY792" s="44"/>
      <c r="AZ792" s="44"/>
      <c r="BA792" s="44"/>
      <c r="BB792" s="44"/>
      <c r="BC792" s="44"/>
      <c r="BD792" s="44"/>
      <c r="BE792" s="44"/>
      <c r="BF792" s="44"/>
      <c r="BG792" s="44"/>
      <c r="BH792" s="44"/>
      <c r="BI792" s="44"/>
      <c r="BJ792" s="44"/>
    </row>
    <row r="793" spans="1:62" x14ac:dyDescent="0.25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4"/>
      <c r="AU793" s="44"/>
      <c r="AV793" s="44"/>
      <c r="AW793" s="44"/>
      <c r="AX793" s="44"/>
      <c r="AY793" s="44"/>
      <c r="AZ793" s="44"/>
      <c r="BA793" s="44"/>
      <c r="BB793" s="44"/>
      <c r="BC793" s="44"/>
      <c r="BD793" s="44"/>
      <c r="BE793" s="44"/>
      <c r="BF793" s="44"/>
      <c r="BG793" s="44"/>
      <c r="BH793" s="44"/>
      <c r="BI793" s="44"/>
      <c r="BJ793" s="44"/>
    </row>
    <row r="794" spans="1:62" x14ac:dyDescent="0.25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4"/>
      <c r="AU794" s="44"/>
      <c r="AV794" s="44"/>
      <c r="AW794" s="44"/>
      <c r="AX794" s="44"/>
      <c r="AY794" s="44"/>
      <c r="AZ794" s="44"/>
      <c r="BA794" s="44"/>
      <c r="BB794" s="44"/>
      <c r="BC794" s="44"/>
      <c r="BD794" s="44"/>
      <c r="BE794" s="44"/>
      <c r="BF794" s="44"/>
      <c r="BG794" s="44"/>
      <c r="BH794" s="44"/>
      <c r="BI794" s="44"/>
      <c r="BJ794" s="44"/>
    </row>
    <row r="795" spans="1:62" x14ac:dyDescent="0.2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4"/>
      <c r="AU795" s="44"/>
      <c r="AV795" s="44"/>
      <c r="AW795" s="44"/>
      <c r="AX795" s="44"/>
      <c r="AY795" s="44"/>
      <c r="AZ795" s="44"/>
      <c r="BA795" s="44"/>
      <c r="BB795" s="44"/>
      <c r="BC795" s="44"/>
      <c r="BD795" s="44"/>
      <c r="BE795" s="44"/>
      <c r="BF795" s="44"/>
      <c r="BG795" s="44"/>
      <c r="BH795" s="44"/>
      <c r="BI795" s="44"/>
      <c r="BJ795" s="44"/>
    </row>
    <row r="796" spans="1:62" x14ac:dyDescent="0.25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4"/>
      <c r="AU796" s="44"/>
      <c r="AV796" s="44"/>
      <c r="AW796" s="44"/>
      <c r="AX796" s="44"/>
      <c r="AY796" s="44"/>
      <c r="AZ796" s="44"/>
      <c r="BA796" s="44"/>
      <c r="BB796" s="44"/>
      <c r="BC796" s="44"/>
      <c r="BD796" s="44"/>
      <c r="BE796" s="44"/>
      <c r="BF796" s="44"/>
      <c r="BG796" s="44"/>
      <c r="BH796" s="44"/>
      <c r="BI796" s="44"/>
      <c r="BJ796" s="44"/>
    </row>
    <row r="797" spans="1:62" x14ac:dyDescent="0.25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4"/>
      <c r="AU797" s="44"/>
      <c r="AV797" s="44"/>
      <c r="AW797" s="44"/>
      <c r="AX797" s="44"/>
      <c r="AY797" s="44"/>
      <c r="AZ797" s="44"/>
      <c r="BA797" s="44"/>
      <c r="BB797" s="44"/>
      <c r="BC797" s="44"/>
      <c r="BD797" s="44"/>
      <c r="BE797" s="44"/>
      <c r="BF797" s="44"/>
      <c r="BG797" s="44"/>
      <c r="BH797" s="44"/>
      <c r="BI797" s="44"/>
      <c r="BJ797" s="44"/>
    </row>
    <row r="798" spans="1:62" x14ac:dyDescent="0.25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4"/>
      <c r="AU798" s="44"/>
      <c r="AV798" s="44"/>
      <c r="AW798" s="44"/>
      <c r="AX798" s="44"/>
      <c r="AY798" s="44"/>
      <c r="AZ798" s="44"/>
      <c r="BA798" s="44"/>
      <c r="BB798" s="44"/>
      <c r="BC798" s="44"/>
      <c r="BD798" s="44"/>
      <c r="BE798" s="44"/>
      <c r="BF798" s="44"/>
      <c r="BG798" s="44"/>
      <c r="BH798" s="44"/>
      <c r="BI798" s="44"/>
      <c r="BJ798" s="44"/>
    </row>
    <row r="799" spans="1:62" x14ac:dyDescent="0.25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4"/>
      <c r="AU799" s="44"/>
      <c r="AV799" s="44"/>
      <c r="AW799" s="44"/>
      <c r="AX799" s="44"/>
      <c r="AY799" s="44"/>
      <c r="AZ799" s="44"/>
      <c r="BA799" s="44"/>
      <c r="BB799" s="44"/>
      <c r="BC799" s="44"/>
      <c r="BD799" s="44"/>
      <c r="BE799" s="44"/>
      <c r="BF799" s="44"/>
      <c r="BG799" s="44"/>
      <c r="BH799" s="44"/>
      <c r="BI799" s="44"/>
      <c r="BJ799" s="44"/>
    </row>
    <row r="800" spans="1:62" x14ac:dyDescent="0.25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4"/>
      <c r="AU800" s="44"/>
      <c r="AV800" s="44"/>
      <c r="AW800" s="44"/>
      <c r="AX800" s="44"/>
      <c r="AY800" s="44"/>
      <c r="AZ800" s="44"/>
      <c r="BA800" s="44"/>
      <c r="BB800" s="44"/>
      <c r="BC800" s="44"/>
      <c r="BD800" s="44"/>
      <c r="BE800" s="44"/>
      <c r="BF800" s="44"/>
      <c r="BG800" s="44"/>
      <c r="BH800" s="44"/>
      <c r="BI800" s="44"/>
      <c r="BJ800" s="44"/>
    </row>
    <row r="801" spans="1:62" x14ac:dyDescent="0.25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4"/>
      <c r="AU801" s="44"/>
      <c r="AV801" s="44"/>
      <c r="AW801" s="44"/>
      <c r="AX801" s="44"/>
      <c r="AY801" s="44"/>
      <c r="AZ801" s="44"/>
      <c r="BA801" s="44"/>
      <c r="BB801" s="44"/>
      <c r="BC801" s="44"/>
      <c r="BD801" s="44"/>
      <c r="BE801" s="44"/>
      <c r="BF801" s="44"/>
      <c r="BG801" s="44"/>
      <c r="BH801" s="44"/>
      <c r="BI801" s="44"/>
      <c r="BJ801" s="44"/>
    </row>
    <row r="802" spans="1:62" x14ac:dyDescent="0.25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4"/>
      <c r="AU802" s="44"/>
      <c r="AV802" s="44"/>
      <c r="AW802" s="44"/>
      <c r="AX802" s="44"/>
      <c r="AY802" s="44"/>
      <c r="AZ802" s="44"/>
      <c r="BA802" s="44"/>
      <c r="BB802" s="44"/>
      <c r="BC802" s="44"/>
      <c r="BD802" s="44"/>
      <c r="BE802" s="44"/>
      <c r="BF802" s="44"/>
      <c r="BG802" s="44"/>
      <c r="BH802" s="44"/>
      <c r="BI802" s="44"/>
      <c r="BJ802" s="44"/>
    </row>
    <row r="803" spans="1:62" x14ac:dyDescent="0.25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4"/>
      <c r="AU803" s="44"/>
      <c r="AV803" s="44"/>
      <c r="AW803" s="44"/>
      <c r="AX803" s="44"/>
      <c r="AY803" s="44"/>
      <c r="AZ803" s="44"/>
      <c r="BA803" s="44"/>
      <c r="BB803" s="44"/>
      <c r="BC803" s="44"/>
      <c r="BD803" s="44"/>
      <c r="BE803" s="44"/>
      <c r="BF803" s="44"/>
      <c r="BG803" s="44"/>
      <c r="BH803" s="44"/>
      <c r="BI803" s="44"/>
      <c r="BJ803" s="44"/>
    </row>
    <row r="804" spans="1:62" x14ac:dyDescent="0.25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4"/>
      <c r="AU804" s="44"/>
      <c r="AV804" s="44"/>
      <c r="AW804" s="44"/>
      <c r="AX804" s="44"/>
      <c r="AY804" s="44"/>
      <c r="AZ804" s="44"/>
      <c r="BA804" s="44"/>
      <c r="BB804" s="44"/>
      <c r="BC804" s="44"/>
      <c r="BD804" s="44"/>
      <c r="BE804" s="44"/>
      <c r="BF804" s="44"/>
      <c r="BG804" s="44"/>
      <c r="BH804" s="44"/>
      <c r="BI804" s="44"/>
      <c r="BJ804" s="44"/>
    </row>
    <row r="805" spans="1:62" x14ac:dyDescent="0.2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4"/>
      <c r="AU805" s="44"/>
      <c r="AV805" s="44"/>
      <c r="AW805" s="44"/>
      <c r="AX805" s="44"/>
      <c r="AY805" s="44"/>
      <c r="AZ805" s="44"/>
      <c r="BA805" s="44"/>
      <c r="BB805" s="44"/>
      <c r="BC805" s="44"/>
      <c r="BD805" s="44"/>
      <c r="BE805" s="44"/>
      <c r="BF805" s="44"/>
      <c r="BG805" s="44"/>
      <c r="BH805" s="44"/>
      <c r="BI805" s="44"/>
      <c r="BJ805" s="44"/>
    </row>
    <row r="806" spans="1:62" x14ac:dyDescent="0.25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4"/>
      <c r="AU806" s="44"/>
      <c r="AV806" s="44"/>
      <c r="AW806" s="44"/>
      <c r="AX806" s="44"/>
      <c r="AY806" s="44"/>
      <c r="AZ806" s="44"/>
      <c r="BA806" s="44"/>
      <c r="BB806" s="44"/>
      <c r="BC806" s="44"/>
      <c r="BD806" s="44"/>
      <c r="BE806" s="44"/>
      <c r="BF806" s="44"/>
      <c r="BG806" s="44"/>
      <c r="BH806" s="44"/>
      <c r="BI806" s="44"/>
      <c r="BJ806" s="44"/>
    </row>
    <row r="807" spans="1:62" x14ac:dyDescent="0.25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4"/>
      <c r="AU807" s="44"/>
      <c r="AV807" s="44"/>
      <c r="AW807" s="44"/>
      <c r="AX807" s="44"/>
      <c r="AY807" s="44"/>
      <c r="AZ807" s="44"/>
      <c r="BA807" s="44"/>
      <c r="BB807" s="44"/>
      <c r="BC807" s="44"/>
      <c r="BD807" s="44"/>
      <c r="BE807" s="44"/>
      <c r="BF807" s="44"/>
      <c r="BG807" s="44"/>
      <c r="BH807" s="44"/>
      <c r="BI807" s="44"/>
      <c r="BJ807" s="44"/>
    </row>
    <row r="808" spans="1:62" x14ac:dyDescent="0.25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4"/>
      <c r="AU808" s="44"/>
      <c r="AV808" s="44"/>
      <c r="AW808" s="44"/>
      <c r="AX808" s="44"/>
      <c r="AY808" s="44"/>
      <c r="AZ808" s="44"/>
      <c r="BA808" s="44"/>
      <c r="BB808" s="44"/>
      <c r="BC808" s="44"/>
      <c r="BD808" s="44"/>
      <c r="BE808" s="44"/>
      <c r="BF808" s="44"/>
      <c r="BG808" s="44"/>
      <c r="BH808" s="44"/>
      <c r="BI808" s="44"/>
      <c r="BJ808" s="44"/>
    </row>
    <row r="809" spans="1:62" x14ac:dyDescent="0.25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4"/>
      <c r="AU809" s="44"/>
      <c r="AV809" s="44"/>
      <c r="AW809" s="44"/>
      <c r="AX809" s="44"/>
      <c r="AY809" s="44"/>
      <c r="AZ809" s="44"/>
      <c r="BA809" s="44"/>
      <c r="BB809" s="44"/>
      <c r="BC809" s="44"/>
      <c r="BD809" s="44"/>
      <c r="BE809" s="44"/>
      <c r="BF809" s="44"/>
      <c r="BG809" s="44"/>
      <c r="BH809" s="44"/>
      <c r="BI809" s="44"/>
      <c r="BJ809" s="44"/>
    </row>
    <row r="810" spans="1:62" x14ac:dyDescent="0.25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4"/>
      <c r="AU810" s="44"/>
      <c r="AV810" s="44"/>
      <c r="AW810" s="44"/>
      <c r="AX810" s="44"/>
      <c r="AY810" s="44"/>
      <c r="AZ810" s="44"/>
      <c r="BA810" s="44"/>
      <c r="BB810" s="44"/>
      <c r="BC810" s="44"/>
      <c r="BD810" s="44"/>
      <c r="BE810" s="44"/>
      <c r="BF810" s="44"/>
      <c r="BG810" s="44"/>
      <c r="BH810" s="44"/>
      <c r="BI810" s="44"/>
      <c r="BJ810" s="44"/>
    </row>
    <row r="811" spans="1:62" x14ac:dyDescent="0.25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4"/>
      <c r="AU811" s="44"/>
      <c r="AV811" s="44"/>
      <c r="AW811" s="44"/>
      <c r="AX811" s="44"/>
      <c r="AY811" s="44"/>
      <c r="AZ811" s="44"/>
      <c r="BA811" s="44"/>
      <c r="BB811" s="44"/>
      <c r="BC811" s="44"/>
      <c r="BD811" s="44"/>
      <c r="BE811" s="44"/>
      <c r="BF811" s="44"/>
      <c r="BG811" s="44"/>
      <c r="BH811" s="44"/>
      <c r="BI811" s="44"/>
      <c r="BJ811" s="44"/>
    </row>
    <row r="812" spans="1:62" x14ac:dyDescent="0.25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4"/>
      <c r="AU812" s="44"/>
      <c r="AV812" s="44"/>
      <c r="AW812" s="44"/>
      <c r="AX812" s="44"/>
      <c r="AY812" s="44"/>
      <c r="AZ812" s="44"/>
      <c r="BA812" s="44"/>
      <c r="BB812" s="44"/>
      <c r="BC812" s="44"/>
      <c r="BD812" s="44"/>
      <c r="BE812" s="44"/>
      <c r="BF812" s="44"/>
      <c r="BG812" s="44"/>
      <c r="BH812" s="44"/>
      <c r="BI812" s="44"/>
      <c r="BJ812" s="44"/>
    </row>
    <row r="813" spans="1:62" x14ac:dyDescent="0.25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4"/>
      <c r="AU813" s="44"/>
      <c r="AV813" s="44"/>
      <c r="AW813" s="44"/>
      <c r="AX813" s="44"/>
      <c r="AY813" s="44"/>
      <c r="AZ813" s="44"/>
      <c r="BA813" s="44"/>
      <c r="BB813" s="44"/>
      <c r="BC813" s="44"/>
      <c r="BD813" s="44"/>
      <c r="BE813" s="44"/>
      <c r="BF813" s="44"/>
      <c r="BG813" s="44"/>
      <c r="BH813" s="44"/>
      <c r="BI813" s="44"/>
      <c r="BJ813" s="44"/>
    </row>
    <row r="814" spans="1:62" x14ac:dyDescent="0.25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4"/>
      <c r="AU814" s="44"/>
      <c r="AV814" s="44"/>
      <c r="AW814" s="44"/>
      <c r="AX814" s="44"/>
      <c r="AY814" s="44"/>
      <c r="AZ814" s="44"/>
      <c r="BA814" s="44"/>
      <c r="BB814" s="44"/>
      <c r="BC814" s="44"/>
      <c r="BD814" s="44"/>
      <c r="BE814" s="44"/>
      <c r="BF814" s="44"/>
      <c r="BG814" s="44"/>
      <c r="BH814" s="44"/>
      <c r="BI814" s="44"/>
      <c r="BJ814" s="44"/>
    </row>
    <row r="815" spans="1:62" x14ac:dyDescent="0.2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4"/>
      <c r="AU815" s="44"/>
      <c r="AV815" s="44"/>
      <c r="AW815" s="44"/>
      <c r="AX815" s="44"/>
      <c r="AY815" s="44"/>
      <c r="AZ815" s="44"/>
      <c r="BA815" s="44"/>
      <c r="BB815" s="44"/>
      <c r="BC815" s="44"/>
      <c r="BD815" s="44"/>
      <c r="BE815" s="44"/>
      <c r="BF815" s="44"/>
      <c r="BG815" s="44"/>
      <c r="BH815" s="44"/>
      <c r="BI815" s="44"/>
      <c r="BJ815" s="44"/>
    </row>
    <row r="816" spans="1:62" x14ac:dyDescent="0.25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4"/>
      <c r="AU816" s="44"/>
      <c r="AV816" s="44"/>
      <c r="AW816" s="44"/>
      <c r="AX816" s="44"/>
      <c r="AY816" s="44"/>
      <c r="AZ816" s="44"/>
      <c r="BA816" s="44"/>
      <c r="BB816" s="44"/>
      <c r="BC816" s="44"/>
      <c r="BD816" s="44"/>
      <c r="BE816" s="44"/>
      <c r="BF816" s="44"/>
      <c r="BG816" s="44"/>
      <c r="BH816" s="44"/>
      <c r="BI816" s="44"/>
      <c r="BJ816" s="44"/>
    </row>
    <row r="817" spans="1:62" x14ac:dyDescent="0.25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4"/>
      <c r="AU817" s="44"/>
      <c r="AV817" s="44"/>
      <c r="AW817" s="44"/>
      <c r="AX817" s="44"/>
      <c r="AY817" s="44"/>
      <c r="AZ817" s="44"/>
      <c r="BA817" s="44"/>
      <c r="BB817" s="44"/>
      <c r="BC817" s="44"/>
      <c r="BD817" s="44"/>
      <c r="BE817" s="44"/>
      <c r="BF817" s="44"/>
      <c r="BG817" s="44"/>
      <c r="BH817" s="44"/>
      <c r="BI817" s="44"/>
      <c r="BJ817" s="44"/>
    </row>
    <row r="818" spans="1:62" x14ac:dyDescent="0.25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4"/>
      <c r="AU818" s="44"/>
      <c r="AV818" s="44"/>
      <c r="AW818" s="44"/>
      <c r="AX818" s="44"/>
      <c r="AY818" s="44"/>
      <c r="AZ818" s="44"/>
      <c r="BA818" s="44"/>
      <c r="BB818" s="44"/>
      <c r="BC818" s="44"/>
      <c r="BD818" s="44"/>
      <c r="BE818" s="44"/>
      <c r="BF818" s="44"/>
      <c r="BG818" s="44"/>
      <c r="BH818" s="44"/>
      <c r="BI818" s="44"/>
      <c r="BJ818" s="44"/>
    </row>
    <row r="819" spans="1:62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4"/>
      <c r="AU819" s="44"/>
      <c r="AV819" s="44"/>
      <c r="AW819" s="44"/>
      <c r="AX819" s="44"/>
      <c r="AY819" s="44"/>
      <c r="AZ819" s="44"/>
      <c r="BA819" s="44"/>
      <c r="BB819" s="44"/>
      <c r="BC819" s="44"/>
      <c r="BD819" s="44"/>
      <c r="BE819" s="44"/>
      <c r="BF819" s="44"/>
      <c r="BG819" s="44"/>
      <c r="BH819" s="44"/>
      <c r="BI819" s="44"/>
      <c r="BJ819" s="44"/>
    </row>
    <row r="820" spans="1:62" x14ac:dyDescent="0.25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4"/>
      <c r="AU820" s="44"/>
      <c r="AV820" s="44"/>
      <c r="AW820" s="44"/>
      <c r="AX820" s="44"/>
      <c r="AY820" s="44"/>
      <c r="AZ820" s="44"/>
      <c r="BA820" s="44"/>
      <c r="BB820" s="44"/>
      <c r="BC820" s="44"/>
      <c r="BD820" s="44"/>
      <c r="BE820" s="44"/>
      <c r="BF820" s="44"/>
      <c r="BG820" s="44"/>
      <c r="BH820" s="44"/>
      <c r="BI820" s="44"/>
      <c r="BJ820" s="44"/>
    </row>
    <row r="821" spans="1:62" x14ac:dyDescent="0.25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4"/>
      <c r="AU821" s="44"/>
      <c r="AV821" s="44"/>
      <c r="AW821" s="44"/>
      <c r="AX821" s="44"/>
      <c r="AY821" s="44"/>
      <c r="AZ821" s="44"/>
      <c r="BA821" s="44"/>
      <c r="BB821" s="44"/>
      <c r="BC821" s="44"/>
      <c r="BD821" s="44"/>
      <c r="BE821" s="44"/>
      <c r="BF821" s="44"/>
      <c r="BG821" s="44"/>
      <c r="BH821" s="44"/>
      <c r="BI821" s="44"/>
      <c r="BJ821" s="44"/>
    </row>
    <row r="822" spans="1:62" x14ac:dyDescent="0.25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4"/>
      <c r="AU822" s="44"/>
      <c r="AV822" s="44"/>
      <c r="AW822" s="44"/>
      <c r="AX822" s="44"/>
      <c r="AY822" s="44"/>
      <c r="AZ822" s="44"/>
      <c r="BA822" s="44"/>
      <c r="BB822" s="44"/>
      <c r="BC822" s="44"/>
      <c r="BD822" s="44"/>
      <c r="BE822" s="44"/>
      <c r="BF822" s="44"/>
      <c r="BG822" s="44"/>
      <c r="BH822" s="44"/>
      <c r="BI822" s="44"/>
      <c r="BJ822" s="44"/>
    </row>
    <row r="823" spans="1:62" x14ac:dyDescent="0.25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4"/>
      <c r="AU823" s="44"/>
      <c r="AV823" s="44"/>
      <c r="AW823" s="44"/>
      <c r="AX823" s="44"/>
      <c r="AY823" s="44"/>
      <c r="AZ823" s="44"/>
      <c r="BA823" s="44"/>
      <c r="BB823" s="44"/>
      <c r="BC823" s="44"/>
      <c r="BD823" s="44"/>
      <c r="BE823" s="44"/>
      <c r="BF823" s="44"/>
      <c r="BG823" s="44"/>
      <c r="BH823" s="44"/>
      <c r="BI823" s="44"/>
      <c r="BJ823" s="44"/>
    </row>
    <row r="824" spans="1:62" x14ac:dyDescent="0.25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4"/>
      <c r="AU824" s="44"/>
      <c r="AV824" s="44"/>
      <c r="AW824" s="44"/>
      <c r="AX824" s="44"/>
      <c r="AY824" s="44"/>
      <c r="AZ824" s="44"/>
      <c r="BA824" s="44"/>
      <c r="BB824" s="44"/>
      <c r="BC824" s="44"/>
      <c r="BD824" s="44"/>
      <c r="BE824" s="44"/>
      <c r="BF824" s="44"/>
      <c r="BG824" s="44"/>
      <c r="BH824" s="44"/>
      <c r="BI824" s="44"/>
      <c r="BJ824" s="44"/>
    </row>
    <row r="825" spans="1:62" x14ac:dyDescent="0.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4"/>
      <c r="AU825" s="44"/>
      <c r="AV825" s="44"/>
      <c r="AW825" s="44"/>
      <c r="AX825" s="44"/>
      <c r="AY825" s="44"/>
      <c r="AZ825" s="44"/>
      <c r="BA825" s="44"/>
      <c r="BB825" s="44"/>
      <c r="BC825" s="44"/>
      <c r="BD825" s="44"/>
      <c r="BE825" s="44"/>
      <c r="BF825" s="44"/>
      <c r="BG825" s="44"/>
      <c r="BH825" s="44"/>
      <c r="BI825" s="44"/>
      <c r="BJ825" s="44"/>
    </row>
    <row r="826" spans="1:62" x14ac:dyDescent="0.25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4"/>
      <c r="AU826" s="44"/>
      <c r="AV826" s="44"/>
      <c r="AW826" s="44"/>
      <c r="AX826" s="44"/>
      <c r="AY826" s="44"/>
      <c r="AZ826" s="44"/>
      <c r="BA826" s="44"/>
      <c r="BB826" s="44"/>
      <c r="BC826" s="44"/>
      <c r="BD826" s="44"/>
      <c r="BE826" s="44"/>
      <c r="BF826" s="44"/>
      <c r="BG826" s="44"/>
      <c r="BH826" s="44"/>
      <c r="BI826" s="44"/>
      <c r="BJ826" s="44"/>
    </row>
    <row r="827" spans="1:62" x14ac:dyDescent="0.25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4"/>
      <c r="AU827" s="44"/>
      <c r="AV827" s="44"/>
      <c r="AW827" s="44"/>
      <c r="AX827" s="44"/>
      <c r="AY827" s="44"/>
      <c r="AZ827" s="44"/>
      <c r="BA827" s="44"/>
      <c r="BB827" s="44"/>
      <c r="BC827" s="44"/>
      <c r="BD827" s="44"/>
      <c r="BE827" s="44"/>
      <c r="BF827" s="44"/>
      <c r="BG827" s="44"/>
      <c r="BH827" s="44"/>
      <c r="BI827" s="44"/>
      <c r="BJ827" s="44"/>
    </row>
    <row r="828" spans="1:62" x14ac:dyDescent="0.25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4"/>
      <c r="AU828" s="44"/>
      <c r="AV828" s="44"/>
      <c r="AW828" s="44"/>
      <c r="AX828" s="44"/>
      <c r="AY828" s="44"/>
      <c r="AZ828" s="44"/>
      <c r="BA828" s="44"/>
      <c r="BB828" s="44"/>
      <c r="BC828" s="44"/>
      <c r="BD828" s="44"/>
      <c r="BE828" s="44"/>
      <c r="BF828" s="44"/>
      <c r="BG828" s="44"/>
      <c r="BH828" s="44"/>
      <c r="BI828" s="44"/>
      <c r="BJ828" s="44"/>
    </row>
    <row r="829" spans="1:62" x14ac:dyDescent="0.25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4"/>
      <c r="AU829" s="44"/>
      <c r="AV829" s="44"/>
      <c r="AW829" s="44"/>
      <c r="AX829" s="44"/>
      <c r="AY829" s="44"/>
      <c r="AZ829" s="44"/>
      <c r="BA829" s="44"/>
      <c r="BB829" s="44"/>
      <c r="BC829" s="44"/>
      <c r="BD829" s="44"/>
      <c r="BE829" s="44"/>
      <c r="BF829" s="44"/>
      <c r="BG829" s="44"/>
      <c r="BH829" s="44"/>
      <c r="BI829" s="44"/>
      <c r="BJ829" s="44"/>
    </row>
    <row r="830" spans="1:62" x14ac:dyDescent="0.25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4"/>
      <c r="AU830" s="44"/>
      <c r="AV830" s="44"/>
      <c r="AW830" s="44"/>
      <c r="AX830" s="44"/>
      <c r="AY830" s="44"/>
      <c r="AZ830" s="44"/>
      <c r="BA830" s="44"/>
      <c r="BB830" s="44"/>
      <c r="BC830" s="44"/>
      <c r="BD830" s="44"/>
      <c r="BE830" s="44"/>
      <c r="BF830" s="44"/>
      <c r="BG830" s="44"/>
      <c r="BH830" s="44"/>
      <c r="BI830" s="44"/>
      <c r="BJ830" s="44"/>
    </row>
    <row r="831" spans="1:62" x14ac:dyDescent="0.25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4"/>
      <c r="AU831" s="44"/>
      <c r="AV831" s="44"/>
      <c r="AW831" s="44"/>
      <c r="AX831" s="44"/>
      <c r="AY831" s="44"/>
      <c r="AZ831" s="44"/>
      <c r="BA831" s="44"/>
      <c r="BB831" s="44"/>
      <c r="BC831" s="44"/>
      <c r="BD831" s="44"/>
      <c r="BE831" s="44"/>
      <c r="BF831" s="44"/>
      <c r="BG831" s="44"/>
      <c r="BH831" s="44"/>
      <c r="BI831" s="44"/>
      <c r="BJ831" s="44"/>
    </row>
    <row r="832" spans="1:62" x14ac:dyDescent="0.25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4"/>
      <c r="AU832" s="44"/>
      <c r="AV832" s="44"/>
      <c r="AW832" s="44"/>
      <c r="AX832" s="44"/>
      <c r="AY832" s="44"/>
      <c r="AZ832" s="44"/>
      <c r="BA832" s="44"/>
      <c r="BB832" s="44"/>
      <c r="BC832" s="44"/>
      <c r="BD832" s="44"/>
      <c r="BE832" s="44"/>
      <c r="BF832" s="44"/>
      <c r="BG832" s="44"/>
      <c r="BH832" s="44"/>
      <c r="BI832" s="44"/>
      <c r="BJ832" s="44"/>
    </row>
    <row r="833" spans="1:62" x14ac:dyDescent="0.25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4"/>
      <c r="AU833" s="44"/>
      <c r="AV833" s="44"/>
      <c r="AW833" s="44"/>
      <c r="AX833" s="44"/>
      <c r="AY833" s="44"/>
      <c r="AZ833" s="44"/>
      <c r="BA833" s="44"/>
      <c r="BB833" s="44"/>
      <c r="BC833" s="44"/>
      <c r="BD833" s="44"/>
      <c r="BE833" s="44"/>
      <c r="BF833" s="44"/>
      <c r="BG833" s="44"/>
      <c r="BH833" s="44"/>
      <c r="BI833" s="44"/>
      <c r="BJ833" s="44"/>
    </row>
    <row r="834" spans="1:62" x14ac:dyDescent="0.25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4"/>
      <c r="AU834" s="44"/>
      <c r="AV834" s="44"/>
      <c r="AW834" s="44"/>
      <c r="AX834" s="44"/>
      <c r="AY834" s="44"/>
      <c r="AZ834" s="44"/>
      <c r="BA834" s="44"/>
      <c r="BB834" s="44"/>
      <c r="BC834" s="44"/>
      <c r="BD834" s="44"/>
      <c r="BE834" s="44"/>
      <c r="BF834" s="44"/>
      <c r="BG834" s="44"/>
      <c r="BH834" s="44"/>
      <c r="BI834" s="44"/>
      <c r="BJ834" s="44"/>
    </row>
    <row r="835" spans="1:62" x14ac:dyDescent="0.2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4"/>
      <c r="AU835" s="44"/>
      <c r="AV835" s="44"/>
      <c r="AW835" s="44"/>
      <c r="AX835" s="44"/>
      <c r="AY835" s="44"/>
      <c r="AZ835" s="44"/>
      <c r="BA835" s="44"/>
      <c r="BB835" s="44"/>
      <c r="BC835" s="44"/>
      <c r="BD835" s="44"/>
      <c r="BE835" s="44"/>
      <c r="BF835" s="44"/>
      <c r="BG835" s="44"/>
      <c r="BH835" s="44"/>
      <c r="BI835" s="44"/>
      <c r="BJ835" s="44"/>
    </row>
    <row r="836" spans="1:62" x14ac:dyDescent="0.25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4"/>
      <c r="AU836" s="44"/>
      <c r="AV836" s="44"/>
      <c r="AW836" s="44"/>
      <c r="AX836" s="44"/>
      <c r="AY836" s="44"/>
      <c r="AZ836" s="44"/>
      <c r="BA836" s="44"/>
      <c r="BB836" s="44"/>
      <c r="BC836" s="44"/>
      <c r="BD836" s="44"/>
      <c r="BE836" s="44"/>
      <c r="BF836" s="44"/>
      <c r="BG836" s="44"/>
      <c r="BH836" s="44"/>
      <c r="BI836" s="44"/>
      <c r="BJ836" s="44"/>
    </row>
    <row r="837" spans="1:62" x14ac:dyDescent="0.25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4"/>
      <c r="AU837" s="44"/>
      <c r="AV837" s="44"/>
      <c r="AW837" s="44"/>
      <c r="AX837" s="44"/>
      <c r="AY837" s="44"/>
      <c r="AZ837" s="44"/>
      <c r="BA837" s="44"/>
      <c r="BB837" s="44"/>
      <c r="BC837" s="44"/>
      <c r="BD837" s="44"/>
      <c r="BE837" s="44"/>
      <c r="BF837" s="44"/>
      <c r="BG837" s="44"/>
      <c r="BH837" s="44"/>
      <c r="BI837" s="44"/>
      <c r="BJ837" s="44"/>
    </row>
    <row r="838" spans="1:62" x14ac:dyDescent="0.25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4"/>
      <c r="AU838" s="44"/>
      <c r="AV838" s="44"/>
      <c r="AW838" s="44"/>
      <c r="AX838" s="44"/>
      <c r="AY838" s="44"/>
      <c r="AZ838" s="44"/>
      <c r="BA838" s="44"/>
      <c r="BB838" s="44"/>
      <c r="BC838" s="44"/>
      <c r="BD838" s="44"/>
      <c r="BE838" s="44"/>
      <c r="BF838" s="44"/>
      <c r="BG838" s="44"/>
      <c r="BH838" s="44"/>
      <c r="BI838" s="44"/>
      <c r="BJ838" s="44"/>
    </row>
    <row r="839" spans="1:62" x14ac:dyDescent="0.25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4"/>
      <c r="AU839" s="44"/>
      <c r="AV839" s="44"/>
      <c r="AW839" s="44"/>
      <c r="AX839" s="44"/>
      <c r="AY839" s="44"/>
      <c r="AZ839" s="44"/>
      <c r="BA839" s="44"/>
      <c r="BB839" s="44"/>
      <c r="BC839" s="44"/>
      <c r="BD839" s="44"/>
      <c r="BE839" s="44"/>
      <c r="BF839" s="44"/>
      <c r="BG839" s="44"/>
      <c r="BH839" s="44"/>
      <c r="BI839" s="44"/>
      <c r="BJ839" s="44"/>
    </row>
    <row r="840" spans="1:62" x14ac:dyDescent="0.25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4"/>
      <c r="AU840" s="44"/>
      <c r="AV840" s="44"/>
      <c r="AW840" s="44"/>
      <c r="AX840" s="44"/>
      <c r="AY840" s="44"/>
      <c r="AZ840" s="44"/>
      <c r="BA840" s="44"/>
      <c r="BB840" s="44"/>
      <c r="BC840" s="44"/>
      <c r="BD840" s="44"/>
      <c r="BE840" s="44"/>
      <c r="BF840" s="44"/>
      <c r="BG840" s="44"/>
      <c r="BH840" s="44"/>
      <c r="BI840" s="44"/>
      <c r="BJ840" s="44"/>
    </row>
    <row r="841" spans="1:62" x14ac:dyDescent="0.25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4"/>
      <c r="AU841" s="44"/>
      <c r="AV841" s="44"/>
      <c r="AW841" s="44"/>
      <c r="AX841" s="44"/>
      <c r="AY841" s="44"/>
      <c r="AZ841" s="44"/>
      <c r="BA841" s="44"/>
      <c r="BB841" s="44"/>
      <c r="BC841" s="44"/>
      <c r="BD841" s="44"/>
      <c r="BE841" s="44"/>
      <c r="BF841" s="44"/>
      <c r="BG841" s="44"/>
      <c r="BH841" s="44"/>
      <c r="BI841" s="44"/>
      <c r="BJ841" s="44"/>
    </row>
    <row r="842" spans="1:62" x14ac:dyDescent="0.25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4"/>
      <c r="AU842" s="44"/>
      <c r="AV842" s="44"/>
      <c r="AW842" s="44"/>
      <c r="AX842" s="44"/>
      <c r="AY842" s="44"/>
      <c r="AZ842" s="44"/>
      <c r="BA842" s="44"/>
      <c r="BB842" s="44"/>
      <c r="BC842" s="44"/>
      <c r="BD842" s="44"/>
      <c r="BE842" s="44"/>
      <c r="BF842" s="44"/>
      <c r="BG842" s="44"/>
      <c r="BH842" s="44"/>
      <c r="BI842" s="44"/>
      <c r="BJ842" s="44"/>
    </row>
    <row r="843" spans="1:62" x14ac:dyDescent="0.25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4"/>
      <c r="AU843" s="44"/>
      <c r="AV843" s="44"/>
      <c r="AW843" s="44"/>
      <c r="AX843" s="44"/>
      <c r="AY843" s="44"/>
      <c r="AZ843" s="44"/>
      <c r="BA843" s="44"/>
      <c r="BB843" s="44"/>
      <c r="BC843" s="44"/>
      <c r="BD843" s="44"/>
      <c r="BE843" s="44"/>
      <c r="BF843" s="44"/>
      <c r="BG843" s="44"/>
      <c r="BH843" s="44"/>
      <c r="BI843" s="44"/>
      <c r="BJ843" s="44"/>
    </row>
    <row r="844" spans="1:62" x14ac:dyDescent="0.25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4"/>
      <c r="AU844" s="44"/>
      <c r="AV844" s="44"/>
      <c r="AW844" s="44"/>
      <c r="AX844" s="44"/>
      <c r="AY844" s="44"/>
      <c r="AZ844" s="44"/>
      <c r="BA844" s="44"/>
      <c r="BB844" s="44"/>
      <c r="BC844" s="44"/>
      <c r="BD844" s="44"/>
      <c r="BE844" s="44"/>
      <c r="BF844" s="44"/>
      <c r="BG844" s="44"/>
      <c r="BH844" s="44"/>
      <c r="BI844" s="44"/>
      <c r="BJ844" s="44"/>
    </row>
    <row r="845" spans="1:62" x14ac:dyDescent="0.2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4"/>
      <c r="AU845" s="44"/>
      <c r="AV845" s="44"/>
      <c r="AW845" s="44"/>
      <c r="AX845" s="44"/>
      <c r="AY845" s="44"/>
      <c r="AZ845" s="44"/>
      <c r="BA845" s="44"/>
      <c r="BB845" s="44"/>
      <c r="BC845" s="44"/>
      <c r="BD845" s="44"/>
      <c r="BE845" s="44"/>
      <c r="BF845" s="44"/>
      <c r="BG845" s="44"/>
      <c r="BH845" s="44"/>
      <c r="BI845" s="44"/>
      <c r="BJ845" s="44"/>
    </row>
    <row r="846" spans="1:62" x14ac:dyDescent="0.25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4"/>
      <c r="AU846" s="44"/>
      <c r="AV846" s="44"/>
      <c r="AW846" s="44"/>
      <c r="AX846" s="44"/>
      <c r="AY846" s="44"/>
      <c r="AZ846" s="44"/>
      <c r="BA846" s="44"/>
      <c r="BB846" s="44"/>
      <c r="BC846" s="44"/>
      <c r="BD846" s="44"/>
      <c r="BE846" s="44"/>
      <c r="BF846" s="44"/>
      <c r="BG846" s="44"/>
      <c r="BH846" s="44"/>
      <c r="BI846" s="44"/>
      <c r="BJ846" s="44"/>
    </row>
    <row r="847" spans="1:62" x14ac:dyDescent="0.25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4"/>
      <c r="AU847" s="44"/>
      <c r="AV847" s="44"/>
      <c r="AW847" s="44"/>
      <c r="AX847" s="44"/>
      <c r="AY847" s="44"/>
      <c r="AZ847" s="44"/>
      <c r="BA847" s="44"/>
      <c r="BB847" s="44"/>
      <c r="BC847" s="44"/>
      <c r="BD847" s="44"/>
      <c r="BE847" s="44"/>
      <c r="BF847" s="44"/>
      <c r="BG847" s="44"/>
      <c r="BH847" s="44"/>
      <c r="BI847" s="44"/>
      <c r="BJ847" s="44"/>
    </row>
    <row r="848" spans="1:62" x14ac:dyDescent="0.25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4"/>
      <c r="AU848" s="44"/>
      <c r="AV848" s="44"/>
      <c r="AW848" s="44"/>
      <c r="AX848" s="44"/>
      <c r="AY848" s="44"/>
      <c r="AZ848" s="44"/>
      <c r="BA848" s="44"/>
      <c r="BB848" s="44"/>
      <c r="BC848" s="44"/>
      <c r="BD848" s="44"/>
      <c r="BE848" s="44"/>
      <c r="BF848" s="44"/>
      <c r="BG848" s="44"/>
      <c r="BH848" s="44"/>
      <c r="BI848" s="44"/>
      <c r="BJ848" s="44"/>
    </row>
    <row r="849" spans="1:62" x14ac:dyDescent="0.25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4"/>
      <c r="AU849" s="44"/>
      <c r="AV849" s="44"/>
      <c r="AW849" s="44"/>
      <c r="AX849" s="44"/>
      <c r="AY849" s="44"/>
      <c r="AZ849" s="44"/>
      <c r="BA849" s="44"/>
      <c r="BB849" s="44"/>
      <c r="BC849" s="44"/>
      <c r="BD849" s="44"/>
      <c r="BE849" s="44"/>
      <c r="BF849" s="44"/>
      <c r="BG849" s="44"/>
      <c r="BH849" s="44"/>
      <c r="BI849" s="44"/>
      <c r="BJ849" s="44"/>
    </row>
    <row r="850" spans="1:62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4"/>
      <c r="AU850" s="44"/>
      <c r="AV850" s="44"/>
      <c r="AW850" s="44"/>
      <c r="AX850" s="44"/>
      <c r="AY850" s="44"/>
      <c r="AZ850" s="44"/>
      <c r="BA850" s="44"/>
      <c r="BB850" s="44"/>
      <c r="BC850" s="44"/>
      <c r="BD850" s="44"/>
      <c r="BE850" s="44"/>
      <c r="BF850" s="44"/>
      <c r="BG850" s="44"/>
      <c r="BH850" s="44"/>
      <c r="BI850" s="44"/>
      <c r="BJ850" s="44"/>
    </row>
    <row r="851" spans="1:62" x14ac:dyDescent="0.25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4"/>
      <c r="AU851" s="44"/>
      <c r="AV851" s="44"/>
      <c r="AW851" s="44"/>
      <c r="AX851" s="44"/>
      <c r="AY851" s="44"/>
      <c r="AZ851" s="44"/>
      <c r="BA851" s="44"/>
      <c r="BB851" s="44"/>
      <c r="BC851" s="44"/>
      <c r="BD851" s="44"/>
      <c r="BE851" s="44"/>
      <c r="BF851" s="44"/>
      <c r="BG851" s="44"/>
      <c r="BH851" s="44"/>
      <c r="BI851" s="44"/>
      <c r="BJ851" s="44"/>
    </row>
    <row r="852" spans="1:62" x14ac:dyDescent="0.25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4"/>
      <c r="AU852" s="44"/>
      <c r="AV852" s="44"/>
      <c r="AW852" s="44"/>
      <c r="AX852" s="44"/>
      <c r="AY852" s="44"/>
      <c r="AZ852" s="44"/>
      <c r="BA852" s="44"/>
      <c r="BB852" s="44"/>
      <c r="BC852" s="44"/>
      <c r="BD852" s="44"/>
      <c r="BE852" s="44"/>
      <c r="BF852" s="44"/>
      <c r="BG852" s="44"/>
      <c r="BH852" s="44"/>
      <c r="BI852" s="44"/>
      <c r="BJ852" s="44"/>
    </row>
    <row r="853" spans="1:62" x14ac:dyDescent="0.25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4"/>
      <c r="AU853" s="44"/>
      <c r="AV853" s="44"/>
      <c r="AW853" s="44"/>
      <c r="AX853" s="44"/>
      <c r="AY853" s="44"/>
      <c r="AZ853" s="44"/>
      <c r="BA853" s="44"/>
      <c r="BB853" s="44"/>
      <c r="BC853" s="44"/>
      <c r="BD853" s="44"/>
      <c r="BE853" s="44"/>
      <c r="BF853" s="44"/>
      <c r="BG853" s="44"/>
      <c r="BH853" s="44"/>
      <c r="BI853" s="44"/>
      <c r="BJ853" s="44"/>
    </row>
    <row r="854" spans="1:62" x14ac:dyDescent="0.25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4"/>
      <c r="AU854" s="44"/>
      <c r="AV854" s="44"/>
      <c r="AW854" s="44"/>
      <c r="AX854" s="44"/>
      <c r="AY854" s="44"/>
      <c r="AZ854" s="44"/>
      <c r="BA854" s="44"/>
      <c r="BB854" s="44"/>
      <c r="BC854" s="44"/>
      <c r="BD854" s="44"/>
      <c r="BE854" s="44"/>
      <c r="BF854" s="44"/>
      <c r="BG854" s="44"/>
      <c r="BH854" s="44"/>
      <c r="BI854" s="44"/>
      <c r="BJ854" s="44"/>
    </row>
    <row r="855" spans="1:62" x14ac:dyDescent="0.2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4"/>
      <c r="AU855" s="44"/>
      <c r="AV855" s="44"/>
      <c r="AW855" s="44"/>
      <c r="AX855" s="44"/>
      <c r="AY855" s="44"/>
      <c r="AZ855" s="44"/>
      <c r="BA855" s="44"/>
      <c r="BB855" s="44"/>
      <c r="BC855" s="44"/>
      <c r="BD855" s="44"/>
      <c r="BE855" s="44"/>
      <c r="BF855" s="44"/>
      <c r="BG855" s="44"/>
      <c r="BH855" s="44"/>
      <c r="BI855" s="44"/>
      <c r="BJ855" s="44"/>
    </row>
    <row r="856" spans="1:62" x14ac:dyDescent="0.25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4"/>
      <c r="AU856" s="44"/>
      <c r="AV856" s="44"/>
      <c r="AW856" s="44"/>
      <c r="AX856" s="44"/>
      <c r="AY856" s="44"/>
      <c r="AZ856" s="44"/>
      <c r="BA856" s="44"/>
      <c r="BB856" s="44"/>
      <c r="BC856" s="44"/>
      <c r="BD856" s="44"/>
      <c r="BE856" s="44"/>
      <c r="BF856" s="44"/>
      <c r="BG856" s="44"/>
      <c r="BH856" s="44"/>
      <c r="BI856" s="44"/>
      <c r="BJ856" s="44"/>
    </row>
    <row r="857" spans="1:62" x14ac:dyDescent="0.25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4"/>
      <c r="AU857" s="44"/>
      <c r="AV857" s="44"/>
      <c r="AW857" s="44"/>
      <c r="AX857" s="44"/>
      <c r="AY857" s="44"/>
      <c r="AZ857" s="44"/>
      <c r="BA857" s="44"/>
      <c r="BB857" s="44"/>
      <c r="BC857" s="44"/>
      <c r="BD857" s="44"/>
      <c r="BE857" s="44"/>
      <c r="BF857" s="44"/>
      <c r="BG857" s="44"/>
      <c r="BH857" s="44"/>
      <c r="BI857" s="44"/>
      <c r="BJ857" s="44"/>
    </row>
    <row r="858" spans="1:62" x14ac:dyDescent="0.25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4"/>
      <c r="AU858" s="44"/>
      <c r="AV858" s="44"/>
      <c r="AW858" s="44"/>
      <c r="AX858" s="44"/>
      <c r="AY858" s="44"/>
      <c r="AZ858" s="44"/>
      <c r="BA858" s="44"/>
      <c r="BB858" s="44"/>
      <c r="BC858" s="44"/>
      <c r="BD858" s="44"/>
      <c r="BE858" s="44"/>
      <c r="BF858" s="44"/>
      <c r="BG858" s="44"/>
      <c r="BH858" s="44"/>
      <c r="BI858" s="44"/>
      <c r="BJ858" s="44"/>
    </row>
    <row r="859" spans="1:62" x14ac:dyDescent="0.25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4"/>
      <c r="AU859" s="44"/>
      <c r="AV859" s="44"/>
      <c r="AW859" s="44"/>
      <c r="AX859" s="44"/>
      <c r="AY859" s="44"/>
      <c r="AZ859" s="44"/>
      <c r="BA859" s="44"/>
      <c r="BB859" s="44"/>
      <c r="BC859" s="44"/>
      <c r="BD859" s="44"/>
      <c r="BE859" s="44"/>
      <c r="BF859" s="44"/>
      <c r="BG859" s="44"/>
      <c r="BH859" s="44"/>
      <c r="BI859" s="44"/>
      <c r="BJ859" s="44"/>
    </row>
    <row r="860" spans="1:62" x14ac:dyDescent="0.25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4"/>
      <c r="AU860" s="44"/>
      <c r="AV860" s="44"/>
      <c r="AW860" s="44"/>
      <c r="AX860" s="44"/>
      <c r="AY860" s="44"/>
      <c r="AZ860" s="44"/>
      <c r="BA860" s="44"/>
      <c r="BB860" s="44"/>
      <c r="BC860" s="44"/>
      <c r="BD860" s="44"/>
      <c r="BE860" s="44"/>
      <c r="BF860" s="44"/>
      <c r="BG860" s="44"/>
      <c r="BH860" s="44"/>
      <c r="BI860" s="44"/>
      <c r="BJ860" s="44"/>
    </row>
    <row r="861" spans="1:62" x14ac:dyDescent="0.25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4"/>
      <c r="AU861" s="44"/>
      <c r="AV861" s="44"/>
      <c r="AW861" s="44"/>
      <c r="AX861" s="44"/>
      <c r="AY861" s="44"/>
      <c r="AZ861" s="44"/>
      <c r="BA861" s="44"/>
      <c r="BB861" s="44"/>
      <c r="BC861" s="44"/>
      <c r="BD861" s="44"/>
      <c r="BE861" s="44"/>
      <c r="BF861" s="44"/>
      <c r="BG861" s="44"/>
      <c r="BH861" s="44"/>
      <c r="BI861" s="44"/>
      <c r="BJ861" s="44"/>
    </row>
    <row r="862" spans="1:62" x14ac:dyDescent="0.25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4"/>
      <c r="AU862" s="44"/>
      <c r="AV862" s="44"/>
      <c r="AW862" s="44"/>
      <c r="AX862" s="44"/>
      <c r="AY862" s="44"/>
      <c r="AZ862" s="44"/>
      <c r="BA862" s="44"/>
      <c r="BB862" s="44"/>
      <c r="BC862" s="44"/>
      <c r="BD862" s="44"/>
      <c r="BE862" s="44"/>
      <c r="BF862" s="44"/>
      <c r="BG862" s="44"/>
      <c r="BH862" s="44"/>
      <c r="BI862" s="44"/>
      <c r="BJ862" s="44"/>
    </row>
    <row r="863" spans="1:62" x14ac:dyDescent="0.25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4"/>
      <c r="AU863" s="44"/>
      <c r="AV863" s="44"/>
      <c r="AW863" s="44"/>
      <c r="AX863" s="44"/>
      <c r="AY863" s="44"/>
      <c r="AZ863" s="44"/>
      <c r="BA863" s="44"/>
      <c r="BB863" s="44"/>
      <c r="BC863" s="44"/>
      <c r="BD863" s="44"/>
      <c r="BE863" s="44"/>
      <c r="BF863" s="44"/>
      <c r="BG863" s="44"/>
      <c r="BH863" s="44"/>
      <c r="BI863" s="44"/>
      <c r="BJ863" s="44"/>
    </row>
    <row r="864" spans="1:62" x14ac:dyDescent="0.25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4"/>
      <c r="AU864" s="44"/>
      <c r="AV864" s="44"/>
      <c r="AW864" s="44"/>
      <c r="AX864" s="44"/>
      <c r="AY864" s="44"/>
      <c r="AZ864" s="44"/>
      <c r="BA864" s="44"/>
      <c r="BB864" s="44"/>
      <c r="BC864" s="44"/>
      <c r="BD864" s="44"/>
      <c r="BE864" s="44"/>
      <c r="BF864" s="44"/>
      <c r="BG864" s="44"/>
      <c r="BH864" s="44"/>
      <c r="BI864" s="44"/>
      <c r="BJ864" s="44"/>
    </row>
    <row r="865" spans="1:62" x14ac:dyDescent="0.2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4"/>
      <c r="AU865" s="44"/>
      <c r="AV865" s="44"/>
      <c r="AW865" s="44"/>
      <c r="AX865" s="44"/>
      <c r="AY865" s="44"/>
      <c r="AZ865" s="44"/>
      <c r="BA865" s="44"/>
      <c r="BB865" s="44"/>
      <c r="BC865" s="44"/>
      <c r="BD865" s="44"/>
      <c r="BE865" s="44"/>
      <c r="BF865" s="44"/>
      <c r="BG865" s="44"/>
      <c r="BH865" s="44"/>
      <c r="BI865" s="44"/>
      <c r="BJ865" s="44"/>
    </row>
    <row r="866" spans="1:62" x14ac:dyDescent="0.25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4"/>
      <c r="AU866" s="44"/>
      <c r="AV866" s="44"/>
      <c r="AW866" s="44"/>
      <c r="AX866" s="44"/>
      <c r="AY866" s="44"/>
      <c r="AZ866" s="44"/>
      <c r="BA866" s="44"/>
      <c r="BB866" s="44"/>
      <c r="BC866" s="44"/>
      <c r="BD866" s="44"/>
      <c r="BE866" s="44"/>
      <c r="BF866" s="44"/>
      <c r="BG866" s="44"/>
      <c r="BH866" s="44"/>
      <c r="BI866" s="44"/>
      <c r="BJ866" s="44"/>
    </row>
    <row r="867" spans="1:62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4"/>
      <c r="AU867" s="44"/>
      <c r="AV867" s="44"/>
      <c r="AW867" s="44"/>
      <c r="AX867" s="44"/>
      <c r="AY867" s="44"/>
      <c r="AZ867" s="44"/>
      <c r="BA867" s="44"/>
      <c r="BB867" s="44"/>
      <c r="BC867" s="44"/>
      <c r="BD867" s="44"/>
      <c r="BE867" s="44"/>
      <c r="BF867" s="44"/>
      <c r="BG867" s="44"/>
      <c r="BH867" s="44"/>
      <c r="BI867" s="44"/>
      <c r="BJ867" s="44"/>
    </row>
    <row r="868" spans="1:62" x14ac:dyDescent="0.25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4"/>
      <c r="AU868" s="44"/>
      <c r="AV868" s="44"/>
      <c r="AW868" s="44"/>
      <c r="AX868" s="44"/>
      <c r="AY868" s="44"/>
      <c r="AZ868" s="44"/>
      <c r="BA868" s="44"/>
      <c r="BB868" s="44"/>
      <c r="BC868" s="44"/>
      <c r="BD868" s="44"/>
      <c r="BE868" s="44"/>
      <c r="BF868" s="44"/>
      <c r="BG868" s="44"/>
      <c r="BH868" s="44"/>
      <c r="BI868" s="44"/>
      <c r="BJ868" s="44"/>
    </row>
    <row r="869" spans="1:62" x14ac:dyDescent="0.25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4"/>
      <c r="AU869" s="44"/>
      <c r="AV869" s="44"/>
      <c r="AW869" s="44"/>
      <c r="AX869" s="44"/>
      <c r="AY869" s="44"/>
      <c r="AZ869" s="44"/>
      <c r="BA869" s="44"/>
      <c r="BB869" s="44"/>
      <c r="BC869" s="44"/>
      <c r="BD869" s="44"/>
      <c r="BE869" s="44"/>
      <c r="BF869" s="44"/>
      <c r="BG869" s="44"/>
      <c r="BH869" s="44"/>
      <c r="BI869" s="44"/>
      <c r="BJ869" s="44"/>
    </row>
    <row r="870" spans="1:62" x14ac:dyDescent="0.25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4"/>
      <c r="AU870" s="44"/>
      <c r="AV870" s="44"/>
      <c r="AW870" s="44"/>
      <c r="AX870" s="44"/>
      <c r="AY870" s="44"/>
      <c r="AZ870" s="44"/>
      <c r="BA870" s="44"/>
      <c r="BB870" s="44"/>
      <c r="BC870" s="44"/>
      <c r="BD870" s="44"/>
      <c r="BE870" s="44"/>
      <c r="BF870" s="44"/>
      <c r="BG870" s="44"/>
      <c r="BH870" s="44"/>
      <c r="BI870" s="44"/>
      <c r="BJ870" s="44"/>
    </row>
    <row r="871" spans="1:62" x14ac:dyDescent="0.25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4"/>
      <c r="AU871" s="44"/>
      <c r="AV871" s="44"/>
      <c r="AW871" s="44"/>
      <c r="AX871" s="44"/>
      <c r="AY871" s="44"/>
      <c r="AZ871" s="44"/>
      <c r="BA871" s="44"/>
      <c r="BB871" s="44"/>
      <c r="BC871" s="44"/>
      <c r="BD871" s="44"/>
      <c r="BE871" s="44"/>
      <c r="BF871" s="44"/>
      <c r="BG871" s="44"/>
      <c r="BH871" s="44"/>
      <c r="BI871" s="44"/>
      <c r="BJ871" s="44"/>
    </row>
    <row r="872" spans="1:62" x14ac:dyDescent="0.25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4"/>
      <c r="AU872" s="44"/>
      <c r="AV872" s="44"/>
      <c r="AW872" s="44"/>
      <c r="AX872" s="44"/>
      <c r="AY872" s="44"/>
      <c r="AZ872" s="44"/>
      <c r="BA872" s="44"/>
      <c r="BB872" s="44"/>
      <c r="BC872" s="44"/>
      <c r="BD872" s="44"/>
      <c r="BE872" s="44"/>
      <c r="BF872" s="44"/>
      <c r="BG872" s="44"/>
      <c r="BH872" s="44"/>
      <c r="BI872" s="44"/>
      <c r="BJ872" s="44"/>
    </row>
    <row r="873" spans="1:62" x14ac:dyDescent="0.25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4"/>
      <c r="AU873" s="44"/>
      <c r="AV873" s="44"/>
      <c r="AW873" s="44"/>
      <c r="AX873" s="44"/>
      <c r="AY873" s="44"/>
      <c r="AZ873" s="44"/>
      <c r="BA873" s="44"/>
      <c r="BB873" s="44"/>
      <c r="BC873" s="44"/>
      <c r="BD873" s="44"/>
      <c r="BE873" s="44"/>
      <c r="BF873" s="44"/>
      <c r="BG873" s="44"/>
      <c r="BH873" s="44"/>
      <c r="BI873" s="44"/>
      <c r="BJ873" s="44"/>
    </row>
    <row r="874" spans="1:62" x14ac:dyDescent="0.25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4"/>
      <c r="AU874" s="44"/>
      <c r="AV874" s="44"/>
      <c r="AW874" s="44"/>
      <c r="AX874" s="44"/>
      <c r="AY874" s="44"/>
      <c r="AZ874" s="44"/>
      <c r="BA874" s="44"/>
      <c r="BB874" s="44"/>
      <c r="BC874" s="44"/>
      <c r="BD874" s="44"/>
      <c r="BE874" s="44"/>
      <c r="BF874" s="44"/>
      <c r="BG874" s="44"/>
      <c r="BH874" s="44"/>
      <c r="BI874" s="44"/>
      <c r="BJ874" s="44"/>
    </row>
    <row r="875" spans="1:62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4"/>
      <c r="AU875" s="44"/>
      <c r="AV875" s="44"/>
      <c r="AW875" s="44"/>
      <c r="AX875" s="44"/>
      <c r="AY875" s="44"/>
      <c r="AZ875" s="44"/>
      <c r="BA875" s="44"/>
      <c r="BB875" s="44"/>
      <c r="BC875" s="44"/>
      <c r="BD875" s="44"/>
      <c r="BE875" s="44"/>
      <c r="BF875" s="44"/>
      <c r="BG875" s="44"/>
      <c r="BH875" s="44"/>
      <c r="BI875" s="44"/>
      <c r="BJ875" s="44"/>
    </row>
    <row r="876" spans="1:62" x14ac:dyDescent="0.25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4"/>
      <c r="AU876" s="44"/>
      <c r="AV876" s="44"/>
      <c r="AW876" s="44"/>
      <c r="AX876" s="44"/>
      <c r="AY876" s="44"/>
      <c r="AZ876" s="44"/>
      <c r="BA876" s="44"/>
      <c r="BB876" s="44"/>
      <c r="BC876" s="44"/>
      <c r="BD876" s="44"/>
      <c r="BE876" s="44"/>
      <c r="BF876" s="44"/>
      <c r="BG876" s="44"/>
      <c r="BH876" s="44"/>
      <c r="BI876" s="44"/>
      <c r="BJ876" s="44"/>
    </row>
    <row r="877" spans="1:62" x14ac:dyDescent="0.25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4"/>
      <c r="AU877" s="44"/>
      <c r="AV877" s="44"/>
      <c r="AW877" s="44"/>
      <c r="AX877" s="44"/>
      <c r="AY877" s="44"/>
      <c r="AZ877" s="44"/>
      <c r="BA877" s="44"/>
      <c r="BB877" s="44"/>
      <c r="BC877" s="44"/>
      <c r="BD877" s="44"/>
      <c r="BE877" s="44"/>
      <c r="BF877" s="44"/>
      <c r="BG877" s="44"/>
      <c r="BH877" s="44"/>
      <c r="BI877" s="44"/>
      <c r="BJ877" s="44"/>
    </row>
    <row r="878" spans="1:62" x14ac:dyDescent="0.25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4"/>
      <c r="AU878" s="44"/>
      <c r="AV878" s="44"/>
      <c r="AW878" s="44"/>
      <c r="AX878" s="44"/>
      <c r="AY878" s="44"/>
      <c r="AZ878" s="44"/>
      <c r="BA878" s="44"/>
      <c r="BB878" s="44"/>
      <c r="BC878" s="44"/>
      <c r="BD878" s="44"/>
      <c r="BE878" s="44"/>
      <c r="BF878" s="44"/>
      <c r="BG878" s="44"/>
      <c r="BH878" s="44"/>
      <c r="BI878" s="44"/>
      <c r="BJ878" s="44"/>
    </row>
    <row r="879" spans="1:62" x14ac:dyDescent="0.25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4"/>
      <c r="AU879" s="44"/>
      <c r="AV879" s="44"/>
      <c r="AW879" s="44"/>
      <c r="AX879" s="44"/>
      <c r="AY879" s="44"/>
      <c r="AZ879" s="44"/>
      <c r="BA879" s="44"/>
      <c r="BB879" s="44"/>
      <c r="BC879" s="44"/>
      <c r="BD879" s="44"/>
      <c r="BE879" s="44"/>
      <c r="BF879" s="44"/>
      <c r="BG879" s="44"/>
      <c r="BH879" s="44"/>
      <c r="BI879" s="44"/>
      <c r="BJ879" s="44"/>
    </row>
    <row r="880" spans="1:62" x14ac:dyDescent="0.25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4"/>
      <c r="AU880" s="44"/>
      <c r="AV880" s="44"/>
      <c r="AW880" s="44"/>
      <c r="AX880" s="44"/>
      <c r="AY880" s="44"/>
      <c r="AZ880" s="44"/>
      <c r="BA880" s="44"/>
      <c r="BB880" s="44"/>
      <c r="BC880" s="44"/>
      <c r="BD880" s="44"/>
      <c r="BE880" s="44"/>
      <c r="BF880" s="44"/>
      <c r="BG880" s="44"/>
      <c r="BH880" s="44"/>
      <c r="BI880" s="44"/>
      <c r="BJ880" s="44"/>
    </row>
    <row r="881" spans="1:62" x14ac:dyDescent="0.25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4"/>
      <c r="AU881" s="44"/>
      <c r="AV881" s="44"/>
      <c r="AW881" s="44"/>
      <c r="AX881" s="44"/>
      <c r="AY881" s="44"/>
      <c r="AZ881" s="44"/>
      <c r="BA881" s="44"/>
      <c r="BB881" s="44"/>
      <c r="BC881" s="44"/>
      <c r="BD881" s="44"/>
      <c r="BE881" s="44"/>
      <c r="BF881" s="44"/>
      <c r="BG881" s="44"/>
      <c r="BH881" s="44"/>
      <c r="BI881" s="44"/>
      <c r="BJ881" s="44"/>
    </row>
    <row r="882" spans="1:62" x14ac:dyDescent="0.25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4"/>
      <c r="AU882" s="44"/>
      <c r="AV882" s="44"/>
      <c r="AW882" s="44"/>
      <c r="AX882" s="44"/>
      <c r="AY882" s="44"/>
      <c r="AZ882" s="44"/>
      <c r="BA882" s="44"/>
      <c r="BB882" s="44"/>
      <c r="BC882" s="44"/>
      <c r="BD882" s="44"/>
      <c r="BE882" s="44"/>
      <c r="BF882" s="44"/>
      <c r="BG882" s="44"/>
      <c r="BH882" s="44"/>
      <c r="BI882" s="44"/>
      <c r="BJ882" s="44"/>
    </row>
    <row r="883" spans="1:62" x14ac:dyDescent="0.25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4"/>
      <c r="AU883" s="44"/>
      <c r="AV883" s="44"/>
      <c r="AW883" s="44"/>
      <c r="AX883" s="44"/>
      <c r="AY883" s="44"/>
      <c r="AZ883" s="44"/>
      <c r="BA883" s="44"/>
      <c r="BB883" s="44"/>
      <c r="BC883" s="44"/>
      <c r="BD883" s="44"/>
      <c r="BE883" s="44"/>
      <c r="BF883" s="44"/>
      <c r="BG883" s="44"/>
      <c r="BH883" s="44"/>
      <c r="BI883" s="44"/>
      <c r="BJ883" s="44"/>
    </row>
    <row r="884" spans="1:62" x14ac:dyDescent="0.25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4"/>
      <c r="AU884" s="44"/>
      <c r="AV884" s="44"/>
      <c r="AW884" s="44"/>
      <c r="AX884" s="44"/>
      <c r="AY884" s="44"/>
      <c r="AZ884" s="44"/>
      <c r="BA884" s="44"/>
      <c r="BB884" s="44"/>
      <c r="BC884" s="44"/>
      <c r="BD884" s="44"/>
      <c r="BE884" s="44"/>
      <c r="BF884" s="44"/>
      <c r="BG884" s="44"/>
      <c r="BH884" s="44"/>
      <c r="BI884" s="44"/>
      <c r="BJ884" s="44"/>
    </row>
    <row r="885" spans="1:62" x14ac:dyDescent="0.2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4"/>
      <c r="AU885" s="44"/>
      <c r="AV885" s="44"/>
      <c r="AW885" s="44"/>
      <c r="AX885" s="44"/>
      <c r="AY885" s="44"/>
      <c r="AZ885" s="44"/>
      <c r="BA885" s="44"/>
      <c r="BB885" s="44"/>
      <c r="BC885" s="44"/>
      <c r="BD885" s="44"/>
      <c r="BE885" s="44"/>
      <c r="BF885" s="44"/>
      <c r="BG885" s="44"/>
      <c r="BH885" s="44"/>
      <c r="BI885" s="44"/>
      <c r="BJ885" s="44"/>
    </row>
    <row r="886" spans="1:62" x14ac:dyDescent="0.25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4"/>
      <c r="AU886" s="44"/>
      <c r="AV886" s="44"/>
      <c r="AW886" s="44"/>
      <c r="AX886" s="44"/>
      <c r="AY886" s="44"/>
      <c r="AZ886" s="44"/>
      <c r="BA886" s="44"/>
      <c r="BB886" s="44"/>
      <c r="BC886" s="44"/>
      <c r="BD886" s="44"/>
      <c r="BE886" s="44"/>
      <c r="BF886" s="44"/>
      <c r="BG886" s="44"/>
      <c r="BH886" s="44"/>
      <c r="BI886" s="44"/>
      <c r="BJ886" s="44"/>
    </row>
    <row r="887" spans="1:62" x14ac:dyDescent="0.25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4"/>
      <c r="AU887" s="44"/>
      <c r="AV887" s="44"/>
      <c r="AW887" s="44"/>
      <c r="AX887" s="44"/>
      <c r="AY887" s="44"/>
      <c r="AZ887" s="44"/>
      <c r="BA887" s="44"/>
      <c r="BB887" s="44"/>
      <c r="BC887" s="44"/>
      <c r="BD887" s="44"/>
      <c r="BE887" s="44"/>
      <c r="BF887" s="44"/>
      <c r="BG887" s="44"/>
      <c r="BH887" s="44"/>
      <c r="BI887" s="44"/>
      <c r="BJ887" s="44"/>
    </row>
    <row r="888" spans="1:62" x14ac:dyDescent="0.25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4"/>
      <c r="AU888" s="44"/>
      <c r="AV888" s="44"/>
      <c r="AW888" s="44"/>
      <c r="AX888" s="44"/>
      <c r="AY888" s="44"/>
      <c r="AZ888" s="44"/>
      <c r="BA888" s="44"/>
      <c r="BB888" s="44"/>
      <c r="BC888" s="44"/>
      <c r="BD888" s="44"/>
      <c r="BE888" s="44"/>
      <c r="BF888" s="44"/>
      <c r="BG888" s="44"/>
      <c r="BH888" s="44"/>
      <c r="BI888" s="44"/>
      <c r="BJ888" s="44"/>
    </row>
    <row r="889" spans="1:62" x14ac:dyDescent="0.25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4"/>
      <c r="AU889" s="44"/>
      <c r="AV889" s="44"/>
      <c r="AW889" s="44"/>
      <c r="AX889" s="44"/>
      <c r="AY889" s="44"/>
      <c r="AZ889" s="44"/>
      <c r="BA889" s="44"/>
      <c r="BB889" s="44"/>
      <c r="BC889" s="44"/>
      <c r="BD889" s="44"/>
      <c r="BE889" s="44"/>
      <c r="BF889" s="44"/>
      <c r="BG889" s="44"/>
      <c r="BH889" s="44"/>
      <c r="BI889" s="44"/>
      <c r="BJ889" s="44"/>
    </row>
    <row r="890" spans="1:62" x14ac:dyDescent="0.25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4"/>
      <c r="AU890" s="44"/>
      <c r="AV890" s="44"/>
      <c r="AW890" s="44"/>
      <c r="AX890" s="44"/>
      <c r="AY890" s="44"/>
      <c r="AZ890" s="44"/>
      <c r="BA890" s="44"/>
      <c r="BB890" s="44"/>
      <c r="BC890" s="44"/>
      <c r="BD890" s="44"/>
      <c r="BE890" s="44"/>
      <c r="BF890" s="44"/>
      <c r="BG890" s="44"/>
      <c r="BH890" s="44"/>
      <c r="BI890" s="44"/>
      <c r="BJ890" s="44"/>
    </row>
    <row r="891" spans="1:62" x14ac:dyDescent="0.25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4"/>
      <c r="AU891" s="44"/>
      <c r="AV891" s="44"/>
      <c r="AW891" s="44"/>
      <c r="AX891" s="44"/>
      <c r="AY891" s="44"/>
      <c r="AZ891" s="44"/>
      <c r="BA891" s="44"/>
      <c r="BB891" s="44"/>
      <c r="BC891" s="44"/>
      <c r="BD891" s="44"/>
      <c r="BE891" s="44"/>
      <c r="BF891" s="44"/>
      <c r="BG891" s="44"/>
      <c r="BH891" s="44"/>
      <c r="BI891" s="44"/>
      <c r="BJ891" s="44"/>
    </row>
    <row r="892" spans="1:62" x14ac:dyDescent="0.25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4"/>
      <c r="AU892" s="44"/>
      <c r="AV892" s="44"/>
      <c r="AW892" s="44"/>
      <c r="AX892" s="44"/>
      <c r="AY892" s="44"/>
      <c r="AZ892" s="44"/>
      <c r="BA892" s="44"/>
      <c r="BB892" s="44"/>
      <c r="BC892" s="44"/>
      <c r="BD892" s="44"/>
      <c r="BE892" s="44"/>
      <c r="BF892" s="44"/>
      <c r="BG892" s="44"/>
      <c r="BH892" s="44"/>
      <c r="BI892" s="44"/>
      <c r="BJ892" s="44"/>
    </row>
    <row r="893" spans="1:62" x14ac:dyDescent="0.25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4"/>
      <c r="AU893" s="44"/>
      <c r="AV893" s="44"/>
      <c r="AW893" s="44"/>
      <c r="AX893" s="44"/>
      <c r="AY893" s="44"/>
      <c r="AZ893" s="44"/>
      <c r="BA893" s="44"/>
      <c r="BB893" s="44"/>
      <c r="BC893" s="44"/>
      <c r="BD893" s="44"/>
      <c r="BE893" s="44"/>
      <c r="BF893" s="44"/>
      <c r="BG893" s="44"/>
      <c r="BH893" s="44"/>
      <c r="BI893" s="44"/>
      <c r="BJ893" s="44"/>
    </row>
    <row r="894" spans="1:62" x14ac:dyDescent="0.25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4"/>
      <c r="AU894" s="44"/>
      <c r="AV894" s="44"/>
      <c r="AW894" s="44"/>
      <c r="AX894" s="44"/>
      <c r="AY894" s="44"/>
      <c r="AZ894" s="44"/>
      <c r="BA894" s="44"/>
      <c r="BB894" s="44"/>
      <c r="BC894" s="44"/>
      <c r="BD894" s="44"/>
      <c r="BE894" s="44"/>
      <c r="BF894" s="44"/>
      <c r="BG894" s="44"/>
      <c r="BH894" s="44"/>
      <c r="BI894" s="44"/>
      <c r="BJ894" s="44"/>
    </row>
    <row r="895" spans="1:62" x14ac:dyDescent="0.2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4"/>
      <c r="AU895" s="44"/>
      <c r="AV895" s="44"/>
      <c r="AW895" s="44"/>
      <c r="AX895" s="44"/>
      <c r="AY895" s="44"/>
      <c r="AZ895" s="44"/>
      <c r="BA895" s="44"/>
      <c r="BB895" s="44"/>
      <c r="BC895" s="44"/>
      <c r="BD895" s="44"/>
      <c r="BE895" s="44"/>
      <c r="BF895" s="44"/>
      <c r="BG895" s="44"/>
      <c r="BH895" s="44"/>
      <c r="BI895" s="44"/>
      <c r="BJ895" s="44"/>
    </row>
    <row r="896" spans="1:62" x14ac:dyDescent="0.25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4"/>
      <c r="AU896" s="44"/>
      <c r="AV896" s="44"/>
      <c r="AW896" s="44"/>
      <c r="AX896" s="44"/>
      <c r="AY896" s="44"/>
      <c r="AZ896" s="44"/>
      <c r="BA896" s="44"/>
      <c r="BB896" s="44"/>
      <c r="BC896" s="44"/>
      <c r="BD896" s="44"/>
      <c r="BE896" s="44"/>
      <c r="BF896" s="44"/>
      <c r="BG896" s="44"/>
      <c r="BH896" s="44"/>
      <c r="BI896" s="44"/>
      <c r="BJ896" s="44"/>
    </row>
    <row r="897" spans="1:62" x14ac:dyDescent="0.25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4"/>
      <c r="AU897" s="44"/>
      <c r="AV897" s="44"/>
      <c r="AW897" s="44"/>
      <c r="AX897" s="44"/>
      <c r="AY897" s="44"/>
      <c r="AZ897" s="44"/>
      <c r="BA897" s="44"/>
      <c r="BB897" s="44"/>
      <c r="BC897" s="44"/>
      <c r="BD897" s="44"/>
      <c r="BE897" s="44"/>
      <c r="BF897" s="44"/>
      <c r="BG897" s="44"/>
      <c r="BH897" s="44"/>
      <c r="BI897" s="44"/>
      <c r="BJ897" s="44"/>
    </row>
    <row r="898" spans="1:62" x14ac:dyDescent="0.25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4"/>
      <c r="AU898" s="44"/>
      <c r="AV898" s="44"/>
      <c r="AW898" s="44"/>
      <c r="AX898" s="44"/>
      <c r="AY898" s="44"/>
      <c r="AZ898" s="44"/>
      <c r="BA898" s="44"/>
      <c r="BB898" s="44"/>
      <c r="BC898" s="44"/>
      <c r="BD898" s="44"/>
      <c r="BE898" s="44"/>
      <c r="BF898" s="44"/>
      <c r="BG898" s="44"/>
      <c r="BH898" s="44"/>
      <c r="BI898" s="44"/>
      <c r="BJ898" s="44"/>
    </row>
    <row r="899" spans="1:62" x14ac:dyDescent="0.25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4"/>
      <c r="AU899" s="44"/>
      <c r="AV899" s="44"/>
      <c r="AW899" s="44"/>
      <c r="AX899" s="44"/>
      <c r="AY899" s="44"/>
      <c r="AZ899" s="44"/>
      <c r="BA899" s="44"/>
      <c r="BB899" s="44"/>
      <c r="BC899" s="44"/>
      <c r="BD899" s="44"/>
      <c r="BE899" s="44"/>
      <c r="BF899" s="44"/>
      <c r="BG899" s="44"/>
      <c r="BH899" s="44"/>
      <c r="BI899" s="44"/>
      <c r="BJ899" s="44"/>
    </row>
    <row r="900" spans="1:62" x14ac:dyDescent="0.25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4"/>
      <c r="AU900" s="44"/>
      <c r="AV900" s="44"/>
      <c r="AW900" s="44"/>
      <c r="AX900" s="44"/>
      <c r="AY900" s="44"/>
      <c r="AZ900" s="44"/>
      <c r="BA900" s="44"/>
      <c r="BB900" s="44"/>
      <c r="BC900" s="44"/>
      <c r="BD900" s="44"/>
      <c r="BE900" s="44"/>
      <c r="BF900" s="44"/>
      <c r="BG900" s="44"/>
      <c r="BH900" s="44"/>
      <c r="BI900" s="44"/>
      <c r="BJ900" s="44"/>
    </row>
    <row r="901" spans="1:62" x14ac:dyDescent="0.25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4"/>
      <c r="AU901" s="44"/>
      <c r="AV901" s="44"/>
      <c r="AW901" s="44"/>
      <c r="AX901" s="44"/>
      <c r="AY901" s="44"/>
      <c r="AZ901" s="44"/>
      <c r="BA901" s="44"/>
      <c r="BB901" s="44"/>
      <c r="BC901" s="44"/>
      <c r="BD901" s="44"/>
      <c r="BE901" s="44"/>
      <c r="BF901" s="44"/>
      <c r="BG901" s="44"/>
      <c r="BH901" s="44"/>
      <c r="BI901" s="44"/>
      <c r="BJ901" s="44"/>
    </row>
    <row r="902" spans="1:62" x14ac:dyDescent="0.25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4"/>
      <c r="AU902" s="44"/>
      <c r="AV902" s="44"/>
      <c r="AW902" s="44"/>
      <c r="AX902" s="44"/>
      <c r="AY902" s="44"/>
      <c r="AZ902" s="44"/>
      <c r="BA902" s="44"/>
      <c r="BB902" s="44"/>
      <c r="BC902" s="44"/>
      <c r="BD902" s="44"/>
      <c r="BE902" s="44"/>
      <c r="BF902" s="44"/>
      <c r="BG902" s="44"/>
      <c r="BH902" s="44"/>
      <c r="BI902" s="44"/>
      <c r="BJ902" s="44"/>
    </row>
    <row r="903" spans="1:62" x14ac:dyDescent="0.25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4"/>
      <c r="AU903" s="44"/>
      <c r="AV903" s="44"/>
      <c r="AW903" s="44"/>
      <c r="AX903" s="44"/>
      <c r="AY903" s="44"/>
      <c r="AZ903" s="44"/>
      <c r="BA903" s="44"/>
      <c r="BB903" s="44"/>
      <c r="BC903" s="44"/>
      <c r="BD903" s="44"/>
      <c r="BE903" s="44"/>
      <c r="BF903" s="44"/>
      <c r="BG903" s="44"/>
      <c r="BH903" s="44"/>
      <c r="BI903" s="44"/>
      <c r="BJ903" s="44"/>
    </row>
    <row r="904" spans="1:62" x14ac:dyDescent="0.25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4"/>
      <c r="AU904" s="44"/>
      <c r="AV904" s="44"/>
      <c r="AW904" s="44"/>
      <c r="AX904" s="44"/>
      <c r="AY904" s="44"/>
      <c r="AZ904" s="44"/>
      <c r="BA904" s="44"/>
      <c r="BB904" s="44"/>
      <c r="BC904" s="44"/>
      <c r="BD904" s="44"/>
      <c r="BE904" s="44"/>
      <c r="BF904" s="44"/>
      <c r="BG904" s="44"/>
      <c r="BH904" s="44"/>
      <c r="BI904" s="44"/>
      <c r="BJ904" s="44"/>
    </row>
    <row r="905" spans="1:62" x14ac:dyDescent="0.2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4"/>
      <c r="AU905" s="44"/>
      <c r="AV905" s="44"/>
      <c r="AW905" s="44"/>
      <c r="AX905" s="44"/>
      <c r="AY905" s="44"/>
      <c r="AZ905" s="44"/>
      <c r="BA905" s="44"/>
      <c r="BB905" s="44"/>
      <c r="BC905" s="44"/>
      <c r="BD905" s="44"/>
      <c r="BE905" s="44"/>
      <c r="BF905" s="44"/>
      <c r="BG905" s="44"/>
      <c r="BH905" s="44"/>
      <c r="BI905" s="44"/>
      <c r="BJ905" s="44"/>
    </row>
    <row r="906" spans="1:62" x14ac:dyDescent="0.25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4"/>
      <c r="AU906" s="44"/>
      <c r="AV906" s="44"/>
      <c r="AW906" s="44"/>
      <c r="AX906" s="44"/>
      <c r="AY906" s="44"/>
      <c r="AZ906" s="44"/>
      <c r="BA906" s="44"/>
      <c r="BB906" s="44"/>
      <c r="BC906" s="44"/>
      <c r="BD906" s="44"/>
      <c r="BE906" s="44"/>
      <c r="BF906" s="44"/>
      <c r="BG906" s="44"/>
      <c r="BH906" s="44"/>
      <c r="BI906" s="44"/>
      <c r="BJ906" s="44"/>
    </row>
    <row r="907" spans="1:62" x14ac:dyDescent="0.25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4"/>
      <c r="AU907" s="44"/>
      <c r="AV907" s="44"/>
      <c r="AW907" s="44"/>
      <c r="AX907" s="44"/>
      <c r="AY907" s="44"/>
      <c r="AZ907" s="44"/>
      <c r="BA907" s="44"/>
      <c r="BB907" s="44"/>
      <c r="BC907" s="44"/>
      <c r="BD907" s="44"/>
      <c r="BE907" s="44"/>
      <c r="BF907" s="44"/>
      <c r="BG907" s="44"/>
      <c r="BH907" s="44"/>
      <c r="BI907" s="44"/>
      <c r="BJ907" s="44"/>
    </row>
    <row r="908" spans="1:62" x14ac:dyDescent="0.25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4"/>
      <c r="AU908" s="44"/>
      <c r="AV908" s="44"/>
      <c r="AW908" s="44"/>
      <c r="AX908" s="44"/>
      <c r="AY908" s="44"/>
      <c r="AZ908" s="44"/>
      <c r="BA908" s="44"/>
      <c r="BB908" s="44"/>
      <c r="BC908" s="44"/>
      <c r="BD908" s="44"/>
      <c r="BE908" s="44"/>
      <c r="BF908" s="44"/>
      <c r="BG908" s="44"/>
      <c r="BH908" s="44"/>
      <c r="BI908" s="44"/>
      <c r="BJ908" s="44"/>
    </row>
    <row r="909" spans="1:62" x14ac:dyDescent="0.25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4"/>
      <c r="AU909" s="44"/>
      <c r="AV909" s="44"/>
      <c r="AW909" s="44"/>
      <c r="AX909" s="44"/>
      <c r="AY909" s="44"/>
      <c r="AZ909" s="44"/>
      <c r="BA909" s="44"/>
      <c r="BB909" s="44"/>
      <c r="BC909" s="44"/>
      <c r="BD909" s="44"/>
      <c r="BE909" s="44"/>
      <c r="BF909" s="44"/>
      <c r="BG909" s="44"/>
      <c r="BH909" s="44"/>
      <c r="BI909" s="44"/>
      <c r="BJ909" s="44"/>
    </row>
    <row r="910" spans="1:62" x14ac:dyDescent="0.25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4"/>
      <c r="AU910" s="44"/>
      <c r="AV910" s="44"/>
      <c r="AW910" s="44"/>
      <c r="AX910" s="44"/>
      <c r="AY910" s="44"/>
      <c r="AZ910" s="44"/>
      <c r="BA910" s="44"/>
      <c r="BB910" s="44"/>
      <c r="BC910" s="44"/>
      <c r="BD910" s="44"/>
      <c r="BE910" s="44"/>
      <c r="BF910" s="44"/>
      <c r="BG910" s="44"/>
      <c r="BH910" s="44"/>
      <c r="BI910" s="44"/>
      <c r="BJ910" s="44"/>
    </row>
    <row r="911" spans="1:62" x14ac:dyDescent="0.25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4"/>
      <c r="AU911" s="44"/>
      <c r="AV911" s="44"/>
      <c r="AW911" s="44"/>
      <c r="AX911" s="44"/>
      <c r="AY911" s="44"/>
      <c r="AZ911" s="44"/>
      <c r="BA911" s="44"/>
      <c r="BB911" s="44"/>
      <c r="BC911" s="44"/>
      <c r="BD911" s="44"/>
      <c r="BE911" s="44"/>
      <c r="BF911" s="44"/>
      <c r="BG911" s="44"/>
      <c r="BH911" s="44"/>
      <c r="BI911" s="44"/>
      <c r="BJ911" s="44"/>
    </row>
    <row r="912" spans="1:62" x14ac:dyDescent="0.25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4"/>
      <c r="AU912" s="44"/>
      <c r="AV912" s="44"/>
      <c r="AW912" s="44"/>
      <c r="AX912" s="44"/>
      <c r="AY912" s="44"/>
      <c r="AZ912" s="44"/>
      <c r="BA912" s="44"/>
      <c r="BB912" s="44"/>
      <c r="BC912" s="44"/>
      <c r="BD912" s="44"/>
      <c r="BE912" s="44"/>
      <c r="BF912" s="44"/>
      <c r="BG912" s="44"/>
      <c r="BH912" s="44"/>
      <c r="BI912" s="44"/>
      <c r="BJ912" s="44"/>
    </row>
    <row r="913" spans="1:62" x14ac:dyDescent="0.25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4"/>
      <c r="AU913" s="44"/>
      <c r="AV913" s="44"/>
      <c r="AW913" s="44"/>
      <c r="AX913" s="44"/>
      <c r="AY913" s="44"/>
      <c r="AZ913" s="44"/>
      <c r="BA913" s="44"/>
      <c r="BB913" s="44"/>
      <c r="BC913" s="44"/>
      <c r="BD913" s="44"/>
      <c r="BE913" s="44"/>
      <c r="BF913" s="44"/>
      <c r="BG913" s="44"/>
      <c r="BH913" s="44"/>
      <c r="BI913" s="44"/>
      <c r="BJ913" s="44"/>
    </row>
    <row r="914" spans="1:62" x14ac:dyDescent="0.25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4"/>
      <c r="AU914" s="44"/>
      <c r="AV914" s="44"/>
      <c r="AW914" s="44"/>
      <c r="AX914" s="44"/>
      <c r="AY914" s="44"/>
      <c r="AZ914" s="44"/>
      <c r="BA914" s="44"/>
      <c r="BB914" s="44"/>
      <c r="BC914" s="44"/>
      <c r="BD914" s="44"/>
      <c r="BE914" s="44"/>
      <c r="BF914" s="44"/>
      <c r="BG914" s="44"/>
      <c r="BH914" s="44"/>
      <c r="BI914" s="44"/>
      <c r="BJ914" s="44"/>
    </row>
    <row r="915" spans="1:62" x14ac:dyDescent="0.2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4"/>
      <c r="AU915" s="44"/>
      <c r="AV915" s="44"/>
      <c r="AW915" s="44"/>
      <c r="AX915" s="44"/>
      <c r="AY915" s="44"/>
      <c r="AZ915" s="44"/>
      <c r="BA915" s="44"/>
      <c r="BB915" s="44"/>
      <c r="BC915" s="44"/>
      <c r="BD915" s="44"/>
      <c r="BE915" s="44"/>
      <c r="BF915" s="44"/>
      <c r="BG915" s="44"/>
      <c r="BH915" s="44"/>
      <c r="BI915" s="44"/>
      <c r="BJ915" s="44"/>
    </row>
    <row r="916" spans="1:62" x14ac:dyDescent="0.25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4"/>
      <c r="AU916" s="44"/>
      <c r="AV916" s="44"/>
      <c r="AW916" s="44"/>
      <c r="AX916" s="44"/>
      <c r="AY916" s="44"/>
      <c r="AZ916" s="44"/>
      <c r="BA916" s="44"/>
      <c r="BB916" s="44"/>
      <c r="BC916" s="44"/>
      <c r="BD916" s="44"/>
      <c r="BE916" s="44"/>
      <c r="BF916" s="44"/>
      <c r="BG916" s="44"/>
      <c r="BH916" s="44"/>
      <c r="BI916" s="44"/>
      <c r="BJ916" s="44"/>
    </row>
    <row r="917" spans="1:62" x14ac:dyDescent="0.25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4"/>
      <c r="AU917" s="44"/>
      <c r="AV917" s="44"/>
      <c r="AW917" s="44"/>
      <c r="AX917" s="44"/>
      <c r="AY917" s="44"/>
      <c r="AZ917" s="44"/>
      <c r="BA917" s="44"/>
      <c r="BB917" s="44"/>
      <c r="BC917" s="44"/>
      <c r="BD917" s="44"/>
      <c r="BE917" s="44"/>
      <c r="BF917" s="44"/>
      <c r="BG917" s="44"/>
      <c r="BH917" s="44"/>
      <c r="BI917" s="44"/>
      <c r="BJ917" s="44"/>
    </row>
    <row r="918" spans="1:62" x14ac:dyDescent="0.25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4"/>
      <c r="AU918" s="44"/>
      <c r="AV918" s="44"/>
      <c r="AW918" s="44"/>
      <c r="AX918" s="44"/>
      <c r="AY918" s="44"/>
      <c r="AZ918" s="44"/>
      <c r="BA918" s="44"/>
      <c r="BB918" s="44"/>
      <c r="BC918" s="44"/>
      <c r="BD918" s="44"/>
      <c r="BE918" s="44"/>
      <c r="BF918" s="44"/>
      <c r="BG918" s="44"/>
      <c r="BH918" s="44"/>
      <c r="BI918" s="44"/>
      <c r="BJ918" s="44"/>
    </row>
    <row r="919" spans="1:62" x14ac:dyDescent="0.25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4"/>
      <c r="AU919" s="44"/>
      <c r="AV919" s="44"/>
      <c r="AW919" s="44"/>
      <c r="AX919" s="44"/>
      <c r="AY919" s="44"/>
      <c r="AZ919" s="44"/>
      <c r="BA919" s="44"/>
      <c r="BB919" s="44"/>
      <c r="BC919" s="44"/>
      <c r="BD919" s="44"/>
      <c r="BE919" s="44"/>
      <c r="BF919" s="44"/>
      <c r="BG919" s="44"/>
      <c r="BH919" s="44"/>
      <c r="BI919" s="44"/>
      <c r="BJ919" s="44"/>
    </row>
    <row r="920" spans="1:62" x14ac:dyDescent="0.25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4"/>
      <c r="AU920" s="44"/>
      <c r="AV920" s="44"/>
      <c r="AW920" s="44"/>
      <c r="AX920" s="44"/>
      <c r="AY920" s="44"/>
      <c r="AZ920" s="44"/>
      <c r="BA920" s="44"/>
      <c r="BB920" s="44"/>
      <c r="BC920" s="44"/>
      <c r="BD920" s="44"/>
      <c r="BE920" s="44"/>
      <c r="BF920" s="44"/>
      <c r="BG920" s="44"/>
      <c r="BH920" s="44"/>
      <c r="BI920" s="44"/>
      <c r="BJ920" s="44"/>
    </row>
    <row r="921" spans="1:62" x14ac:dyDescent="0.25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4"/>
      <c r="AU921" s="44"/>
      <c r="AV921" s="44"/>
      <c r="AW921" s="44"/>
      <c r="AX921" s="44"/>
      <c r="AY921" s="44"/>
      <c r="AZ921" s="44"/>
      <c r="BA921" s="44"/>
      <c r="BB921" s="44"/>
      <c r="BC921" s="44"/>
      <c r="BD921" s="44"/>
      <c r="BE921" s="44"/>
      <c r="BF921" s="44"/>
      <c r="BG921" s="44"/>
      <c r="BH921" s="44"/>
      <c r="BI921" s="44"/>
      <c r="BJ921" s="44"/>
    </row>
    <row r="922" spans="1:62" x14ac:dyDescent="0.25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4"/>
      <c r="AU922" s="44"/>
      <c r="AV922" s="44"/>
      <c r="AW922" s="44"/>
      <c r="AX922" s="44"/>
      <c r="AY922" s="44"/>
      <c r="AZ922" s="44"/>
      <c r="BA922" s="44"/>
      <c r="BB922" s="44"/>
      <c r="BC922" s="44"/>
      <c r="BD922" s="44"/>
      <c r="BE922" s="44"/>
      <c r="BF922" s="44"/>
      <c r="BG922" s="44"/>
      <c r="BH922" s="44"/>
      <c r="BI922" s="44"/>
      <c r="BJ922" s="44"/>
    </row>
    <row r="923" spans="1:62" x14ac:dyDescent="0.25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4"/>
      <c r="AU923" s="44"/>
      <c r="AV923" s="44"/>
      <c r="AW923" s="44"/>
      <c r="AX923" s="44"/>
      <c r="AY923" s="44"/>
      <c r="AZ923" s="44"/>
      <c r="BA923" s="44"/>
      <c r="BB923" s="44"/>
      <c r="BC923" s="44"/>
      <c r="BD923" s="44"/>
      <c r="BE923" s="44"/>
      <c r="BF923" s="44"/>
      <c r="BG923" s="44"/>
      <c r="BH923" s="44"/>
      <c r="BI923" s="44"/>
      <c r="BJ923" s="44"/>
    </row>
    <row r="924" spans="1:62" x14ac:dyDescent="0.25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4"/>
      <c r="AU924" s="44"/>
      <c r="AV924" s="44"/>
      <c r="AW924" s="44"/>
      <c r="AX924" s="44"/>
      <c r="AY924" s="44"/>
      <c r="AZ924" s="44"/>
      <c r="BA924" s="44"/>
      <c r="BB924" s="44"/>
      <c r="BC924" s="44"/>
      <c r="BD924" s="44"/>
      <c r="BE924" s="44"/>
      <c r="BF924" s="44"/>
      <c r="BG924" s="44"/>
      <c r="BH924" s="44"/>
      <c r="BI924" s="44"/>
      <c r="BJ924" s="44"/>
    </row>
    <row r="925" spans="1:62" x14ac:dyDescent="0.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4"/>
      <c r="AU925" s="44"/>
      <c r="AV925" s="44"/>
      <c r="AW925" s="44"/>
      <c r="AX925" s="44"/>
      <c r="AY925" s="44"/>
      <c r="AZ925" s="44"/>
      <c r="BA925" s="44"/>
      <c r="BB925" s="44"/>
      <c r="BC925" s="44"/>
      <c r="BD925" s="44"/>
      <c r="BE925" s="44"/>
      <c r="BF925" s="44"/>
      <c r="BG925" s="44"/>
      <c r="BH925" s="44"/>
      <c r="BI925" s="44"/>
      <c r="BJ925" s="44"/>
    </row>
    <row r="926" spans="1:62" x14ac:dyDescent="0.25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4"/>
      <c r="AU926" s="44"/>
      <c r="AV926" s="44"/>
      <c r="AW926" s="44"/>
      <c r="AX926" s="44"/>
      <c r="AY926" s="44"/>
      <c r="AZ926" s="44"/>
      <c r="BA926" s="44"/>
      <c r="BB926" s="44"/>
      <c r="BC926" s="44"/>
      <c r="BD926" s="44"/>
      <c r="BE926" s="44"/>
      <c r="BF926" s="44"/>
      <c r="BG926" s="44"/>
      <c r="BH926" s="44"/>
      <c r="BI926" s="44"/>
      <c r="BJ926" s="44"/>
    </row>
    <row r="927" spans="1:62" x14ac:dyDescent="0.25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4"/>
      <c r="AU927" s="44"/>
      <c r="AV927" s="44"/>
      <c r="AW927" s="44"/>
      <c r="AX927" s="44"/>
      <c r="AY927" s="44"/>
      <c r="AZ927" s="44"/>
      <c r="BA927" s="44"/>
      <c r="BB927" s="44"/>
      <c r="BC927" s="44"/>
      <c r="BD927" s="44"/>
      <c r="BE927" s="44"/>
      <c r="BF927" s="44"/>
      <c r="BG927" s="44"/>
      <c r="BH927" s="44"/>
      <c r="BI927" s="44"/>
      <c r="BJ927" s="44"/>
    </row>
    <row r="928" spans="1:62" x14ac:dyDescent="0.25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4"/>
      <c r="AU928" s="44"/>
      <c r="AV928" s="44"/>
      <c r="AW928" s="44"/>
      <c r="AX928" s="44"/>
      <c r="AY928" s="44"/>
      <c r="AZ928" s="44"/>
      <c r="BA928" s="44"/>
      <c r="BB928" s="44"/>
      <c r="BC928" s="44"/>
      <c r="BD928" s="44"/>
      <c r="BE928" s="44"/>
      <c r="BF928" s="44"/>
      <c r="BG928" s="44"/>
      <c r="BH928" s="44"/>
      <c r="BI928" s="44"/>
      <c r="BJ928" s="44"/>
    </row>
    <row r="929" spans="1:62" x14ac:dyDescent="0.25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4"/>
      <c r="AU929" s="44"/>
      <c r="AV929" s="44"/>
      <c r="AW929" s="44"/>
      <c r="AX929" s="44"/>
      <c r="AY929" s="44"/>
      <c r="AZ929" s="44"/>
      <c r="BA929" s="44"/>
      <c r="BB929" s="44"/>
      <c r="BC929" s="44"/>
      <c r="BD929" s="44"/>
      <c r="BE929" s="44"/>
      <c r="BF929" s="44"/>
      <c r="BG929" s="44"/>
      <c r="BH929" s="44"/>
      <c r="BI929" s="44"/>
      <c r="BJ929" s="44"/>
    </row>
    <row r="930" spans="1:62" x14ac:dyDescent="0.25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4"/>
      <c r="AU930" s="44"/>
      <c r="AV930" s="44"/>
      <c r="AW930" s="44"/>
      <c r="AX930" s="44"/>
      <c r="AY930" s="44"/>
      <c r="AZ930" s="44"/>
      <c r="BA930" s="44"/>
      <c r="BB930" s="44"/>
      <c r="BC930" s="44"/>
      <c r="BD930" s="44"/>
      <c r="BE930" s="44"/>
      <c r="BF930" s="44"/>
      <c r="BG930" s="44"/>
      <c r="BH930" s="44"/>
      <c r="BI930" s="44"/>
      <c r="BJ930" s="44"/>
    </row>
    <row r="931" spans="1:62" x14ac:dyDescent="0.25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4"/>
      <c r="AU931" s="44"/>
      <c r="AV931" s="44"/>
      <c r="AW931" s="44"/>
      <c r="AX931" s="44"/>
      <c r="AY931" s="44"/>
      <c r="AZ931" s="44"/>
      <c r="BA931" s="44"/>
      <c r="BB931" s="44"/>
      <c r="BC931" s="44"/>
      <c r="BD931" s="44"/>
      <c r="BE931" s="44"/>
      <c r="BF931" s="44"/>
      <c r="BG931" s="44"/>
      <c r="BH931" s="44"/>
      <c r="BI931" s="44"/>
      <c r="BJ931" s="44"/>
    </row>
    <row r="932" spans="1:62" x14ac:dyDescent="0.25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4"/>
      <c r="AU932" s="44"/>
      <c r="AV932" s="44"/>
      <c r="AW932" s="44"/>
      <c r="AX932" s="44"/>
      <c r="AY932" s="44"/>
      <c r="AZ932" s="44"/>
      <c r="BA932" s="44"/>
      <c r="BB932" s="44"/>
      <c r="BC932" s="44"/>
      <c r="BD932" s="44"/>
      <c r="BE932" s="44"/>
      <c r="BF932" s="44"/>
      <c r="BG932" s="44"/>
      <c r="BH932" s="44"/>
      <c r="BI932" s="44"/>
      <c r="BJ932" s="44"/>
    </row>
    <row r="933" spans="1:62" x14ac:dyDescent="0.25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4"/>
      <c r="AU933" s="44"/>
      <c r="AV933" s="44"/>
      <c r="AW933" s="44"/>
      <c r="AX933" s="44"/>
      <c r="AY933" s="44"/>
      <c r="AZ933" s="44"/>
      <c r="BA933" s="44"/>
      <c r="BB933" s="44"/>
      <c r="BC933" s="44"/>
      <c r="BD933" s="44"/>
      <c r="BE933" s="44"/>
      <c r="BF933" s="44"/>
      <c r="BG933" s="44"/>
      <c r="BH933" s="44"/>
      <c r="BI933" s="44"/>
      <c r="BJ933" s="44"/>
    </row>
    <row r="934" spans="1:62" x14ac:dyDescent="0.25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4"/>
      <c r="AU934" s="44"/>
      <c r="AV934" s="44"/>
      <c r="AW934" s="44"/>
      <c r="AX934" s="44"/>
      <c r="AY934" s="44"/>
      <c r="AZ934" s="44"/>
      <c r="BA934" s="44"/>
      <c r="BB934" s="44"/>
      <c r="BC934" s="44"/>
      <c r="BD934" s="44"/>
      <c r="BE934" s="44"/>
      <c r="BF934" s="44"/>
      <c r="BG934" s="44"/>
      <c r="BH934" s="44"/>
      <c r="BI934" s="44"/>
      <c r="BJ934" s="44"/>
    </row>
    <row r="935" spans="1:62" x14ac:dyDescent="0.2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4"/>
      <c r="AU935" s="44"/>
      <c r="AV935" s="44"/>
      <c r="AW935" s="44"/>
      <c r="AX935" s="44"/>
      <c r="AY935" s="44"/>
      <c r="AZ935" s="44"/>
      <c r="BA935" s="44"/>
      <c r="BB935" s="44"/>
      <c r="BC935" s="44"/>
      <c r="BD935" s="44"/>
      <c r="BE935" s="44"/>
      <c r="BF935" s="44"/>
      <c r="BG935" s="44"/>
      <c r="BH935" s="44"/>
      <c r="BI935" s="44"/>
      <c r="BJ935" s="44"/>
    </row>
    <row r="936" spans="1:62" x14ac:dyDescent="0.25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4"/>
      <c r="AU936" s="44"/>
      <c r="AV936" s="44"/>
      <c r="AW936" s="44"/>
      <c r="AX936" s="44"/>
      <c r="AY936" s="44"/>
      <c r="AZ936" s="44"/>
      <c r="BA936" s="44"/>
      <c r="BB936" s="44"/>
      <c r="BC936" s="44"/>
      <c r="BD936" s="44"/>
      <c r="BE936" s="44"/>
      <c r="BF936" s="44"/>
      <c r="BG936" s="44"/>
      <c r="BH936" s="44"/>
      <c r="BI936" s="44"/>
      <c r="BJ936" s="44"/>
    </row>
    <row r="937" spans="1:62" x14ac:dyDescent="0.25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4"/>
      <c r="AU937" s="44"/>
      <c r="AV937" s="44"/>
      <c r="AW937" s="44"/>
      <c r="AX937" s="44"/>
      <c r="AY937" s="44"/>
      <c r="AZ937" s="44"/>
      <c r="BA937" s="44"/>
      <c r="BB937" s="44"/>
      <c r="BC937" s="44"/>
      <c r="BD937" s="44"/>
      <c r="BE937" s="44"/>
      <c r="BF937" s="44"/>
      <c r="BG937" s="44"/>
      <c r="BH937" s="44"/>
      <c r="BI937" s="44"/>
      <c r="BJ937" s="44"/>
    </row>
    <row r="938" spans="1:62" x14ac:dyDescent="0.25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4"/>
      <c r="AU938" s="44"/>
      <c r="AV938" s="44"/>
      <c r="AW938" s="44"/>
      <c r="AX938" s="44"/>
      <c r="AY938" s="44"/>
      <c r="AZ938" s="44"/>
      <c r="BA938" s="44"/>
      <c r="BB938" s="44"/>
      <c r="BC938" s="44"/>
      <c r="BD938" s="44"/>
      <c r="BE938" s="44"/>
      <c r="BF938" s="44"/>
      <c r="BG938" s="44"/>
      <c r="BH938" s="44"/>
      <c r="BI938" s="44"/>
      <c r="BJ938" s="44"/>
    </row>
    <row r="939" spans="1:62" x14ac:dyDescent="0.25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4"/>
      <c r="AU939" s="44"/>
      <c r="AV939" s="44"/>
      <c r="AW939" s="44"/>
      <c r="AX939" s="44"/>
      <c r="AY939" s="44"/>
      <c r="AZ939" s="44"/>
      <c r="BA939" s="44"/>
      <c r="BB939" s="44"/>
      <c r="BC939" s="44"/>
      <c r="BD939" s="44"/>
      <c r="BE939" s="44"/>
      <c r="BF939" s="44"/>
      <c r="BG939" s="44"/>
      <c r="BH939" s="44"/>
      <c r="BI939" s="44"/>
      <c r="BJ939" s="44"/>
    </row>
    <row r="940" spans="1:62" x14ac:dyDescent="0.25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4"/>
      <c r="AU940" s="44"/>
      <c r="AV940" s="44"/>
      <c r="AW940" s="44"/>
      <c r="AX940" s="44"/>
      <c r="AY940" s="44"/>
      <c r="AZ940" s="44"/>
      <c r="BA940" s="44"/>
      <c r="BB940" s="44"/>
      <c r="BC940" s="44"/>
      <c r="BD940" s="44"/>
      <c r="BE940" s="44"/>
      <c r="BF940" s="44"/>
      <c r="BG940" s="44"/>
      <c r="BH940" s="44"/>
      <c r="BI940" s="44"/>
      <c r="BJ940" s="44"/>
    </row>
    <row r="941" spans="1:62" x14ac:dyDescent="0.25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4"/>
      <c r="AU941" s="44"/>
      <c r="AV941" s="44"/>
      <c r="AW941" s="44"/>
      <c r="AX941" s="44"/>
      <c r="AY941" s="44"/>
      <c r="AZ941" s="44"/>
      <c r="BA941" s="44"/>
      <c r="BB941" s="44"/>
      <c r="BC941" s="44"/>
      <c r="BD941" s="44"/>
      <c r="BE941" s="44"/>
      <c r="BF941" s="44"/>
      <c r="BG941" s="44"/>
      <c r="BH941" s="44"/>
      <c r="BI941" s="44"/>
      <c r="BJ941" s="44"/>
    </row>
    <row r="942" spans="1:62" x14ac:dyDescent="0.25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4"/>
      <c r="AU942" s="44"/>
      <c r="AV942" s="44"/>
      <c r="AW942" s="44"/>
      <c r="AX942" s="44"/>
      <c r="AY942" s="44"/>
      <c r="AZ942" s="44"/>
      <c r="BA942" s="44"/>
      <c r="BB942" s="44"/>
      <c r="BC942" s="44"/>
      <c r="BD942" s="44"/>
      <c r="BE942" s="44"/>
      <c r="BF942" s="44"/>
      <c r="BG942" s="44"/>
      <c r="BH942" s="44"/>
      <c r="BI942" s="44"/>
      <c r="BJ942" s="44"/>
    </row>
    <row r="943" spans="1:62" x14ac:dyDescent="0.25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4"/>
      <c r="AU943" s="44"/>
      <c r="AV943" s="44"/>
      <c r="AW943" s="44"/>
      <c r="AX943" s="44"/>
      <c r="AY943" s="44"/>
      <c r="AZ943" s="44"/>
      <c r="BA943" s="44"/>
      <c r="BB943" s="44"/>
      <c r="BC943" s="44"/>
      <c r="BD943" s="44"/>
      <c r="BE943" s="44"/>
      <c r="BF943" s="44"/>
      <c r="BG943" s="44"/>
      <c r="BH943" s="44"/>
      <c r="BI943" s="44"/>
      <c r="BJ943" s="44"/>
    </row>
    <row r="944" spans="1:62" x14ac:dyDescent="0.25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4"/>
      <c r="AU944" s="44"/>
      <c r="AV944" s="44"/>
      <c r="AW944" s="44"/>
      <c r="AX944" s="44"/>
      <c r="AY944" s="44"/>
      <c r="AZ944" s="44"/>
      <c r="BA944" s="44"/>
      <c r="BB944" s="44"/>
      <c r="BC944" s="44"/>
      <c r="BD944" s="44"/>
      <c r="BE944" s="44"/>
      <c r="BF944" s="44"/>
      <c r="BG944" s="44"/>
      <c r="BH944" s="44"/>
      <c r="BI944" s="44"/>
      <c r="BJ944" s="44"/>
    </row>
    <row r="945" spans="1:62" x14ac:dyDescent="0.2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4"/>
      <c r="AU945" s="44"/>
      <c r="AV945" s="44"/>
      <c r="AW945" s="44"/>
      <c r="AX945" s="44"/>
      <c r="AY945" s="44"/>
      <c r="AZ945" s="44"/>
      <c r="BA945" s="44"/>
      <c r="BB945" s="44"/>
      <c r="BC945" s="44"/>
      <c r="BD945" s="44"/>
      <c r="BE945" s="44"/>
      <c r="BF945" s="44"/>
      <c r="BG945" s="44"/>
      <c r="BH945" s="44"/>
      <c r="BI945" s="44"/>
      <c r="BJ945" s="44"/>
    </row>
    <row r="946" spans="1:62" x14ac:dyDescent="0.25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4"/>
      <c r="AU946" s="44"/>
      <c r="AV946" s="44"/>
      <c r="AW946" s="44"/>
      <c r="AX946" s="44"/>
      <c r="AY946" s="44"/>
      <c r="AZ946" s="44"/>
      <c r="BA946" s="44"/>
      <c r="BB946" s="44"/>
      <c r="BC946" s="44"/>
      <c r="BD946" s="44"/>
      <c r="BE946" s="44"/>
      <c r="BF946" s="44"/>
      <c r="BG946" s="44"/>
      <c r="BH946" s="44"/>
      <c r="BI946" s="44"/>
      <c r="BJ946" s="44"/>
    </row>
    <row r="947" spans="1:62" x14ac:dyDescent="0.25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4"/>
      <c r="AU947" s="44"/>
      <c r="AV947" s="44"/>
      <c r="AW947" s="44"/>
      <c r="AX947" s="44"/>
      <c r="AY947" s="44"/>
      <c r="AZ947" s="44"/>
      <c r="BA947" s="44"/>
      <c r="BB947" s="44"/>
      <c r="BC947" s="44"/>
      <c r="BD947" s="44"/>
      <c r="BE947" s="44"/>
      <c r="BF947" s="44"/>
      <c r="BG947" s="44"/>
      <c r="BH947" s="44"/>
      <c r="BI947" s="44"/>
      <c r="BJ947" s="44"/>
    </row>
    <row r="948" spans="1:62" x14ac:dyDescent="0.25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4"/>
      <c r="AU948" s="44"/>
      <c r="AV948" s="44"/>
      <c r="AW948" s="44"/>
      <c r="AX948" s="44"/>
      <c r="AY948" s="44"/>
      <c r="AZ948" s="44"/>
      <c r="BA948" s="44"/>
      <c r="BB948" s="44"/>
      <c r="BC948" s="44"/>
      <c r="BD948" s="44"/>
      <c r="BE948" s="44"/>
      <c r="BF948" s="44"/>
      <c r="BG948" s="44"/>
      <c r="BH948" s="44"/>
      <c r="BI948" s="44"/>
      <c r="BJ948" s="44"/>
    </row>
    <row r="949" spans="1:62" x14ac:dyDescent="0.25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4"/>
      <c r="AU949" s="44"/>
      <c r="AV949" s="44"/>
      <c r="AW949" s="44"/>
      <c r="AX949" s="44"/>
      <c r="AY949" s="44"/>
      <c r="AZ949" s="44"/>
      <c r="BA949" s="44"/>
      <c r="BB949" s="44"/>
      <c r="BC949" s="44"/>
      <c r="BD949" s="44"/>
      <c r="BE949" s="44"/>
      <c r="BF949" s="44"/>
      <c r="BG949" s="44"/>
      <c r="BH949" s="44"/>
      <c r="BI949" s="44"/>
      <c r="BJ949" s="44"/>
    </row>
    <row r="950" spans="1:62" x14ac:dyDescent="0.25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4"/>
      <c r="AU950" s="44"/>
      <c r="AV950" s="44"/>
      <c r="AW950" s="44"/>
      <c r="AX950" s="44"/>
      <c r="AY950" s="44"/>
      <c r="AZ950" s="44"/>
      <c r="BA950" s="44"/>
      <c r="BB950" s="44"/>
      <c r="BC950" s="44"/>
      <c r="BD950" s="44"/>
      <c r="BE950" s="44"/>
      <c r="BF950" s="44"/>
      <c r="BG950" s="44"/>
      <c r="BH950" s="44"/>
      <c r="BI950" s="44"/>
      <c r="BJ950" s="44"/>
    </row>
    <row r="951" spans="1:62" x14ac:dyDescent="0.25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4"/>
      <c r="AU951" s="44"/>
      <c r="AV951" s="44"/>
      <c r="AW951" s="44"/>
      <c r="AX951" s="44"/>
      <c r="AY951" s="44"/>
      <c r="AZ951" s="44"/>
      <c r="BA951" s="44"/>
      <c r="BB951" s="44"/>
      <c r="BC951" s="44"/>
      <c r="BD951" s="44"/>
      <c r="BE951" s="44"/>
      <c r="BF951" s="44"/>
      <c r="BG951" s="44"/>
      <c r="BH951" s="44"/>
      <c r="BI951" s="44"/>
      <c r="BJ951" s="44"/>
    </row>
    <row r="952" spans="1:62" x14ac:dyDescent="0.25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4"/>
      <c r="AU952" s="44"/>
      <c r="AV952" s="44"/>
      <c r="AW952" s="44"/>
      <c r="AX952" s="44"/>
      <c r="AY952" s="44"/>
      <c r="AZ952" s="44"/>
      <c r="BA952" s="44"/>
      <c r="BB952" s="44"/>
      <c r="BC952" s="44"/>
      <c r="BD952" s="44"/>
      <c r="BE952" s="44"/>
      <c r="BF952" s="44"/>
      <c r="BG952" s="44"/>
      <c r="BH952" s="44"/>
      <c r="BI952" s="44"/>
      <c r="BJ952" s="44"/>
    </row>
    <row r="953" spans="1:62" x14ac:dyDescent="0.25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4"/>
      <c r="AU953" s="44"/>
      <c r="AV953" s="44"/>
      <c r="AW953" s="44"/>
      <c r="AX953" s="44"/>
      <c r="AY953" s="44"/>
      <c r="AZ953" s="44"/>
      <c r="BA953" s="44"/>
      <c r="BB953" s="44"/>
      <c r="BC953" s="44"/>
      <c r="BD953" s="44"/>
      <c r="BE953" s="44"/>
      <c r="BF953" s="44"/>
      <c r="BG953" s="44"/>
      <c r="BH953" s="44"/>
      <c r="BI953" s="44"/>
      <c r="BJ953" s="44"/>
    </row>
    <row r="954" spans="1:62" x14ac:dyDescent="0.25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4"/>
      <c r="AU954" s="44"/>
      <c r="AV954" s="44"/>
      <c r="AW954" s="44"/>
      <c r="AX954" s="44"/>
      <c r="AY954" s="44"/>
      <c r="AZ954" s="44"/>
      <c r="BA954" s="44"/>
      <c r="BB954" s="44"/>
      <c r="BC954" s="44"/>
      <c r="BD954" s="44"/>
      <c r="BE954" s="44"/>
      <c r="BF954" s="44"/>
      <c r="BG954" s="44"/>
      <c r="BH954" s="44"/>
      <c r="BI954" s="44"/>
      <c r="BJ954" s="44"/>
    </row>
    <row r="955" spans="1:62" x14ac:dyDescent="0.2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4"/>
      <c r="AU955" s="44"/>
      <c r="AV955" s="44"/>
      <c r="AW955" s="44"/>
      <c r="AX955" s="44"/>
      <c r="AY955" s="44"/>
      <c r="AZ955" s="44"/>
      <c r="BA955" s="44"/>
      <c r="BB955" s="44"/>
      <c r="BC955" s="44"/>
      <c r="BD955" s="44"/>
      <c r="BE955" s="44"/>
      <c r="BF955" s="44"/>
      <c r="BG955" s="44"/>
      <c r="BH955" s="44"/>
      <c r="BI955" s="44"/>
      <c r="BJ955" s="44"/>
    </row>
    <row r="956" spans="1:62" x14ac:dyDescent="0.25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4"/>
      <c r="AU956" s="44"/>
      <c r="AV956" s="44"/>
      <c r="AW956" s="44"/>
      <c r="AX956" s="44"/>
      <c r="AY956" s="44"/>
      <c r="AZ956" s="44"/>
      <c r="BA956" s="44"/>
      <c r="BB956" s="44"/>
      <c r="BC956" s="44"/>
      <c r="BD956" s="44"/>
      <c r="BE956" s="44"/>
      <c r="BF956" s="44"/>
      <c r="BG956" s="44"/>
      <c r="BH956" s="44"/>
      <c r="BI956" s="44"/>
      <c r="BJ956" s="44"/>
    </row>
    <row r="957" spans="1:62" x14ac:dyDescent="0.25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4"/>
      <c r="AU957" s="44"/>
      <c r="AV957" s="44"/>
      <c r="AW957" s="44"/>
      <c r="AX957" s="44"/>
      <c r="AY957" s="44"/>
      <c r="AZ957" s="44"/>
      <c r="BA957" s="44"/>
      <c r="BB957" s="44"/>
      <c r="BC957" s="44"/>
      <c r="BD957" s="44"/>
      <c r="BE957" s="44"/>
      <c r="BF957" s="44"/>
      <c r="BG957" s="44"/>
      <c r="BH957" s="44"/>
      <c r="BI957" s="44"/>
      <c r="BJ957" s="44"/>
    </row>
    <row r="958" spans="1:62" x14ac:dyDescent="0.25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4"/>
      <c r="AU958" s="44"/>
      <c r="AV958" s="44"/>
      <c r="AW958" s="44"/>
      <c r="AX958" s="44"/>
      <c r="AY958" s="44"/>
      <c r="AZ958" s="44"/>
      <c r="BA958" s="44"/>
      <c r="BB958" s="44"/>
      <c r="BC958" s="44"/>
      <c r="BD958" s="44"/>
      <c r="BE958" s="44"/>
      <c r="BF958" s="44"/>
      <c r="BG958" s="44"/>
      <c r="BH958" s="44"/>
      <c r="BI958" s="44"/>
      <c r="BJ958" s="44"/>
    </row>
    <row r="959" spans="1:62" x14ac:dyDescent="0.25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4"/>
      <c r="AU959" s="44"/>
      <c r="AV959" s="44"/>
      <c r="AW959" s="44"/>
      <c r="AX959" s="44"/>
      <c r="AY959" s="44"/>
      <c r="AZ959" s="44"/>
      <c r="BA959" s="44"/>
      <c r="BB959" s="44"/>
      <c r="BC959" s="44"/>
      <c r="BD959" s="44"/>
      <c r="BE959" s="44"/>
      <c r="BF959" s="44"/>
      <c r="BG959" s="44"/>
      <c r="BH959" s="44"/>
      <c r="BI959" s="44"/>
      <c r="BJ959" s="44"/>
    </row>
    <row r="960" spans="1:62" x14ac:dyDescent="0.25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4"/>
      <c r="AU960" s="44"/>
      <c r="AV960" s="44"/>
      <c r="AW960" s="44"/>
      <c r="AX960" s="44"/>
      <c r="AY960" s="44"/>
      <c r="AZ960" s="44"/>
      <c r="BA960" s="44"/>
      <c r="BB960" s="44"/>
      <c r="BC960" s="44"/>
      <c r="BD960" s="44"/>
      <c r="BE960" s="44"/>
      <c r="BF960" s="44"/>
      <c r="BG960" s="44"/>
      <c r="BH960" s="44"/>
      <c r="BI960" s="44"/>
      <c r="BJ960" s="44"/>
    </row>
    <row r="961" spans="1:62" x14ac:dyDescent="0.25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4"/>
      <c r="AU961" s="44"/>
      <c r="AV961" s="44"/>
      <c r="AW961" s="44"/>
      <c r="AX961" s="44"/>
      <c r="AY961" s="44"/>
      <c r="AZ961" s="44"/>
      <c r="BA961" s="44"/>
      <c r="BB961" s="44"/>
      <c r="BC961" s="44"/>
      <c r="BD961" s="44"/>
      <c r="BE961" s="44"/>
      <c r="BF961" s="44"/>
      <c r="BG961" s="44"/>
      <c r="BH961" s="44"/>
      <c r="BI961" s="44"/>
      <c r="BJ961" s="44"/>
    </row>
    <row r="962" spans="1:62" x14ac:dyDescent="0.25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4"/>
      <c r="AU962" s="44"/>
      <c r="AV962" s="44"/>
      <c r="AW962" s="44"/>
      <c r="AX962" s="44"/>
      <c r="AY962" s="44"/>
      <c r="AZ962" s="44"/>
      <c r="BA962" s="44"/>
      <c r="BB962" s="44"/>
      <c r="BC962" s="44"/>
      <c r="BD962" s="44"/>
      <c r="BE962" s="44"/>
      <c r="BF962" s="44"/>
      <c r="BG962" s="44"/>
      <c r="BH962" s="44"/>
      <c r="BI962" s="44"/>
      <c r="BJ962" s="44"/>
    </row>
    <row r="963" spans="1:62" x14ac:dyDescent="0.25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4"/>
      <c r="AU963" s="44"/>
      <c r="AV963" s="44"/>
      <c r="AW963" s="44"/>
      <c r="AX963" s="44"/>
      <c r="AY963" s="44"/>
      <c r="AZ963" s="44"/>
      <c r="BA963" s="44"/>
      <c r="BB963" s="44"/>
      <c r="BC963" s="44"/>
      <c r="BD963" s="44"/>
      <c r="BE963" s="44"/>
      <c r="BF963" s="44"/>
      <c r="BG963" s="44"/>
      <c r="BH963" s="44"/>
      <c r="BI963" s="44"/>
      <c r="BJ963" s="44"/>
    </row>
    <row r="964" spans="1:62" x14ac:dyDescent="0.25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4"/>
      <c r="AU964" s="44"/>
      <c r="AV964" s="44"/>
      <c r="AW964" s="44"/>
      <c r="AX964" s="44"/>
      <c r="AY964" s="44"/>
      <c r="AZ964" s="44"/>
      <c r="BA964" s="44"/>
      <c r="BB964" s="44"/>
      <c r="BC964" s="44"/>
      <c r="BD964" s="44"/>
      <c r="BE964" s="44"/>
      <c r="BF964" s="44"/>
      <c r="BG964" s="44"/>
      <c r="BH964" s="44"/>
      <c r="BI964" s="44"/>
      <c r="BJ964" s="44"/>
    </row>
    <row r="965" spans="1:62" x14ac:dyDescent="0.2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4"/>
      <c r="AU965" s="44"/>
      <c r="AV965" s="44"/>
      <c r="AW965" s="44"/>
      <c r="AX965" s="44"/>
      <c r="AY965" s="44"/>
      <c r="AZ965" s="44"/>
      <c r="BA965" s="44"/>
      <c r="BB965" s="44"/>
      <c r="BC965" s="44"/>
      <c r="BD965" s="44"/>
      <c r="BE965" s="44"/>
      <c r="BF965" s="44"/>
      <c r="BG965" s="44"/>
      <c r="BH965" s="44"/>
      <c r="BI965" s="44"/>
      <c r="BJ965" s="44"/>
    </row>
    <row r="966" spans="1:62" x14ac:dyDescent="0.25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4"/>
      <c r="AU966" s="44"/>
      <c r="AV966" s="44"/>
      <c r="AW966" s="44"/>
      <c r="AX966" s="44"/>
      <c r="AY966" s="44"/>
      <c r="AZ966" s="44"/>
      <c r="BA966" s="44"/>
      <c r="BB966" s="44"/>
      <c r="BC966" s="44"/>
      <c r="BD966" s="44"/>
      <c r="BE966" s="44"/>
      <c r="BF966" s="44"/>
      <c r="BG966" s="44"/>
      <c r="BH966" s="44"/>
      <c r="BI966" s="44"/>
      <c r="BJ966" s="44"/>
    </row>
    <row r="967" spans="1:62" x14ac:dyDescent="0.25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4"/>
      <c r="AU967" s="44"/>
      <c r="AV967" s="44"/>
      <c r="AW967" s="44"/>
      <c r="AX967" s="44"/>
      <c r="AY967" s="44"/>
      <c r="AZ967" s="44"/>
      <c r="BA967" s="44"/>
      <c r="BB967" s="44"/>
      <c r="BC967" s="44"/>
      <c r="BD967" s="44"/>
      <c r="BE967" s="44"/>
      <c r="BF967" s="44"/>
      <c r="BG967" s="44"/>
      <c r="BH967" s="44"/>
      <c r="BI967" s="44"/>
      <c r="BJ967" s="44"/>
    </row>
    <row r="968" spans="1:62" x14ac:dyDescent="0.25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4"/>
      <c r="AU968" s="44"/>
      <c r="AV968" s="44"/>
      <c r="AW968" s="44"/>
      <c r="AX968" s="44"/>
      <c r="AY968" s="44"/>
      <c r="AZ968" s="44"/>
      <c r="BA968" s="44"/>
      <c r="BB968" s="44"/>
      <c r="BC968" s="44"/>
      <c r="BD968" s="44"/>
      <c r="BE968" s="44"/>
      <c r="BF968" s="44"/>
      <c r="BG968" s="44"/>
      <c r="BH968" s="44"/>
      <c r="BI968" s="44"/>
      <c r="BJ968" s="44"/>
    </row>
    <row r="969" spans="1:62" x14ac:dyDescent="0.25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4"/>
      <c r="AU969" s="44"/>
      <c r="AV969" s="44"/>
      <c r="AW969" s="44"/>
      <c r="AX969" s="44"/>
      <c r="AY969" s="44"/>
      <c r="AZ969" s="44"/>
      <c r="BA969" s="44"/>
      <c r="BB969" s="44"/>
      <c r="BC969" s="44"/>
      <c r="BD969" s="44"/>
      <c r="BE969" s="44"/>
      <c r="BF969" s="44"/>
      <c r="BG969" s="44"/>
      <c r="BH969" s="44"/>
      <c r="BI969" s="44"/>
      <c r="BJ969" s="44"/>
    </row>
    <row r="970" spans="1:62" x14ac:dyDescent="0.25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4"/>
      <c r="AU970" s="44"/>
      <c r="AV970" s="44"/>
      <c r="AW970" s="44"/>
      <c r="AX970" s="44"/>
      <c r="AY970" s="44"/>
      <c r="AZ970" s="44"/>
      <c r="BA970" s="44"/>
      <c r="BB970" s="44"/>
      <c r="BC970" s="44"/>
      <c r="BD970" s="44"/>
      <c r="BE970" s="44"/>
      <c r="BF970" s="44"/>
      <c r="BG970" s="44"/>
      <c r="BH970" s="44"/>
      <c r="BI970" s="44"/>
      <c r="BJ970" s="44"/>
    </row>
    <row r="971" spans="1:62" x14ac:dyDescent="0.25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4"/>
      <c r="AU971" s="44"/>
      <c r="AV971" s="44"/>
      <c r="AW971" s="44"/>
      <c r="AX971" s="44"/>
      <c r="AY971" s="44"/>
      <c r="AZ971" s="44"/>
      <c r="BA971" s="44"/>
      <c r="BB971" s="44"/>
      <c r="BC971" s="44"/>
      <c r="BD971" s="44"/>
      <c r="BE971" s="44"/>
      <c r="BF971" s="44"/>
      <c r="BG971" s="44"/>
      <c r="BH971" s="44"/>
      <c r="BI971" s="44"/>
      <c r="BJ971" s="44"/>
    </row>
    <row r="972" spans="1:62" x14ac:dyDescent="0.25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4"/>
      <c r="AU972" s="44"/>
      <c r="AV972" s="44"/>
      <c r="AW972" s="44"/>
      <c r="AX972" s="44"/>
      <c r="AY972" s="44"/>
      <c r="AZ972" s="44"/>
      <c r="BA972" s="44"/>
      <c r="BB972" s="44"/>
      <c r="BC972" s="44"/>
      <c r="BD972" s="44"/>
      <c r="BE972" s="44"/>
      <c r="BF972" s="44"/>
      <c r="BG972" s="44"/>
      <c r="BH972" s="44"/>
      <c r="BI972" s="44"/>
      <c r="BJ972" s="44"/>
    </row>
    <row r="973" spans="1:62" x14ac:dyDescent="0.25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4"/>
      <c r="AU973" s="44"/>
      <c r="AV973" s="44"/>
      <c r="AW973" s="44"/>
      <c r="AX973" s="44"/>
      <c r="AY973" s="44"/>
      <c r="AZ973" s="44"/>
      <c r="BA973" s="44"/>
      <c r="BB973" s="44"/>
      <c r="BC973" s="44"/>
      <c r="BD973" s="44"/>
      <c r="BE973" s="44"/>
      <c r="BF973" s="44"/>
      <c r="BG973" s="44"/>
      <c r="BH973" s="44"/>
      <c r="BI973" s="44"/>
      <c r="BJ973" s="44"/>
    </row>
    <row r="974" spans="1:62" x14ac:dyDescent="0.25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4"/>
      <c r="AU974" s="44"/>
      <c r="AV974" s="44"/>
      <c r="AW974" s="44"/>
      <c r="AX974" s="44"/>
      <c r="AY974" s="44"/>
      <c r="AZ974" s="44"/>
      <c r="BA974" s="44"/>
      <c r="BB974" s="44"/>
      <c r="BC974" s="44"/>
      <c r="BD974" s="44"/>
      <c r="BE974" s="44"/>
      <c r="BF974" s="44"/>
      <c r="BG974" s="44"/>
      <c r="BH974" s="44"/>
      <c r="BI974" s="44"/>
      <c r="BJ974" s="44"/>
    </row>
    <row r="975" spans="1:62" x14ac:dyDescent="0.2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4"/>
      <c r="AU975" s="44"/>
      <c r="AV975" s="44"/>
      <c r="AW975" s="44"/>
      <c r="AX975" s="44"/>
      <c r="AY975" s="44"/>
      <c r="AZ975" s="44"/>
      <c r="BA975" s="44"/>
      <c r="BB975" s="44"/>
      <c r="BC975" s="44"/>
      <c r="BD975" s="44"/>
      <c r="BE975" s="44"/>
      <c r="BF975" s="44"/>
      <c r="BG975" s="44"/>
      <c r="BH975" s="44"/>
      <c r="BI975" s="44"/>
      <c r="BJ975" s="44"/>
    </row>
    <row r="976" spans="1:62" x14ac:dyDescent="0.25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4"/>
      <c r="AU976" s="44"/>
      <c r="AV976" s="44"/>
      <c r="AW976" s="44"/>
      <c r="AX976" s="44"/>
      <c r="AY976" s="44"/>
      <c r="AZ976" s="44"/>
      <c r="BA976" s="44"/>
      <c r="BB976" s="44"/>
      <c r="BC976" s="44"/>
      <c r="BD976" s="44"/>
      <c r="BE976" s="44"/>
      <c r="BF976" s="44"/>
      <c r="BG976" s="44"/>
      <c r="BH976" s="44"/>
      <c r="BI976" s="44"/>
      <c r="BJ976" s="44"/>
    </row>
    <row r="977" spans="1:62" x14ac:dyDescent="0.25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4"/>
      <c r="AU977" s="44"/>
      <c r="AV977" s="44"/>
      <c r="AW977" s="44"/>
      <c r="AX977" s="44"/>
      <c r="AY977" s="44"/>
      <c r="AZ977" s="44"/>
      <c r="BA977" s="44"/>
      <c r="BB977" s="44"/>
      <c r="BC977" s="44"/>
      <c r="BD977" s="44"/>
      <c r="BE977" s="44"/>
      <c r="BF977" s="44"/>
      <c r="BG977" s="44"/>
      <c r="BH977" s="44"/>
      <c r="BI977" s="44"/>
      <c r="BJ977" s="44"/>
    </row>
    <row r="978" spans="1:62" x14ac:dyDescent="0.25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4"/>
      <c r="AU978" s="44"/>
      <c r="AV978" s="44"/>
      <c r="AW978" s="44"/>
      <c r="AX978" s="44"/>
      <c r="AY978" s="44"/>
      <c r="AZ978" s="44"/>
      <c r="BA978" s="44"/>
      <c r="BB978" s="44"/>
      <c r="BC978" s="44"/>
      <c r="BD978" s="44"/>
      <c r="BE978" s="44"/>
      <c r="BF978" s="44"/>
      <c r="BG978" s="44"/>
      <c r="BH978" s="44"/>
      <c r="BI978" s="44"/>
      <c r="BJ978" s="44"/>
    </row>
    <row r="979" spans="1:62" x14ac:dyDescent="0.25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4"/>
      <c r="AU979" s="44"/>
      <c r="AV979" s="44"/>
      <c r="AW979" s="44"/>
      <c r="AX979" s="44"/>
      <c r="AY979" s="44"/>
      <c r="AZ979" s="44"/>
      <c r="BA979" s="44"/>
      <c r="BB979" s="44"/>
      <c r="BC979" s="44"/>
      <c r="BD979" s="44"/>
      <c r="BE979" s="44"/>
      <c r="BF979" s="44"/>
      <c r="BG979" s="44"/>
      <c r="BH979" s="44"/>
      <c r="BI979" s="44"/>
      <c r="BJ979" s="44"/>
    </row>
    <row r="980" spans="1:62" x14ac:dyDescent="0.25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4"/>
      <c r="AU980" s="44"/>
      <c r="AV980" s="44"/>
      <c r="AW980" s="44"/>
      <c r="AX980" s="44"/>
      <c r="AY980" s="44"/>
      <c r="AZ980" s="44"/>
      <c r="BA980" s="44"/>
      <c r="BB980" s="44"/>
      <c r="BC980" s="44"/>
      <c r="BD980" s="44"/>
      <c r="BE980" s="44"/>
      <c r="BF980" s="44"/>
      <c r="BG980" s="44"/>
      <c r="BH980" s="44"/>
      <c r="BI980" s="44"/>
      <c r="BJ980" s="44"/>
    </row>
    <row r="981" spans="1:62" x14ac:dyDescent="0.25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4"/>
      <c r="AU981" s="44"/>
      <c r="AV981" s="44"/>
      <c r="AW981" s="44"/>
      <c r="AX981" s="44"/>
      <c r="AY981" s="44"/>
      <c r="AZ981" s="44"/>
      <c r="BA981" s="44"/>
      <c r="BB981" s="44"/>
      <c r="BC981" s="44"/>
      <c r="BD981" s="44"/>
      <c r="BE981" s="44"/>
      <c r="BF981" s="44"/>
      <c r="BG981" s="44"/>
      <c r="BH981" s="44"/>
      <c r="BI981" s="44"/>
      <c r="BJ981" s="44"/>
    </row>
    <row r="982" spans="1:62" x14ac:dyDescent="0.25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4"/>
      <c r="AU982" s="44"/>
      <c r="AV982" s="44"/>
      <c r="AW982" s="44"/>
      <c r="AX982" s="44"/>
      <c r="AY982" s="44"/>
      <c r="AZ982" s="44"/>
      <c r="BA982" s="44"/>
      <c r="BB982" s="44"/>
      <c r="BC982" s="44"/>
      <c r="BD982" s="44"/>
      <c r="BE982" s="44"/>
      <c r="BF982" s="44"/>
      <c r="BG982" s="44"/>
      <c r="BH982" s="44"/>
      <c r="BI982" s="44"/>
      <c r="BJ982" s="44"/>
    </row>
    <row r="983" spans="1:62" x14ac:dyDescent="0.25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4"/>
      <c r="AU983" s="44"/>
      <c r="AV983" s="44"/>
      <c r="AW983" s="44"/>
      <c r="AX983" s="44"/>
      <c r="AY983" s="44"/>
      <c r="AZ983" s="44"/>
      <c r="BA983" s="44"/>
      <c r="BB983" s="44"/>
      <c r="BC983" s="44"/>
      <c r="BD983" s="44"/>
      <c r="BE983" s="44"/>
      <c r="BF983" s="44"/>
      <c r="BG983" s="44"/>
      <c r="BH983" s="44"/>
      <c r="BI983" s="44"/>
      <c r="BJ983" s="44"/>
    </row>
    <row r="984" spans="1:62" x14ac:dyDescent="0.25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4"/>
      <c r="AU984" s="44"/>
      <c r="AV984" s="44"/>
      <c r="AW984" s="44"/>
      <c r="AX984" s="44"/>
      <c r="AY984" s="44"/>
      <c r="AZ984" s="44"/>
      <c r="BA984" s="44"/>
      <c r="BB984" s="44"/>
      <c r="BC984" s="44"/>
      <c r="BD984" s="44"/>
      <c r="BE984" s="44"/>
      <c r="BF984" s="44"/>
      <c r="BG984" s="44"/>
      <c r="BH984" s="44"/>
      <c r="BI984" s="44"/>
      <c r="BJ984" s="44"/>
    </row>
    <row r="985" spans="1:62" x14ac:dyDescent="0.2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4"/>
      <c r="AU985" s="44"/>
      <c r="AV985" s="44"/>
      <c r="AW985" s="44"/>
      <c r="AX985" s="44"/>
      <c r="AY985" s="44"/>
      <c r="AZ985" s="44"/>
      <c r="BA985" s="44"/>
      <c r="BB985" s="44"/>
      <c r="BC985" s="44"/>
      <c r="BD985" s="44"/>
      <c r="BE985" s="44"/>
      <c r="BF985" s="44"/>
      <c r="BG985" s="44"/>
      <c r="BH985" s="44"/>
      <c r="BI985" s="44"/>
      <c r="BJ985" s="44"/>
    </row>
    <row r="986" spans="1:62" x14ac:dyDescent="0.25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4"/>
      <c r="AU986" s="44"/>
      <c r="AV986" s="44"/>
      <c r="AW986" s="44"/>
      <c r="AX986" s="44"/>
      <c r="AY986" s="44"/>
      <c r="AZ986" s="44"/>
      <c r="BA986" s="44"/>
      <c r="BB986" s="44"/>
      <c r="BC986" s="44"/>
      <c r="BD986" s="44"/>
      <c r="BE986" s="44"/>
      <c r="BF986" s="44"/>
      <c r="BG986" s="44"/>
      <c r="BH986" s="44"/>
      <c r="BI986" s="44"/>
      <c r="BJ986" s="44"/>
    </row>
    <row r="987" spans="1:62" x14ac:dyDescent="0.25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4"/>
      <c r="AU987" s="44"/>
      <c r="AV987" s="44"/>
      <c r="AW987" s="44"/>
      <c r="AX987" s="44"/>
      <c r="AY987" s="44"/>
      <c r="AZ987" s="44"/>
      <c r="BA987" s="44"/>
      <c r="BB987" s="44"/>
      <c r="BC987" s="44"/>
      <c r="BD987" s="44"/>
      <c r="BE987" s="44"/>
      <c r="BF987" s="44"/>
      <c r="BG987" s="44"/>
      <c r="BH987" s="44"/>
      <c r="BI987" s="44"/>
      <c r="BJ987" s="44"/>
    </row>
    <row r="988" spans="1:62" x14ac:dyDescent="0.25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4"/>
      <c r="AU988" s="44"/>
      <c r="AV988" s="44"/>
      <c r="AW988" s="44"/>
      <c r="AX988" s="44"/>
      <c r="AY988" s="44"/>
      <c r="AZ988" s="44"/>
      <c r="BA988" s="44"/>
      <c r="BB988" s="44"/>
      <c r="BC988" s="44"/>
      <c r="BD988" s="44"/>
      <c r="BE988" s="44"/>
      <c r="BF988" s="44"/>
      <c r="BG988" s="44"/>
      <c r="BH988" s="44"/>
      <c r="BI988" s="44"/>
      <c r="BJ988" s="44"/>
    </row>
    <row r="989" spans="1:62" x14ac:dyDescent="0.25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4"/>
      <c r="AU989" s="44"/>
      <c r="AV989" s="44"/>
      <c r="AW989" s="44"/>
      <c r="AX989" s="44"/>
      <c r="AY989" s="44"/>
      <c r="AZ989" s="44"/>
      <c r="BA989" s="44"/>
      <c r="BB989" s="44"/>
      <c r="BC989" s="44"/>
      <c r="BD989" s="44"/>
      <c r="BE989" s="44"/>
      <c r="BF989" s="44"/>
      <c r="BG989" s="44"/>
      <c r="BH989" s="44"/>
      <c r="BI989" s="44"/>
      <c r="BJ989" s="44"/>
    </row>
    <row r="990" spans="1:62" x14ac:dyDescent="0.25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4"/>
      <c r="AU990" s="44"/>
      <c r="AV990" s="44"/>
      <c r="AW990" s="44"/>
      <c r="AX990" s="44"/>
      <c r="AY990" s="44"/>
      <c r="AZ990" s="44"/>
      <c r="BA990" s="44"/>
      <c r="BB990" s="44"/>
      <c r="BC990" s="44"/>
      <c r="BD990" s="44"/>
      <c r="BE990" s="44"/>
      <c r="BF990" s="44"/>
      <c r="BG990" s="44"/>
      <c r="BH990" s="44"/>
      <c r="BI990" s="44"/>
      <c r="BJ990" s="44"/>
    </row>
    <row r="991" spans="1:62" x14ac:dyDescent="0.25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4"/>
      <c r="AU991" s="44"/>
      <c r="AV991" s="44"/>
      <c r="AW991" s="44"/>
      <c r="AX991" s="44"/>
      <c r="AY991" s="44"/>
      <c r="AZ991" s="44"/>
      <c r="BA991" s="44"/>
      <c r="BB991" s="44"/>
      <c r="BC991" s="44"/>
      <c r="BD991" s="44"/>
      <c r="BE991" s="44"/>
      <c r="BF991" s="44"/>
      <c r="BG991" s="44"/>
      <c r="BH991" s="44"/>
      <c r="BI991" s="44"/>
      <c r="BJ991" s="44"/>
    </row>
    <row r="992" spans="1:62" x14ac:dyDescent="0.25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4"/>
      <c r="AU992" s="44"/>
      <c r="AV992" s="44"/>
      <c r="AW992" s="44"/>
      <c r="AX992" s="44"/>
      <c r="AY992" s="44"/>
      <c r="AZ992" s="44"/>
      <c r="BA992" s="44"/>
      <c r="BB992" s="44"/>
      <c r="BC992" s="44"/>
      <c r="BD992" s="44"/>
      <c r="BE992" s="44"/>
      <c r="BF992" s="44"/>
      <c r="BG992" s="44"/>
      <c r="BH992" s="44"/>
      <c r="BI992" s="44"/>
      <c r="BJ992" s="44"/>
    </row>
    <row r="993" spans="1:62" x14ac:dyDescent="0.25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4"/>
      <c r="AU993" s="44"/>
      <c r="AV993" s="44"/>
      <c r="AW993" s="44"/>
      <c r="AX993" s="44"/>
      <c r="AY993" s="44"/>
      <c r="AZ993" s="44"/>
      <c r="BA993" s="44"/>
      <c r="BB993" s="44"/>
      <c r="BC993" s="44"/>
      <c r="BD993" s="44"/>
      <c r="BE993" s="44"/>
      <c r="BF993" s="44"/>
      <c r="BG993" s="44"/>
      <c r="BH993" s="44"/>
      <c r="BI993" s="44"/>
      <c r="BJ993" s="44"/>
    </row>
    <row r="994" spans="1:62" x14ac:dyDescent="0.25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4"/>
      <c r="AU994" s="44"/>
      <c r="AV994" s="44"/>
      <c r="AW994" s="44"/>
      <c r="AX994" s="44"/>
      <c r="AY994" s="44"/>
      <c r="AZ994" s="44"/>
      <c r="BA994" s="44"/>
      <c r="BB994" s="44"/>
      <c r="BC994" s="44"/>
      <c r="BD994" s="44"/>
      <c r="BE994" s="44"/>
      <c r="BF994" s="44"/>
      <c r="BG994" s="44"/>
      <c r="BH994" s="44"/>
      <c r="BI994" s="44"/>
      <c r="BJ994" s="44"/>
    </row>
    <row r="995" spans="1:62" x14ac:dyDescent="0.2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4"/>
      <c r="AU995" s="44"/>
      <c r="AV995" s="44"/>
      <c r="AW995" s="44"/>
      <c r="AX995" s="44"/>
      <c r="AY995" s="44"/>
      <c r="AZ995" s="44"/>
      <c r="BA995" s="44"/>
      <c r="BB995" s="44"/>
      <c r="BC995" s="44"/>
      <c r="BD995" s="44"/>
      <c r="BE995" s="44"/>
      <c r="BF995" s="44"/>
      <c r="BG995" s="44"/>
      <c r="BH995" s="44"/>
      <c r="BI995" s="44"/>
      <c r="BJ995" s="44"/>
    </row>
    <row r="996" spans="1:62" x14ac:dyDescent="0.25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4"/>
      <c r="AU996" s="44"/>
      <c r="AV996" s="44"/>
      <c r="AW996" s="44"/>
      <c r="AX996" s="44"/>
      <c r="AY996" s="44"/>
      <c r="AZ996" s="44"/>
      <c r="BA996" s="44"/>
      <c r="BB996" s="44"/>
      <c r="BC996" s="44"/>
      <c r="BD996" s="44"/>
      <c r="BE996" s="44"/>
      <c r="BF996" s="44"/>
      <c r="BG996" s="44"/>
      <c r="BH996" s="44"/>
      <c r="BI996" s="44"/>
      <c r="BJ996" s="44"/>
    </row>
    <row r="997" spans="1:62" x14ac:dyDescent="0.25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4"/>
      <c r="AU997" s="44"/>
      <c r="AV997" s="44"/>
      <c r="AW997" s="44"/>
      <c r="AX997" s="44"/>
      <c r="AY997" s="44"/>
      <c r="AZ997" s="44"/>
      <c r="BA997" s="44"/>
      <c r="BB997" s="44"/>
      <c r="BC997" s="44"/>
      <c r="BD997" s="44"/>
      <c r="BE997" s="44"/>
      <c r="BF997" s="44"/>
      <c r="BG997" s="44"/>
      <c r="BH997" s="44"/>
      <c r="BI997" s="44"/>
      <c r="BJ997" s="44"/>
    </row>
    <row r="998" spans="1:62" x14ac:dyDescent="0.25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4"/>
      <c r="AU998" s="44"/>
      <c r="AV998" s="44"/>
      <c r="AW998" s="44"/>
      <c r="AX998" s="44"/>
      <c r="AY998" s="44"/>
      <c r="AZ998" s="44"/>
      <c r="BA998" s="44"/>
      <c r="BB998" s="44"/>
      <c r="BC998" s="44"/>
      <c r="BD998" s="44"/>
      <c r="BE998" s="44"/>
      <c r="BF998" s="44"/>
      <c r="BG998" s="44"/>
      <c r="BH998" s="44"/>
      <c r="BI998" s="44"/>
      <c r="BJ998" s="44"/>
    </row>
    <row r="999" spans="1:62" x14ac:dyDescent="0.25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4"/>
      <c r="AU999" s="44"/>
      <c r="AV999" s="44"/>
      <c r="AW999" s="44"/>
      <c r="AX999" s="44"/>
      <c r="AY999" s="44"/>
      <c r="AZ999" s="44"/>
      <c r="BA999" s="44"/>
      <c r="BB999" s="44"/>
      <c r="BC999" s="44"/>
      <c r="BD999" s="44"/>
      <c r="BE999" s="44"/>
      <c r="BF999" s="44"/>
      <c r="BG999" s="44"/>
      <c r="BH999" s="44"/>
      <c r="BI999" s="44"/>
      <c r="BJ999" s="44"/>
    </row>
    <row r="1000" spans="1:62" x14ac:dyDescent="0.25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4"/>
      <c r="AU1000" s="44"/>
      <c r="AV1000" s="44"/>
      <c r="AW1000" s="44"/>
      <c r="AX1000" s="44"/>
      <c r="AY1000" s="44"/>
      <c r="AZ1000" s="44"/>
      <c r="BA1000" s="44"/>
      <c r="BB1000" s="44"/>
      <c r="BC1000" s="44"/>
      <c r="BD1000" s="44"/>
      <c r="BE1000" s="44"/>
      <c r="BF1000" s="44"/>
      <c r="BG1000" s="44"/>
      <c r="BH1000" s="44"/>
      <c r="BI1000" s="44"/>
      <c r="BJ1000" s="44"/>
    </row>
    <row r="1001" spans="1:62" x14ac:dyDescent="0.25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4"/>
      <c r="AU1001" s="44"/>
      <c r="AV1001" s="44"/>
      <c r="AW1001" s="44"/>
      <c r="AX1001" s="44"/>
      <c r="AY1001" s="44"/>
      <c r="AZ1001" s="44"/>
      <c r="BA1001" s="44"/>
      <c r="BB1001" s="44"/>
      <c r="BC1001" s="44"/>
      <c r="BD1001" s="44"/>
      <c r="BE1001" s="44"/>
      <c r="BF1001" s="44"/>
      <c r="BG1001" s="44"/>
      <c r="BH1001" s="44"/>
      <c r="BI1001" s="44"/>
      <c r="BJ1001" s="44"/>
    </row>
    <row r="1002" spans="1:62" x14ac:dyDescent="0.25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4"/>
      <c r="AU1002" s="44"/>
      <c r="AV1002" s="44"/>
      <c r="AW1002" s="44"/>
      <c r="AX1002" s="44"/>
      <c r="AY1002" s="44"/>
      <c r="AZ1002" s="44"/>
      <c r="BA1002" s="44"/>
      <c r="BB1002" s="44"/>
      <c r="BC1002" s="44"/>
      <c r="BD1002" s="44"/>
      <c r="BE1002" s="44"/>
      <c r="BF1002" s="44"/>
      <c r="BG1002" s="44"/>
      <c r="BH1002" s="44"/>
      <c r="BI1002" s="44"/>
      <c r="BJ1002" s="44"/>
    </row>
    <row r="1003" spans="1:62" x14ac:dyDescent="0.25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4"/>
      <c r="AU1003" s="44"/>
      <c r="AV1003" s="44"/>
      <c r="AW1003" s="44"/>
      <c r="AX1003" s="44"/>
      <c r="AY1003" s="44"/>
      <c r="AZ1003" s="44"/>
      <c r="BA1003" s="44"/>
      <c r="BB1003" s="44"/>
      <c r="BC1003" s="44"/>
      <c r="BD1003" s="44"/>
      <c r="BE1003" s="44"/>
      <c r="BF1003" s="44"/>
      <c r="BG1003" s="44"/>
      <c r="BH1003" s="44"/>
      <c r="BI1003" s="44"/>
      <c r="BJ1003" s="44"/>
    </row>
    <row r="1004" spans="1:62" x14ac:dyDescent="0.25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4"/>
      <c r="AU1004" s="44"/>
      <c r="AV1004" s="44"/>
      <c r="AW1004" s="44"/>
      <c r="AX1004" s="44"/>
      <c r="AY1004" s="44"/>
      <c r="AZ1004" s="44"/>
      <c r="BA1004" s="44"/>
      <c r="BB1004" s="44"/>
      <c r="BC1004" s="44"/>
      <c r="BD1004" s="44"/>
      <c r="BE1004" s="44"/>
      <c r="BF1004" s="44"/>
      <c r="BG1004" s="44"/>
      <c r="BH1004" s="44"/>
      <c r="BI1004" s="44"/>
      <c r="BJ1004" s="44"/>
    </row>
    <row r="1005" spans="1:62" x14ac:dyDescent="0.25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4"/>
      <c r="AU1005" s="44"/>
      <c r="AV1005" s="44"/>
      <c r="AW1005" s="44"/>
      <c r="AX1005" s="44"/>
      <c r="AY1005" s="44"/>
      <c r="AZ1005" s="44"/>
      <c r="BA1005" s="44"/>
      <c r="BB1005" s="44"/>
      <c r="BC1005" s="44"/>
      <c r="BD1005" s="44"/>
      <c r="BE1005" s="44"/>
      <c r="BF1005" s="44"/>
      <c r="BG1005" s="44"/>
      <c r="BH1005" s="44"/>
      <c r="BI1005" s="44"/>
      <c r="BJ1005" s="44"/>
    </row>
    <row r="1006" spans="1:62" x14ac:dyDescent="0.25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4"/>
      <c r="AU1006" s="44"/>
      <c r="AV1006" s="44"/>
      <c r="AW1006" s="44"/>
      <c r="AX1006" s="44"/>
      <c r="AY1006" s="44"/>
      <c r="AZ1006" s="44"/>
      <c r="BA1006" s="44"/>
      <c r="BB1006" s="44"/>
      <c r="BC1006" s="44"/>
      <c r="BD1006" s="44"/>
      <c r="BE1006" s="44"/>
      <c r="BF1006" s="44"/>
      <c r="BG1006" s="44"/>
      <c r="BH1006" s="44"/>
      <c r="BI1006" s="44"/>
      <c r="BJ1006" s="44"/>
    </row>
    <row r="1007" spans="1:62" x14ac:dyDescent="0.25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4"/>
      <c r="AU1007" s="44"/>
      <c r="AV1007" s="44"/>
      <c r="AW1007" s="44"/>
      <c r="AX1007" s="44"/>
      <c r="AY1007" s="44"/>
      <c r="AZ1007" s="44"/>
      <c r="BA1007" s="44"/>
      <c r="BB1007" s="44"/>
      <c r="BC1007" s="44"/>
      <c r="BD1007" s="44"/>
      <c r="BE1007" s="44"/>
      <c r="BF1007" s="44"/>
      <c r="BG1007" s="44"/>
      <c r="BH1007" s="44"/>
      <c r="BI1007" s="44"/>
      <c r="BJ1007" s="44"/>
    </row>
    <row r="1008" spans="1:62" x14ac:dyDescent="0.25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4"/>
      <c r="AU1008" s="44"/>
      <c r="AV1008" s="44"/>
      <c r="AW1008" s="44"/>
      <c r="AX1008" s="44"/>
      <c r="AY1008" s="44"/>
      <c r="AZ1008" s="44"/>
      <c r="BA1008" s="44"/>
      <c r="BB1008" s="44"/>
      <c r="BC1008" s="44"/>
      <c r="BD1008" s="44"/>
      <c r="BE1008" s="44"/>
      <c r="BF1008" s="44"/>
      <c r="BG1008" s="44"/>
      <c r="BH1008" s="44"/>
      <c r="BI1008" s="44"/>
      <c r="BJ1008" s="44"/>
    </row>
    <row r="1009" spans="1:62" x14ac:dyDescent="0.25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4"/>
      <c r="AU1009" s="44"/>
      <c r="AV1009" s="44"/>
      <c r="AW1009" s="44"/>
      <c r="AX1009" s="44"/>
      <c r="AY1009" s="44"/>
      <c r="AZ1009" s="44"/>
      <c r="BA1009" s="44"/>
      <c r="BB1009" s="44"/>
      <c r="BC1009" s="44"/>
      <c r="BD1009" s="44"/>
      <c r="BE1009" s="44"/>
      <c r="BF1009" s="44"/>
      <c r="BG1009" s="44"/>
      <c r="BH1009" s="44"/>
      <c r="BI1009" s="44"/>
      <c r="BJ1009" s="44"/>
    </row>
    <row r="1010" spans="1:62" x14ac:dyDescent="0.25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4"/>
      <c r="AU1010" s="44"/>
      <c r="AV1010" s="44"/>
      <c r="AW1010" s="44"/>
      <c r="AX1010" s="44"/>
      <c r="AY1010" s="44"/>
      <c r="AZ1010" s="44"/>
      <c r="BA1010" s="44"/>
      <c r="BB1010" s="44"/>
      <c r="BC1010" s="44"/>
      <c r="BD1010" s="44"/>
      <c r="BE1010" s="44"/>
      <c r="BF1010" s="44"/>
      <c r="BG1010" s="44"/>
      <c r="BH1010" s="44"/>
      <c r="BI1010" s="44"/>
      <c r="BJ1010" s="44"/>
    </row>
    <row r="1011" spans="1:62" x14ac:dyDescent="0.25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4"/>
      <c r="AU1011" s="44"/>
      <c r="AV1011" s="44"/>
      <c r="AW1011" s="44"/>
      <c r="AX1011" s="44"/>
      <c r="AY1011" s="44"/>
      <c r="AZ1011" s="44"/>
      <c r="BA1011" s="44"/>
      <c r="BB1011" s="44"/>
      <c r="BC1011" s="44"/>
      <c r="BD1011" s="44"/>
      <c r="BE1011" s="44"/>
      <c r="BF1011" s="44"/>
      <c r="BG1011" s="44"/>
      <c r="BH1011" s="44"/>
      <c r="BI1011" s="44"/>
      <c r="BJ1011" s="44"/>
    </row>
    <row r="1012" spans="1:62" x14ac:dyDescent="0.25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4"/>
      <c r="AU1012" s="44"/>
      <c r="AV1012" s="44"/>
      <c r="AW1012" s="44"/>
      <c r="AX1012" s="44"/>
      <c r="AY1012" s="44"/>
      <c r="AZ1012" s="44"/>
      <c r="BA1012" s="44"/>
      <c r="BB1012" s="44"/>
      <c r="BC1012" s="44"/>
      <c r="BD1012" s="44"/>
      <c r="BE1012" s="44"/>
      <c r="BF1012" s="44"/>
      <c r="BG1012" s="44"/>
      <c r="BH1012" s="44"/>
      <c r="BI1012" s="44"/>
      <c r="BJ1012" s="44"/>
    </row>
    <row r="1013" spans="1:62" x14ac:dyDescent="0.25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4"/>
      <c r="AU1013" s="44"/>
      <c r="AV1013" s="44"/>
      <c r="AW1013" s="44"/>
      <c r="AX1013" s="44"/>
      <c r="AY1013" s="44"/>
      <c r="AZ1013" s="44"/>
      <c r="BA1013" s="44"/>
      <c r="BB1013" s="44"/>
      <c r="BC1013" s="44"/>
      <c r="BD1013" s="44"/>
      <c r="BE1013" s="44"/>
      <c r="BF1013" s="44"/>
      <c r="BG1013" s="44"/>
      <c r="BH1013" s="44"/>
      <c r="BI1013" s="44"/>
      <c r="BJ1013" s="44"/>
    </row>
    <row r="1014" spans="1:62" x14ac:dyDescent="0.25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4"/>
      <c r="AU1014" s="44"/>
      <c r="AV1014" s="44"/>
      <c r="AW1014" s="44"/>
      <c r="AX1014" s="44"/>
      <c r="AY1014" s="44"/>
      <c r="AZ1014" s="44"/>
      <c r="BA1014" s="44"/>
      <c r="BB1014" s="44"/>
      <c r="BC1014" s="44"/>
      <c r="BD1014" s="44"/>
      <c r="BE1014" s="44"/>
      <c r="BF1014" s="44"/>
      <c r="BG1014" s="44"/>
      <c r="BH1014" s="44"/>
      <c r="BI1014" s="44"/>
      <c r="BJ1014" s="44"/>
    </row>
    <row r="1015" spans="1:62" x14ac:dyDescent="0.25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4"/>
      <c r="AU1015" s="44"/>
      <c r="AV1015" s="44"/>
      <c r="AW1015" s="44"/>
      <c r="AX1015" s="44"/>
      <c r="AY1015" s="44"/>
      <c r="AZ1015" s="44"/>
      <c r="BA1015" s="44"/>
      <c r="BB1015" s="44"/>
      <c r="BC1015" s="44"/>
      <c r="BD1015" s="44"/>
      <c r="BE1015" s="44"/>
      <c r="BF1015" s="44"/>
      <c r="BG1015" s="44"/>
      <c r="BH1015" s="44"/>
      <c r="BI1015" s="44"/>
      <c r="BJ1015" s="44"/>
    </row>
    <row r="1016" spans="1:62" x14ac:dyDescent="0.25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4"/>
      <c r="AU1016" s="44"/>
      <c r="AV1016" s="44"/>
      <c r="AW1016" s="44"/>
      <c r="AX1016" s="44"/>
      <c r="AY1016" s="44"/>
      <c r="AZ1016" s="44"/>
      <c r="BA1016" s="44"/>
      <c r="BB1016" s="44"/>
      <c r="BC1016" s="44"/>
      <c r="BD1016" s="44"/>
      <c r="BE1016" s="44"/>
      <c r="BF1016" s="44"/>
      <c r="BG1016" s="44"/>
      <c r="BH1016" s="44"/>
      <c r="BI1016" s="44"/>
      <c r="BJ1016" s="44"/>
    </row>
    <row r="1017" spans="1:62" x14ac:dyDescent="0.25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4"/>
      <c r="AU1017" s="44"/>
      <c r="AV1017" s="44"/>
      <c r="AW1017" s="44"/>
      <c r="AX1017" s="44"/>
      <c r="AY1017" s="44"/>
      <c r="AZ1017" s="44"/>
      <c r="BA1017" s="44"/>
      <c r="BB1017" s="44"/>
      <c r="BC1017" s="44"/>
      <c r="BD1017" s="44"/>
      <c r="BE1017" s="44"/>
      <c r="BF1017" s="44"/>
      <c r="BG1017" s="44"/>
      <c r="BH1017" s="44"/>
      <c r="BI1017" s="44"/>
      <c r="BJ1017" s="44"/>
    </row>
    <row r="1018" spans="1:62" x14ac:dyDescent="0.25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4"/>
      <c r="AU1018" s="44"/>
      <c r="AV1018" s="44"/>
      <c r="AW1018" s="44"/>
      <c r="AX1018" s="44"/>
      <c r="AY1018" s="44"/>
      <c r="AZ1018" s="44"/>
      <c r="BA1018" s="44"/>
      <c r="BB1018" s="44"/>
      <c r="BC1018" s="44"/>
      <c r="BD1018" s="44"/>
      <c r="BE1018" s="44"/>
      <c r="BF1018" s="44"/>
      <c r="BG1018" s="44"/>
      <c r="BH1018" s="44"/>
      <c r="BI1018" s="44"/>
      <c r="BJ1018" s="44"/>
    </row>
    <row r="1019" spans="1:62" x14ac:dyDescent="0.25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4"/>
      <c r="AU1019" s="44"/>
      <c r="AV1019" s="44"/>
      <c r="AW1019" s="44"/>
      <c r="AX1019" s="44"/>
      <c r="AY1019" s="44"/>
      <c r="AZ1019" s="44"/>
      <c r="BA1019" s="44"/>
      <c r="BB1019" s="44"/>
      <c r="BC1019" s="44"/>
      <c r="BD1019" s="44"/>
      <c r="BE1019" s="44"/>
      <c r="BF1019" s="44"/>
      <c r="BG1019" s="44"/>
      <c r="BH1019" s="44"/>
      <c r="BI1019" s="44"/>
      <c r="BJ1019" s="44"/>
    </row>
    <row r="1020" spans="1:62" x14ac:dyDescent="0.25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4"/>
      <c r="AU1020" s="44"/>
      <c r="AV1020" s="44"/>
      <c r="AW1020" s="44"/>
      <c r="AX1020" s="44"/>
      <c r="AY1020" s="44"/>
      <c r="AZ1020" s="44"/>
      <c r="BA1020" s="44"/>
      <c r="BB1020" s="44"/>
      <c r="BC1020" s="44"/>
      <c r="BD1020" s="44"/>
      <c r="BE1020" s="44"/>
      <c r="BF1020" s="44"/>
      <c r="BG1020" s="44"/>
      <c r="BH1020" s="44"/>
      <c r="BI1020" s="44"/>
      <c r="BJ1020" s="44"/>
    </row>
    <row r="1021" spans="1:62" x14ac:dyDescent="0.25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4"/>
      <c r="AU1021" s="44"/>
      <c r="AV1021" s="44"/>
      <c r="AW1021" s="44"/>
      <c r="AX1021" s="44"/>
      <c r="AY1021" s="44"/>
      <c r="AZ1021" s="44"/>
      <c r="BA1021" s="44"/>
      <c r="BB1021" s="44"/>
      <c r="BC1021" s="44"/>
      <c r="BD1021" s="44"/>
      <c r="BE1021" s="44"/>
      <c r="BF1021" s="44"/>
      <c r="BG1021" s="44"/>
      <c r="BH1021" s="44"/>
      <c r="BI1021" s="44"/>
      <c r="BJ1021" s="44"/>
    </row>
    <row r="1022" spans="1:62" x14ac:dyDescent="0.25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4"/>
      <c r="AU1022" s="44"/>
      <c r="AV1022" s="44"/>
      <c r="AW1022" s="44"/>
      <c r="AX1022" s="44"/>
      <c r="AY1022" s="44"/>
      <c r="AZ1022" s="44"/>
      <c r="BA1022" s="44"/>
      <c r="BB1022" s="44"/>
      <c r="BC1022" s="44"/>
      <c r="BD1022" s="44"/>
      <c r="BE1022" s="44"/>
      <c r="BF1022" s="44"/>
      <c r="BG1022" s="44"/>
      <c r="BH1022" s="44"/>
      <c r="BI1022" s="44"/>
      <c r="BJ1022" s="44"/>
    </row>
    <row r="1023" spans="1:62" x14ac:dyDescent="0.25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4"/>
      <c r="AU1023" s="44"/>
      <c r="AV1023" s="44"/>
      <c r="AW1023" s="44"/>
      <c r="AX1023" s="44"/>
      <c r="AY1023" s="44"/>
      <c r="AZ1023" s="44"/>
      <c r="BA1023" s="44"/>
      <c r="BB1023" s="44"/>
      <c r="BC1023" s="44"/>
      <c r="BD1023" s="44"/>
      <c r="BE1023" s="44"/>
      <c r="BF1023" s="44"/>
      <c r="BG1023" s="44"/>
      <c r="BH1023" s="44"/>
      <c r="BI1023" s="44"/>
      <c r="BJ1023" s="44"/>
    </row>
    <row r="1024" spans="1:62" x14ac:dyDescent="0.25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4"/>
      <c r="AU1024" s="44"/>
      <c r="AV1024" s="44"/>
      <c r="AW1024" s="44"/>
      <c r="AX1024" s="44"/>
      <c r="AY1024" s="44"/>
      <c r="AZ1024" s="44"/>
      <c r="BA1024" s="44"/>
      <c r="BB1024" s="44"/>
      <c r="BC1024" s="44"/>
      <c r="BD1024" s="44"/>
      <c r="BE1024" s="44"/>
      <c r="BF1024" s="44"/>
      <c r="BG1024" s="44"/>
      <c r="BH1024" s="44"/>
      <c r="BI1024" s="44"/>
      <c r="BJ1024" s="44"/>
    </row>
    <row r="1025" spans="1:62" x14ac:dyDescent="0.25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4"/>
      <c r="AU1025" s="44"/>
      <c r="AV1025" s="44"/>
      <c r="AW1025" s="44"/>
      <c r="AX1025" s="44"/>
      <c r="AY1025" s="44"/>
      <c r="AZ1025" s="44"/>
      <c r="BA1025" s="44"/>
      <c r="BB1025" s="44"/>
      <c r="BC1025" s="44"/>
      <c r="BD1025" s="44"/>
      <c r="BE1025" s="44"/>
      <c r="BF1025" s="44"/>
      <c r="BG1025" s="44"/>
      <c r="BH1025" s="44"/>
      <c r="BI1025" s="44"/>
      <c r="BJ1025" s="44"/>
    </row>
    <row r="1026" spans="1:62" x14ac:dyDescent="0.25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4"/>
      <c r="AU1026" s="44"/>
      <c r="AV1026" s="44"/>
      <c r="AW1026" s="44"/>
      <c r="AX1026" s="44"/>
      <c r="AY1026" s="44"/>
      <c r="AZ1026" s="44"/>
      <c r="BA1026" s="44"/>
      <c r="BB1026" s="44"/>
      <c r="BC1026" s="44"/>
      <c r="BD1026" s="44"/>
      <c r="BE1026" s="44"/>
      <c r="BF1026" s="44"/>
      <c r="BG1026" s="44"/>
      <c r="BH1026" s="44"/>
      <c r="BI1026" s="44"/>
      <c r="BJ1026" s="44"/>
    </row>
    <row r="1027" spans="1:62" x14ac:dyDescent="0.25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4"/>
      <c r="AU1027" s="44"/>
      <c r="AV1027" s="44"/>
      <c r="AW1027" s="44"/>
      <c r="AX1027" s="44"/>
      <c r="AY1027" s="44"/>
      <c r="AZ1027" s="44"/>
      <c r="BA1027" s="44"/>
      <c r="BB1027" s="44"/>
      <c r="BC1027" s="44"/>
      <c r="BD1027" s="44"/>
      <c r="BE1027" s="44"/>
      <c r="BF1027" s="44"/>
      <c r="BG1027" s="44"/>
      <c r="BH1027" s="44"/>
      <c r="BI1027" s="44"/>
      <c r="BJ1027" s="44"/>
    </row>
    <row r="1028" spans="1:62" x14ac:dyDescent="0.25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4"/>
      <c r="AU1028" s="44"/>
      <c r="AV1028" s="44"/>
      <c r="AW1028" s="44"/>
      <c r="AX1028" s="44"/>
      <c r="AY1028" s="44"/>
      <c r="AZ1028" s="44"/>
      <c r="BA1028" s="44"/>
      <c r="BB1028" s="44"/>
      <c r="BC1028" s="44"/>
      <c r="BD1028" s="44"/>
      <c r="BE1028" s="44"/>
      <c r="BF1028" s="44"/>
      <c r="BG1028" s="44"/>
      <c r="BH1028" s="44"/>
      <c r="BI1028" s="44"/>
      <c r="BJ1028" s="44"/>
    </row>
    <row r="1029" spans="1:62" x14ac:dyDescent="0.25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4"/>
      <c r="AU1029" s="44"/>
      <c r="AV1029" s="44"/>
      <c r="AW1029" s="44"/>
      <c r="AX1029" s="44"/>
      <c r="AY1029" s="44"/>
      <c r="AZ1029" s="44"/>
      <c r="BA1029" s="44"/>
      <c r="BB1029" s="44"/>
      <c r="BC1029" s="44"/>
      <c r="BD1029" s="44"/>
      <c r="BE1029" s="44"/>
      <c r="BF1029" s="44"/>
      <c r="BG1029" s="44"/>
      <c r="BH1029" s="44"/>
      <c r="BI1029" s="44"/>
      <c r="BJ1029" s="44"/>
    </row>
    <row r="1030" spans="1:62" x14ac:dyDescent="0.25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4"/>
      <c r="AU1030" s="44"/>
      <c r="AV1030" s="44"/>
      <c r="AW1030" s="44"/>
      <c r="AX1030" s="44"/>
      <c r="AY1030" s="44"/>
      <c r="AZ1030" s="44"/>
      <c r="BA1030" s="44"/>
      <c r="BB1030" s="44"/>
      <c r="BC1030" s="44"/>
      <c r="BD1030" s="44"/>
      <c r="BE1030" s="44"/>
      <c r="BF1030" s="44"/>
      <c r="BG1030" s="44"/>
      <c r="BH1030" s="44"/>
      <c r="BI1030" s="44"/>
      <c r="BJ1030" s="44"/>
    </row>
    <row r="1031" spans="1:62" x14ac:dyDescent="0.25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4"/>
      <c r="AU1031" s="44"/>
      <c r="AV1031" s="44"/>
      <c r="AW1031" s="44"/>
      <c r="AX1031" s="44"/>
      <c r="AY1031" s="44"/>
      <c r="AZ1031" s="44"/>
      <c r="BA1031" s="44"/>
      <c r="BB1031" s="44"/>
      <c r="BC1031" s="44"/>
      <c r="BD1031" s="44"/>
      <c r="BE1031" s="44"/>
      <c r="BF1031" s="44"/>
      <c r="BG1031" s="44"/>
      <c r="BH1031" s="44"/>
      <c r="BI1031" s="44"/>
      <c r="BJ1031" s="44"/>
    </row>
    <row r="1032" spans="1:62" x14ac:dyDescent="0.25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4"/>
      <c r="AU1032" s="44"/>
      <c r="AV1032" s="44"/>
      <c r="AW1032" s="44"/>
      <c r="AX1032" s="44"/>
      <c r="AY1032" s="44"/>
      <c r="AZ1032" s="44"/>
      <c r="BA1032" s="44"/>
      <c r="BB1032" s="44"/>
      <c r="BC1032" s="44"/>
      <c r="BD1032" s="44"/>
      <c r="BE1032" s="44"/>
      <c r="BF1032" s="44"/>
      <c r="BG1032" s="44"/>
      <c r="BH1032" s="44"/>
      <c r="BI1032" s="44"/>
      <c r="BJ1032" s="44"/>
    </row>
    <row r="1033" spans="1:62" x14ac:dyDescent="0.25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4"/>
      <c r="AU1033" s="44"/>
      <c r="AV1033" s="44"/>
      <c r="AW1033" s="44"/>
      <c r="AX1033" s="44"/>
      <c r="AY1033" s="44"/>
      <c r="AZ1033" s="44"/>
      <c r="BA1033" s="44"/>
      <c r="BB1033" s="44"/>
      <c r="BC1033" s="44"/>
      <c r="BD1033" s="44"/>
      <c r="BE1033" s="44"/>
      <c r="BF1033" s="44"/>
      <c r="BG1033" s="44"/>
      <c r="BH1033" s="44"/>
      <c r="BI1033" s="44"/>
      <c r="BJ1033" s="44"/>
    </row>
    <row r="1034" spans="1:62" x14ac:dyDescent="0.25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4"/>
      <c r="AU1034" s="44"/>
      <c r="AV1034" s="44"/>
      <c r="AW1034" s="44"/>
      <c r="AX1034" s="44"/>
      <c r="AY1034" s="44"/>
      <c r="AZ1034" s="44"/>
      <c r="BA1034" s="44"/>
      <c r="BB1034" s="44"/>
      <c r="BC1034" s="44"/>
      <c r="BD1034" s="44"/>
      <c r="BE1034" s="44"/>
      <c r="BF1034" s="44"/>
      <c r="BG1034" s="44"/>
      <c r="BH1034" s="44"/>
      <c r="BI1034" s="44"/>
      <c r="BJ1034" s="44"/>
    </row>
    <row r="1035" spans="1:62" x14ac:dyDescent="0.25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4"/>
      <c r="AU1035" s="44"/>
      <c r="AV1035" s="44"/>
      <c r="AW1035" s="44"/>
      <c r="AX1035" s="44"/>
      <c r="AY1035" s="44"/>
      <c r="AZ1035" s="44"/>
      <c r="BA1035" s="44"/>
      <c r="BB1035" s="44"/>
      <c r="BC1035" s="44"/>
      <c r="BD1035" s="44"/>
      <c r="BE1035" s="44"/>
      <c r="BF1035" s="44"/>
      <c r="BG1035" s="44"/>
      <c r="BH1035" s="44"/>
      <c r="BI1035" s="44"/>
      <c r="BJ1035" s="44"/>
    </row>
    <row r="1036" spans="1:62" x14ac:dyDescent="0.25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4"/>
      <c r="AU1036" s="44"/>
      <c r="AV1036" s="44"/>
      <c r="AW1036" s="44"/>
      <c r="AX1036" s="44"/>
      <c r="AY1036" s="44"/>
      <c r="AZ1036" s="44"/>
      <c r="BA1036" s="44"/>
      <c r="BB1036" s="44"/>
      <c r="BC1036" s="44"/>
      <c r="BD1036" s="44"/>
      <c r="BE1036" s="44"/>
      <c r="BF1036" s="44"/>
      <c r="BG1036" s="44"/>
      <c r="BH1036" s="44"/>
      <c r="BI1036" s="44"/>
      <c r="BJ1036" s="44"/>
    </row>
    <row r="1037" spans="1:62" x14ac:dyDescent="0.25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4"/>
      <c r="AU1037" s="44"/>
      <c r="AV1037" s="44"/>
      <c r="AW1037" s="44"/>
      <c r="AX1037" s="44"/>
      <c r="AY1037" s="44"/>
      <c r="AZ1037" s="44"/>
      <c r="BA1037" s="44"/>
      <c r="BB1037" s="44"/>
      <c r="BC1037" s="44"/>
      <c r="BD1037" s="44"/>
      <c r="BE1037" s="44"/>
      <c r="BF1037" s="44"/>
      <c r="BG1037" s="44"/>
      <c r="BH1037" s="44"/>
      <c r="BI1037" s="44"/>
      <c r="BJ1037" s="44"/>
    </row>
    <row r="1038" spans="1:62" x14ac:dyDescent="0.25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4"/>
      <c r="AU1038" s="44"/>
      <c r="AV1038" s="44"/>
      <c r="AW1038" s="44"/>
      <c r="AX1038" s="44"/>
      <c r="AY1038" s="44"/>
      <c r="AZ1038" s="44"/>
      <c r="BA1038" s="44"/>
      <c r="BB1038" s="44"/>
      <c r="BC1038" s="44"/>
      <c r="BD1038" s="44"/>
      <c r="BE1038" s="44"/>
      <c r="BF1038" s="44"/>
      <c r="BG1038" s="44"/>
      <c r="BH1038" s="44"/>
      <c r="BI1038" s="44"/>
      <c r="BJ1038" s="44"/>
    </row>
    <row r="1039" spans="1:62" x14ac:dyDescent="0.25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4"/>
      <c r="AU1039" s="44"/>
      <c r="AV1039" s="44"/>
      <c r="AW1039" s="44"/>
      <c r="AX1039" s="44"/>
      <c r="AY1039" s="44"/>
      <c r="AZ1039" s="44"/>
      <c r="BA1039" s="44"/>
      <c r="BB1039" s="44"/>
      <c r="BC1039" s="44"/>
      <c r="BD1039" s="44"/>
      <c r="BE1039" s="44"/>
      <c r="BF1039" s="44"/>
      <c r="BG1039" s="44"/>
      <c r="BH1039" s="44"/>
      <c r="BI1039" s="44"/>
      <c r="BJ1039" s="44"/>
    </row>
    <row r="1040" spans="1:62" x14ac:dyDescent="0.25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4"/>
      <c r="AU1040" s="44"/>
      <c r="AV1040" s="44"/>
      <c r="AW1040" s="44"/>
      <c r="AX1040" s="44"/>
      <c r="AY1040" s="44"/>
      <c r="AZ1040" s="44"/>
      <c r="BA1040" s="44"/>
      <c r="BB1040" s="44"/>
      <c r="BC1040" s="44"/>
      <c r="BD1040" s="44"/>
      <c r="BE1040" s="44"/>
      <c r="BF1040" s="44"/>
      <c r="BG1040" s="44"/>
      <c r="BH1040" s="44"/>
      <c r="BI1040" s="44"/>
      <c r="BJ1040" s="44"/>
    </row>
    <row r="1041" spans="1:62" x14ac:dyDescent="0.25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4"/>
      <c r="AU1041" s="44"/>
      <c r="AV1041" s="44"/>
      <c r="AW1041" s="44"/>
      <c r="AX1041" s="44"/>
      <c r="AY1041" s="44"/>
      <c r="AZ1041" s="44"/>
      <c r="BA1041" s="44"/>
      <c r="BB1041" s="44"/>
      <c r="BC1041" s="44"/>
      <c r="BD1041" s="44"/>
      <c r="BE1041" s="44"/>
      <c r="BF1041" s="44"/>
      <c r="BG1041" s="44"/>
      <c r="BH1041" s="44"/>
      <c r="BI1041" s="44"/>
      <c r="BJ1041" s="44"/>
    </row>
    <row r="1042" spans="1:62" x14ac:dyDescent="0.25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4"/>
      <c r="AU1042" s="44"/>
      <c r="AV1042" s="44"/>
      <c r="AW1042" s="44"/>
      <c r="AX1042" s="44"/>
      <c r="AY1042" s="44"/>
      <c r="AZ1042" s="44"/>
      <c r="BA1042" s="44"/>
      <c r="BB1042" s="44"/>
      <c r="BC1042" s="44"/>
      <c r="BD1042" s="44"/>
      <c r="BE1042" s="44"/>
      <c r="BF1042" s="44"/>
      <c r="BG1042" s="44"/>
      <c r="BH1042" s="44"/>
      <c r="BI1042" s="44"/>
      <c r="BJ1042" s="44"/>
    </row>
    <row r="1043" spans="1:62" x14ac:dyDescent="0.25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4"/>
      <c r="AU1043" s="44"/>
      <c r="AV1043" s="44"/>
      <c r="AW1043" s="44"/>
      <c r="AX1043" s="44"/>
      <c r="AY1043" s="44"/>
      <c r="AZ1043" s="44"/>
      <c r="BA1043" s="44"/>
      <c r="BB1043" s="44"/>
      <c r="BC1043" s="44"/>
      <c r="BD1043" s="44"/>
      <c r="BE1043" s="44"/>
      <c r="BF1043" s="44"/>
      <c r="BG1043" s="44"/>
      <c r="BH1043" s="44"/>
      <c r="BI1043" s="44"/>
      <c r="BJ1043" s="44"/>
    </row>
    <row r="1044" spans="1:62" x14ac:dyDescent="0.25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4"/>
      <c r="AU1044" s="44"/>
      <c r="AV1044" s="44"/>
      <c r="AW1044" s="44"/>
      <c r="AX1044" s="44"/>
      <c r="AY1044" s="44"/>
      <c r="AZ1044" s="44"/>
      <c r="BA1044" s="44"/>
      <c r="BB1044" s="44"/>
      <c r="BC1044" s="44"/>
      <c r="BD1044" s="44"/>
      <c r="BE1044" s="44"/>
      <c r="BF1044" s="44"/>
      <c r="BG1044" s="44"/>
      <c r="BH1044" s="44"/>
      <c r="BI1044" s="44"/>
      <c r="BJ1044" s="44"/>
    </row>
    <row r="1045" spans="1:62" x14ac:dyDescent="0.25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4"/>
      <c r="AU1045" s="44"/>
      <c r="AV1045" s="44"/>
      <c r="AW1045" s="44"/>
      <c r="AX1045" s="44"/>
      <c r="AY1045" s="44"/>
      <c r="AZ1045" s="44"/>
      <c r="BA1045" s="44"/>
      <c r="BB1045" s="44"/>
      <c r="BC1045" s="44"/>
      <c r="BD1045" s="44"/>
      <c r="BE1045" s="44"/>
      <c r="BF1045" s="44"/>
      <c r="BG1045" s="44"/>
      <c r="BH1045" s="44"/>
      <c r="BI1045" s="44"/>
      <c r="BJ1045" s="44"/>
    </row>
    <row r="1046" spans="1:62" x14ac:dyDescent="0.25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4"/>
      <c r="AU1046" s="44"/>
      <c r="AV1046" s="44"/>
      <c r="AW1046" s="44"/>
      <c r="AX1046" s="44"/>
      <c r="AY1046" s="44"/>
      <c r="AZ1046" s="44"/>
      <c r="BA1046" s="44"/>
      <c r="BB1046" s="44"/>
      <c r="BC1046" s="44"/>
      <c r="BD1046" s="44"/>
      <c r="BE1046" s="44"/>
      <c r="BF1046" s="44"/>
      <c r="BG1046" s="44"/>
      <c r="BH1046" s="44"/>
      <c r="BI1046" s="44"/>
      <c r="BJ1046" s="44"/>
    </row>
    <row r="1047" spans="1:62" x14ac:dyDescent="0.25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4"/>
      <c r="AU1047" s="44"/>
      <c r="AV1047" s="44"/>
      <c r="AW1047" s="44"/>
      <c r="AX1047" s="44"/>
      <c r="AY1047" s="44"/>
      <c r="AZ1047" s="44"/>
      <c r="BA1047" s="44"/>
      <c r="BB1047" s="44"/>
      <c r="BC1047" s="44"/>
      <c r="BD1047" s="44"/>
      <c r="BE1047" s="44"/>
      <c r="BF1047" s="44"/>
      <c r="BG1047" s="44"/>
      <c r="BH1047" s="44"/>
      <c r="BI1047" s="44"/>
      <c r="BJ1047" s="44"/>
    </row>
    <row r="1048" spans="1:62" x14ac:dyDescent="0.25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4"/>
      <c r="AU1048" s="44"/>
      <c r="AV1048" s="44"/>
      <c r="AW1048" s="44"/>
      <c r="AX1048" s="44"/>
      <c r="AY1048" s="44"/>
      <c r="AZ1048" s="44"/>
      <c r="BA1048" s="44"/>
      <c r="BB1048" s="44"/>
      <c r="BC1048" s="44"/>
      <c r="BD1048" s="44"/>
      <c r="BE1048" s="44"/>
      <c r="BF1048" s="44"/>
      <c r="BG1048" s="44"/>
      <c r="BH1048" s="44"/>
      <c r="BI1048" s="44"/>
      <c r="BJ1048" s="44"/>
    </row>
    <row r="1049" spans="1:62" x14ac:dyDescent="0.25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4"/>
      <c r="AU1049" s="44"/>
      <c r="AV1049" s="44"/>
      <c r="AW1049" s="44"/>
      <c r="AX1049" s="44"/>
      <c r="AY1049" s="44"/>
      <c r="AZ1049" s="44"/>
      <c r="BA1049" s="44"/>
      <c r="BB1049" s="44"/>
      <c r="BC1049" s="44"/>
      <c r="BD1049" s="44"/>
      <c r="BE1049" s="44"/>
      <c r="BF1049" s="44"/>
      <c r="BG1049" s="44"/>
      <c r="BH1049" s="44"/>
      <c r="BI1049" s="44"/>
      <c r="BJ1049" s="44"/>
    </row>
    <row r="1050" spans="1:62" x14ac:dyDescent="0.25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4"/>
      <c r="AU1050" s="44"/>
      <c r="AV1050" s="44"/>
      <c r="AW1050" s="44"/>
      <c r="AX1050" s="44"/>
      <c r="AY1050" s="44"/>
      <c r="AZ1050" s="44"/>
      <c r="BA1050" s="44"/>
      <c r="BB1050" s="44"/>
      <c r="BC1050" s="44"/>
      <c r="BD1050" s="44"/>
      <c r="BE1050" s="44"/>
      <c r="BF1050" s="44"/>
      <c r="BG1050" s="44"/>
      <c r="BH1050" s="44"/>
      <c r="BI1050" s="44"/>
      <c r="BJ1050" s="44"/>
    </row>
    <row r="1051" spans="1:62" x14ac:dyDescent="0.25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4"/>
      <c r="AU1051" s="44"/>
      <c r="AV1051" s="44"/>
      <c r="AW1051" s="44"/>
      <c r="AX1051" s="44"/>
      <c r="AY1051" s="44"/>
      <c r="AZ1051" s="44"/>
      <c r="BA1051" s="44"/>
      <c r="BB1051" s="44"/>
      <c r="BC1051" s="44"/>
      <c r="BD1051" s="44"/>
      <c r="BE1051" s="44"/>
      <c r="BF1051" s="44"/>
      <c r="BG1051" s="44"/>
      <c r="BH1051" s="44"/>
      <c r="BI1051" s="44"/>
      <c r="BJ1051" s="44"/>
    </row>
    <row r="1052" spans="1:62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4"/>
      <c r="AU1052" s="44"/>
      <c r="AV1052" s="44"/>
      <c r="AW1052" s="44"/>
      <c r="AX1052" s="44"/>
      <c r="AY1052" s="44"/>
      <c r="AZ1052" s="44"/>
      <c r="BA1052" s="44"/>
      <c r="BB1052" s="44"/>
      <c r="BC1052" s="44"/>
      <c r="BD1052" s="44"/>
      <c r="BE1052" s="44"/>
      <c r="BF1052" s="44"/>
      <c r="BG1052" s="44"/>
      <c r="BH1052" s="44"/>
      <c r="BI1052" s="44"/>
      <c r="BJ1052" s="44"/>
    </row>
    <row r="1053" spans="1:62" x14ac:dyDescent="0.25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4"/>
      <c r="AU1053" s="44"/>
      <c r="AV1053" s="44"/>
      <c r="AW1053" s="44"/>
      <c r="AX1053" s="44"/>
      <c r="AY1053" s="44"/>
      <c r="AZ1053" s="44"/>
      <c r="BA1053" s="44"/>
      <c r="BB1053" s="44"/>
      <c r="BC1053" s="44"/>
      <c r="BD1053" s="44"/>
      <c r="BE1053" s="44"/>
      <c r="BF1053" s="44"/>
      <c r="BG1053" s="44"/>
      <c r="BH1053" s="44"/>
      <c r="BI1053" s="44"/>
      <c r="BJ1053" s="44"/>
    </row>
    <row r="1054" spans="1:62" x14ac:dyDescent="0.25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4"/>
      <c r="AU1054" s="44"/>
      <c r="AV1054" s="44"/>
      <c r="AW1054" s="44"/>
      <c r="AX1054" s="44"/>
      <c r="AY1054" s="44"/>
      <c r="AZ1054" s="44"/>
      <c r="BA1054" s="44"/>
      <c r="BB1054" s="44"/>
      <c r="BC1054" s="44"/>
      <c r="BD1054" s="44"/>
      <c r="BE1054" s="44"/>
      <c r="BF1054" s="44"/>
      <c r="BG1054" s="44"/>
      <c r="BH1054" s="44"/>
      <c r="BI1054" s="44"/>
      <c r="BJ1054" s="44"/>
    </row>
    <row r="1055" spans="1:62" x14ac:dyDescent="0.25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4"/>
      <c r="AU1055" s="44"/>
      <c r="AV1055" s="44"/>
      <c r="AW1055" s="44"/>
      <c r="AX1055" s="44"/>
      <c r="AY1055" s="44"/>
      <c r="AZ1055" s="44"/>
      <c r="BA1055" s="44"/>
      <c r="BB1055" s="44"/>
      <c r="BC1055" s="44"/>
      <c r="BD1055" s="44"/>
      <c r="BE1055" s="44"/>
      <c r="BF1055" s="44"/>
      <c r="BG1055" s="44"/>
      <c r="BH1055" s="44"/>
      <c r="BI1055" s="44"/>
      <c r="BJ1055" s="44"/>
    </row>
    <row r="1056" spans="1:62" x14ac:dyDescent="0.25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4"/>
      <c r="AU1056" s="44"/>
      <c r="AV1056" s="44"/>
      <c r="AW1056" s="44"/>
      <c r="AX1056" s="44"/>
      <c r="AY1056" s="44"/>
      <c r="AZ1056" s="44"/>
      <c r="BA1056" s="44"/>
      <c r="BB1056" s="44"/>
      <c r="BC1056" s="44"/>
      <c r="BD1056" s="44"/>
      <c r="BE1056" s="44"/>
      <c r="BF1056" s="44"/>
      <c r="BG1056" s="44"/>
      <c r="BH1056" s="44"/>
      <c r="BI1056" s="44"/>
      <c r="BJ1056" s="44"/>
    </row>
    <row r="1057" spans="1:62" x14ac:dyDescent="0.25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4"/>
      <c r="AU1057" s="44"/>
      <c r="AV1057" s="44"/>
      <c r="AW1057" s="44"/>
      <c r="AX1057" s="44"/>
      <c r="AY1057" s="44"/>
      <c r="AZ1057" s="44"/>
      <c r="BA1057" s="44"/>
      <c r="BB1057" s="44"/>
      <c r="BC1057" s="44"/>
      <c r="BD1057" s="44"/>
      <c r="BE1057" s="44"/>
      <c r="BF1057" s="44"/>
      <c r="BG1057" s="44"/>
      <c r="BH1057" s="44"/>
      <c r="BI1057" s="44"/>
      <c r="BJ1057" s="44"/>
    </row>
    <row r="1058" spans="1:62" x14ac:dyDescent="0.25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4"/>
      <c r="AU1058" s="44"/>
      <c r="AV1058" s="44"/>
      <c r="AW1058" s="44"/>
      <c r="AX1058" s="44"/>
      <c r="AY1058" s="44"/>
      <c r="AZ1058" s="44"/>
      <c r="BA1058" s="44"/>
      <c r="BB1058" s="44"/>
      <c r="BC1058" s="44"/>
      <c r="BD1058" s="44"/>
      <c r="BE1058" s="44"/>
      <c r="BF1058" s="44"/>
      <c r="BG1058" s="44"/>
      <c r="BH1058" s="44"/>
      <c r="BI1058" s="44"/>
      <c r="BJ1058" s="44"/>
    </row>
    <row r="1059" spans="1:62" x14ac:dyDescent="0.25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4"/>
      <c r="AU1059" s="44"/>
      <c r="AV1059" s="44"/>
      <c r="AW1059" s="44"/>
      <c r="AX1059" s="44"/>
      <c r="AY1059" s="44"/>
      <c r="AZ1059" s="44"/>
      <c r="BA1059" s="44"/>
      <c r="BB1059" s="44"/>
      <c r="BC1059" s="44"/>
      <c r="BD1059" s="44"/>
      <c r="BE1059" s="44"/>
      <c r="BF1059" s="44"/>
      <c r="BG1059" s="44"/>
      <c r="BH1059" s="44"/>
      <c r="BI1059" s="44"/>
      <c r="BJ1059" s="44"/>
    </row>
    <row r="1060" spans="1:62" x14ac:dyDescent="0.25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4"/>
      <c r="AU1060" s="44"/>
      <c r="AV1060" s="44"/>
      <c r="AW1060" s="44"/>
      <c r="AX1060" s="44"/>
      <c r="AY1060" s="44"/>
      <c r="AZ1060" s="44"/>
      <c r="BA1060" s="44"/>
      <c r="BB1060" s="44"/>
      <c r="BC1060" s="44"/>
      <c r="BD1060" s="44"/>
      <c r="BE1060" s="44"/>
      <c r="BF1060" s="44"/>
      <c r="BG1060" s="44"/>
      <c r="BH1060" s="44"/>
      <c r="BI1060" s="44"/>
      <c r="BJ1060" s="44"/>
    </row>
    <row r="1061" spans="1:62" x14ac:dyDescent="0.25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4"/>
      <c r="AU1061" s="44"/>
      <c r="AV1061" s="44"/>
      <c r="AW1061" s="44"/>
      <c r="AX1061" s="44"/>
      <c r="AY1061" s="44"/>
      <c r="AZ1061" s="44"/>
      <c r="BA1061" s="44"/>
      <c r="BB1061" s="44"/>
      <c r="BC1061" s="44"/>
      <c r="BD1061" s="44"/>
      <c r="BE1061" s="44"/>
      <c r="BF1061" s="44"/>
      <c r="BG1061" s="44"/>
      <c r="BH1061" s="44"/>
      <c r="BI1061" s="44"/>
      <c r="BJ1061" s="44"/>
    </row>
    <row r="1062" spans="1:62" x14ac:dyDescent="0.25">
      <c r="A1062" s="41"/>
      <c r="B1062" s="41"/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4"/>
      <c r="AU1062" s="44"/>
      <c r="AV1062" s="44"/>
      <c r="AW1062" s="44"/>
      <c r="AX1062" s="44"/>
      <c r="AY1062" s="44"/>
      <c r="AZ1062" s="44"/>
      <c r="BA1062" s="44"/>
      <c r="BB1062" s="44"/>
      <c r="BC1062" s="44"/>
      <c r="BD1062" s="44"/>
      <c r="BE1062" s="44"/>
      <c r="BF1062" s="44"/>
      <c r="BG1062" s="44"/>
      <c r="BH1062" s="44"/>
      <c r="BI1062" s="44"/>
      <c r="BJ1062" s="44"/>
    </row>
    <row r="1063" spans="1:62" x14ac:dyDescent="0.25">
      <c r="A1063" s="41"/>
      <c r="B1063" s="41"/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4"/>
      <c r="AU1063" s="44"/>
      <c r="AV1063" s="44"/>
      <c r="AW1063" s="44"/>
      <c r="AX1063" s="44"/>
      <c r="AY1063" s="44"/>
      <c r="AZ1063" s="44"/>
      <c r="BA1063" s="44"/>
      <c r="BB1063" s="44"/>
      <c r="BC1063" s="44"/>
      <c r="BD1063" s="44"/>
      <c r="BE1063" s="44"/>
      <c r="BF1063" s="44"/>
      <c r="BG1063" s="44"/>
      <c r="BH1063" s="44"/>
      <c r="BI1063" s="44"/>
      <c r="BJ1063" s="44"/>
    </row>
    <row r="1064" spans="1:62" x14ac:dyDescent="0.25">
      <c r="A1064" s="41"/>
      <c r="B1064" s="41"/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4"/>
      <c r="AU1064" s="44"/>
      <c r="AV1064" s="44"/>
      <c r="AW1064" s="44"/>
      <c r="AX1064" s="44"/>
      <c r="AY1064" s="44"/>
      <c r="AZ1064" s="44"/>
      <c r="BA1064" s="44"/>
      <c r="BB1064" s="44"/>
      <c r="BC1064" s="44"/>
      <c r="BD1064" s="44"/>
      <c r="BE1064" s="44"/>
      <c r="BF1064" s="44"/>
      <c r="BG1064" s="44"/>
      <c r="BH1064" s="44"/>
      <c r="BI1064" s="44"/>
      <c r="BJ1064" s="44"/>
    </row>
    <row r="1065" spans="1:62" x14ac:dyDescent="0.25">
      <c r="A1065" s="41"/>
      <c r="B1065" s="41"/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4"/>
      <c r="AU1065" s="44"/>
      <c r="AV1065" s="44"/>
      <c r="AW1065" s="44"/>
      <c r="AX1065" s="44"/>
      <c r="AY1065" s="44"/>
      <c r="AZ1065" s="44"/>
      <c r="BA1065" s="44"/>
      <c r="BB1065" s="44"/>
      <c r="BC1065" s="44"/>
      <c r="BD1065" s="44"/>
      <c r="BE1065" s="44"/>
      <c r="BF1065" s="44"/>
      <c r="BG1065" s="44"/>
      <c r="BH1065" s="44"/>
      <c r="BI1065" s="44"/>
      <c r="BJ1065" s="44"/>
    </row>
    <row r="1066" spans="1:62" x14ac:dyDescent="0.25">
      <c r="A1066" s="41"/>
      <c r="B1066" s="41"/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4"/>
      <c r="AU1066" s="44"/>
      <c r="AV1066" s="44"/>
      <c r="AW1066" s="44"/>
      <c r="AX1066" s="44"/>
      <c r="AY1066" s="44"/>
      <c r="AZ1066" s="44"/>
      <c r="BA1066" s="44"/>
      <c r="BB1066" s="44"/>
      <c r="BC1066" s="44"/>
      <c r="BD1066" s="44"/>
      <c r="BE1066" s="44"/>
      <c r="BF1066" s="44"/>
      <c r="BG1066" s="44"/>
      <c r="BH1066" s="44"/>
      <c r="BI1066" s="44"/>
      <c r="BJ1066" s="44"/>
    </row>
    <row r="1067" spans="1:62" x14ac:dyDescent="0.25">
      <c r="A1067" s="41"/>
      <c r="B1067" s="41"/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4"/>
      <c r="AU1067" s="44"/>
      <c r="AV1067" s="44"/>
      <c r="AW1067" s="44"/>
      <c r="AX1067" s="44"/>
      <c r="AY1067" s="44"/>
      <c r="AZ1067" s="44"/>
      <c r="BA1067" s="44"/>
      <c r="BB1067" s="44"/>
      <c r="BC1067" s="44"/>
      <c r="BD1067" s="44"/>
      <c r="BE1067" s="44"/>
      <c r="BF1067" s="44"/>
      <c r="BG1067" s="44"/>
      <c r="BH1067" s="44"/>
      <c r="BI1067" s="44"/>
      <c r="BJ1067" s="44"/>
    </row>
    <row r="1068" spans="1:62" x14ac:dyDescent="0.25">
      <c r="A1068" s="41"/>
      <c r="B1068" s="41"/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4"/>
      <c r="AU1068" s="44"/>
      <c r="AV1068" s="44"/>
      <c r="AW1068" s="44"/>
      <c r="AX1068" s="44"/>
      <c r="AY1068" s="44"/>
      <c r="AZ1068" s="44"/>
      <c r="BA1068" s="44"/>
      <c r="BB1068" s="44"/>
      <c r="BC1068" s="44"/>
      <c r="BD1068" s="44"/>
      <c r="BE1068" s="44"/>
      <c r="BF1068" s="44"/>
      <c r="BG1068" s="44"/>
      <c r="BH1068" s="44"/>
      <c r="BI1068" s="44"/>
      <c r="BJ1068" s="44"/>
    </row>
    <row r="1069" spans="1:62" x14ac:dyDescent="0.25">
      <c r="A1069" s="41"/>
      <c r="B1069" s="41"/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4"/>
      <c r="AU1069" s="44"/>
      <c r="AV1069" s="44"/>
      <c r="AW1069" s="44"/>
      <c r="AX1069" s="44"/>
      <c r="AY1069" s="44"/>
      <c r="AZ1069" s="44"/>
      <c r="BA1069" s="44"/>
      <c r="BB1069" s="44"/>
      <c r="BC1069" s="44"/>
      <c r="BD1069" s="44"/>
      <c r="BE1069" s="44"/>
      <c r="BF1069" s="44"/>
      <c r="BG1069" s="44"/>
      <c r="BH1069" s="44"/>
      <c r="BI1069" s="44"/>
      <c r="BJ1069" s="44"/>
    </row>
    <row r="1070" spans="1:62" x14ac:dyDescent="0.25">
      <c r="A1070" s="41"/>
      <c r="B1070" s="41"/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4"/>
      <c r="AU1070" s="44"/>
      <c r="AV1070" s="44"/>
      <c r="AW1070" s="44"/>
      <c r="AX1070" s="44"/>
      <c r="AY1070" s="44"/>
      <c r="AZ1070" s="44"/>
      <c r="BA1070" s="44"/>
      <c r="BB1070" s="44"/>
      <c r="BC1070" s="44"/>
      <c r="BD1070" s="44"/>
      <c r="BE1070" s="44"/>
      <c r="BF1070" s="44"/>
      <c r="BG1070" s="44"/>
      <c r="BH1070" s="44"/>
      <c r="BI1070" s="44"/>
      <c r="BJ1070" s="44"/>
    </row>
    <row r="1071" spans="1:62" x14ac:dyDescent="0.25">
      <c r="A1071" s="41"/>
      <c r="B1071" s="41"/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4"/>
      <c r="AU1071" s="44"/>
      <c r="AV1071" s="44"/>
      <c r="AW1071" s="44"/>
      <c r="AX1071" s="44"/>
      <c r="AY1071" s="44"/>
      <c r="AZ1071" s="44"/>
      <c r="BA1071" s="44"/>
      <c r="BB1071" s="44"/>
      <c r="BC1071" s="44"/>
      <c r="BD1071" s="44"/>
      <c r="BE1071" s="44"/>
      <c r="BF1071" s="44"/>
      <c r="BG1071" s="44"/>
      <c r="BH1071" s="44"/>
      <c r="BI1071" s="44"/>
      <c r="BJ1071" s="44"/>
    </row>
    <row r="1072" spans="1:62" x14ac:dyDescent="0.25">
      <c r="A1072" s="41"/>
      <c r="B1072" s="41"/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4"/>
      <c r="AU1072" s="44"/>
      <c r="AV1072" s="44"/>
      <c r="AW1072" s="44"/>
      <c r="AX1072" s="44"/>
      <c r="AY1072" s="44"/>
      <c r="AZ1072" s="44"/>
      <c r="BA1072" s="44"/>
      <c r="BB1072" s="44"/>
      <c r="BC1072" s="44"/>
      <c r="BD1072" s="44"/>
      <c r="BE1072" s="44"/>
      <c r="BF1072" s="44"/>
      <c r="BG1072" s="44"/>
      <c r="BH1072" s="44"/>
      <c r="BI1072" s="44"/>
      <c r="BJ1072" s="44"/>
    </row>
    <row r="1073" spans="1:62" x14ac:dyDescent="0.25">
      <c r="A1073" s="41"/>
      <c r="B1073" s="41"/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4"/>
      <c r="AU1073" s="44"/>
      <c r="AV1073" s="44"/>
      <c r="AW1073" s="44"/>
      <c r="AX1073" s="44"/>
      <c r="AY1073" s="44"/>
      <c r="AZ1073" s="44"/>
      <c r="BA1073" s="44"/>
      <c r="BB1073" s="44"/>
      <c r="BC1073" s="44"/>
      <c r="BD1073" s="44"/>
      <c r="BE1073" s="44"/>
      <c r="BF1073" s="44"/>
      <c r="BG1073" s="44"/>
      <c r="BH1073" s="44"/>
      <c r="BI1073" s="44"/>
      <c r="BJ1073" s="44"/>
    </row>
    <row r="1074" spans="1:62" x14ac:dyDescent="0.25">
      <c r="A1074" s="41"/>
      <c r="B1074" s="41"/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4"/>
      <c r="AU1074" s="44"/>
      <c r="AV1074" s="44"/>
      <c r="AW1074" s="44"/>
      <c r="AX1074" s="44"/>
      <c r="AY1074" s="44"/>
      <c r="AZ1074" s="44"/>
      <c r="BA1074" s="44"/>
      <c r="BB1074" s="44"/>
      <c r="BC1074" s="44"/>
      <c r="BD1074" s="44"/>
      <c r="BE1074" s="44"/>
      <c r="BF1074" s="44"/>
      <c r="BG1074" s="44"/>
      <c r="BH1074" s="44"/>
      <c r="BI1074" s="44"/>
      <c r="BJ1074" s="44"/>
    </row>
    <row r="1075" spans="1:62" x14ac:dyDescent="0.25">
      <c r="A1075" s="41"/>
      <c r="B1075" s="41"/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4"/>
      <c r="AU1075" s="44"/>
      <c r="AV1075" s="44"/>
      <c r="AW1075" s="44"/>
      <c r="AX1075" s="44"/>
      <c r="AY1075" s="44"/>
      <c r="AZ1075" s="44"/>
      <c r="BA1075" s="44"/>
      <c r="BB1075" s="44"/>
      <c r="BC1075" s="44"/>
      <c r="BD1075" s="44"/>
      <c r="BE1075" s="44"/>
      <c r="BF1075" s="44"/>
      <c r="BG1075" s="44"/>
      <c r="BH1075" s="44"/>
      <c r="BI1075" s="44"/>
      <c r="BJ1075" s="44"/>
    </row>
    <row r="1076" spans="1:62" x14ac:dyDescent="0.25">
      <c r="A1076" s="41"/>
      <c r="B1076" s="41"/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4"/>
      <c r="AU1076" s="44"/>
      <c r="AV1076" s="44"/>
      <c r="AW1076" s="44"/>
      <c r="AX1076" s="44"/>
      <c r="AY1076" s="44"/>
      <c r="AZ1076" s="44"/>
      <c r="BA1076" s="44"/>
      <c r="BB1076" s="44"/>
      <c r="BC1076" s="44"/>
      <c r="BD1076" s="44"/>
      <c r="BE1076" s="44"/>
      <c r="BF1076" s="44"/>
      <c r="BG1076" s="44"/>
      <c r="BH1076" s="44"/>
      <c r="BI1076" s="44"/>
      <c r="BJ1076" s="44"/>
    </row>
    <row r="1077" spans="1:62" x14ac:dyDescent="0.25">
      <c r="A1077" s="41"/>
      <c r="B1077" s="41"/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4"/>
      <c r="AU1077" s="44"/>
      <c r="AV1077" s="44"/>
      <c r="AW1077" s="44"/>
      <c r="AX1077" s="44"/>
      <c r="AY1077" s="44"/>
      <c r="AZ1077" s="44"/>
      <c r="BA1077" s="44"/>
      <c r="BB1077" s="44"/>
      <c r="BC1077" s="44"/>
      <c r="BD1077" s="44"/>
      <c r="BE1077" s="44"/>
      <c r="BF1077" s="44"/>
      <c r="BG1077" s="44"/>
      <c r="BH1077" s="44"/>
      <c r="BI1077" s="44"/>
      <c r="BJ1077" s="44"/>
    </row>
    <row r="1078" spans="1:62" x14ac:dyDescent="0.25">
      <c r="A1078" s="41"/>
      <c r="B1078" s="41"/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4"/>
      <c r="AU1078" s="44"/>
      <c r="AV1078" s="44"/>
      <c r="AW1078" s="44"/>
      <c r="AX1078" s="44"/>
      <c r="AY1078" s="44"/>
      <c r="AZ1078" s="44"/>
      <c r="BA1078" s="44"/>
      <c r="BB1078" s="44"/>
      <c r="BC1078" s="44"/>
      <c r="BD1078" s="44"/>
      <c r="BE1078" s="44"/>
      <c r="BF1078" s="44"/>
      <c r="BG1078" s="44"/>
      <c r="BH1078" s="44"/>
      <c r="BI1078" s="44"/>
      <c r="BJ1078" s="44"/>
    </row>
    <row r="1079" spans="1:62" x14ac:dyDescent="0.25">
      <c r="A1079" s="41"/>
      <c r="B1079" s="41"/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4"/>
      <c r="AU1079" s="44"/>
      <c r="AV1079" s="44"/>
      <c r="AW1079" s="44"/>
      <c r="AX1079" s="44"/>
      <c r="AY1079" s="44"/>
      <c r="AZ1079" s="44"/>
      <c r="BA1079" s="44"/>
      <c r="BB1079" s="44"/>
      <c r="BC1079" s="44"/>
      <c r="BD1079" s="44"/>
      <c r="BE1079" s="44"/>
      <c r="BF1079" s="44"/>
      <c r="BG1079" s="44"/>
      <c r="BH1079" s="44"/>
      <c r="BI1079" s="44"/>
      <c r="BJ1079" s="44"/>
    </row>
    <row r="1080" spans="1:62" x14ac:dyDescent="0.25">
      <c r="A1080" s="41"/>
      <c r="B1080" s="41"/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4"/>
      <c r="AU1080" s="44"/>
      <c r="AV1080" s="44"/>
      <c r="AW1080" s="44"/>
      <c r="AX1080" s="44"/>
      <c r="AY1080" s="44"/>
      <c r="AZ1080" s="44"/>
      <c r="BA1080" s="44"/>
      <c r="BB1080" s="44"/>
      <c r="BC1080" s="44"/>
      <c r="BD1080" s="44"/>
      <c r="BE1080" s="44"/>
      <c r="BF1080" s="44"/>
      <c r="BG1080" s="44"/>
      <c r="BH1080" s="44"/>
      <c r="BI1080" s="44"/>
      <c r="BJ1080" s="44"/>
    </row>
    <row r="1081" spans="1:62" x14ac:dyDescent="0.25">
      <c r="A1081" s="41"/>
      <c r="B1081" s="41"/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4"/>
      <c r="AU1081" s="44"/>
      <c r="AV1081" s="44"/>
      <c r="AW1081" s="44"/>
      <c r="AX1081" s="44"/>
      <c r="AY1081" s="44"/>
      <c r="AZ1081" s="44"/>
      <c r="BA1081" s="44"/>
      <c r="BB1081" s="44"/>
      <c r="BC1081" s="44"/>
      <c r="BD1081" s="44"/>
      <c r="BE1081" s="44"/>
      <c r="BF1081" s="44"/>
      <c r="BG1081" s="44"/>
      <c r="BH1081" s="44"/>
      <c r="BI1081" s="44"/>
      <c r="BJ1081" s="44"/>
    </row>
    <row r="1082" spans="1:62" x14ac:dyDescent="0.25">
      <c r="A1082" s="41"/>
      <c r="B1082" s="41"/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4"/>
      <c r="AU1082" s="44"/>
      <c r="AV1082" s="44"/>
      <c r="AW1082" s="44"/>
      <c r="AX1082" s="44"/>
      <c r="AY1082" s="44"/>
      <c r="AZ1082" s="44"/>
      <c r="BA1082" s="44"/>
      <c r="BB1082" s="44"/>
      <c r="BC1082" s="44"/>
      <c r="BD1082" s="44"/>
      <c r="BE1082" s="44"/>
      <c r="BF1082" s="44"/>
      <c r="BG1082" s="44"/>
      <c r="BH1082" s="44"/>
      <c r="BI1082" s="44"/>
      <c r="BJ1082" s="44"/>
    </row>
    <row r="1083" spans="1:62" x14ac:dyDescent="0.25">
      <c r="A1083" s="41"/>
      <c r="B1083" s="41"/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4"/>
      <c r="AU1083" s="44"/>
      <c r="AV1083" s="44"/>
      <c r="AW1083" s="44"/>
      <c r="AX1083" s="44"/>
      <c r="AY1083" s="44"/>
      <c r="AZ1083" s="44"/>
      <c r="BA1083" s="44"/>
      <c r="BB1083" s="44"/>
      <c r="BC1083" s="44"/>
      <c r="BD1083" s="44"/>
      <c r="BE1083" s="44"/>
      <c r="BF1083" s="44"/>
      <c r="BG1083" s="44"/>
      <c r="BH1083" s="44"/>
      <c r="BI1083" s="44"/>
      <c r="BJ1083" s="44"/>
    </row>
    <row r="1084" spans="1:62" x14ac:dyDescent="0.25">
      <c r="A1084" s="41"/>
      <c r="B1084" s="41"/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4"/>
      <c r="AU1084" s="44"/>
      <c r="AV1084" s="44"/>
      <c r="AW1084" s="44"/>
      <c r="AX1084" s="44"/>
      <c r="AY1084" s="44"/>
      <c r="AZ1084" s="44"/>
      <c r="BA1084" s="44"/>
      <c r="BB1084" s="44"/>
      <c r="BC1084" s="44"/>
      <c r="BD1084" s="44"/>
      <c r="BE1084" s="44"/>
      <c r="BF1084" s="44"/>
      <c r="BG1084" s="44"/>
      <c r="BH1084" s="44"/>
      <c r="BI1084" s="44"/>
      <c r="BJ1084" s="44"/>
    </row>
    <row r="1085" spans="1:62" x14ac:dyDescent="0.25">
      <c r="A1085" s="41"/>
      <c r="B1085" s="41"/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4"/>
      <c r="AU1085" s="44"/>
      <c r="AV1085" s="44"/>
      <c r="AW1085" s="44"/>
      <c r="AX1085" s="44"/>
      <c r="AY1085" s="44"/>
      <c r="AZ1085" s="44"/>
      <c r="BA1085" s="44"/>
      <c r="BB1085" s="44"/>
      <c r="BC1085" s="44"/>
      <c r="BD1085" s="44"/>
      <c r="BE1085" s="44"/>
      <c r="BF1085" s="44"/>
      <c r="BG1085" s="44"/>
      <c r="BH1085" s="44"/>
      <c r="BI1085" s="44"/>
      <c r="BJ1085" s="44"/>
    </row>
    <row r="1086" spans="1:62" x14ac:dyDescent="0.25">
      <c r="A1086" s="41"/>
      <c r="B1086" s="41"/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4"/>
      <c r="AU1086" s="44"/>
      <c r="AV1086" s="44"/>
      <c r="AW1086" s="44"/>
      <c r="AX1086" s="44"/>
      <c r="AY1086" s="44"/>
      <c r="AZ1086" s="44"/>
      <c r="BA1086" s="44"/>
      <c r="BB1086" s="44"/>
      <c r="BC1086" s="44"/>
      <c r="BD1086" s="44"/>
      <c r="BE1086" s="44"/>
      <c r="BF1086" s="44"/>
      <c r="BG1086" s="44"/>
      <c r="BH1086" s="44"/>
      <c r="BI1086" s="44"/>
      <c r="BJ1086" s="44"/>
    </row>
    <row r="1087" spans="1:62" x14ac:dyDescent="0.25">
      <c r="A1087" s="41"/>
      <c r="B1087" s="41"/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4"/>
      <c r="AU1087" s="44"/>
      <c r="AV1087" s="44"/>
      <c r="AW1087" s="44"/>
      <c r="AX1087" s="44"/>
      <c r="AY1087" s="44"/>
      <c r="AZ1087" s="44"/>
      <c r="BA1087" s="44"/>
      <c r="BB1087" s="44"/>
      <c r="BC1087" s="44"/>
      <c r="BD1087" s="44"/>
      <c r="BE1087" s="44"/>
      <c r="BF1087" s="44"/>
      <c r="BG1087" s="44"/>
      <c r="BH1087" s="44"/>
      <c r="BI1087" s="44"/>
      <c r="BJ1087" s="44"/>
    </row>
    <row r="1088" spans="1:62" x14ac:dyDescent="0.25">
      <c r="A1088" s="41"/>
      <c r="B1088" s="41"/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4"/>
      <c r="AU1088" s="44"/>
      <c r="AV1088" s="44"/>
      <c r="AW1088" s="44"/>
      <c r="AX1088" s="44"/>
      <c r="AY1088" s="44"/>
      <c r="AZ1088" s="44"/>
      <c r="BA1088" s="44"/>
      <c r="BB1088" s="44"/>
      <c r="BC1088" s="44"/>
      <c r="BD1088" s="44"/>
      <c r="BE1088" s="44"/>
      <c r="BF1088" s="44"/>
      <c r="BG1088" s="44"/>
      <c r="BH1088" s="44"/>
      <c r="BI1088" s="44"/>
      <c r="BJ1088" s="44"/>
    </row>
    <row r="1089" spans="1:62" x14ac:dyDescent="0.25">
      <c r="A1089" s="41"/>
      <c r="B1089" s="41"/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4"/>
      <c r="AU1089" s="44"/>
      <c r="AV1089" s="44"/>
      <c r="AW1089" s="44"/>
      <c r="AX1089" s="44"/>
      <c r="AY1089" s="44"/>
      <c r="AZ1089" s="44"/>
      <c r="BA1089" s="44"/>
      <c r="BB1089" s="44"/>
      <c r="BC1089" s="44"/>
      <c r="BD1089" s="44"/>
      <c r="BE1089" s="44"/>
      <c r="BF1089" s="44"/>
      <c r="BG1089" s="44"/>
      <c r="BH1089" s="44"/>
      <c r="BI1089" s="44"/>
      <c r="BJ1089" s="44"/>
    </row>
    <row r="1090" spans="1:62" x14ac:dyDescent="0.25">
      <c r="A1090" s="41"/>
      <c r="B1090" s="41"/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4"/>
      <c r="AU1090" s="44"/>
      <c r="AV1090" s="44"/>
      <c r="AW1090" s="44"/>
      <c r="AX1090" s="44"/>
      <c r="AY1090" s="44"/>
      <c r="AZ1090" s="44"/>
      <c r="BA1090" s="44"/>
      <c r="BB1090" s="44"/>
      <c r="BC1090" s="44"/>
      <c r="BD1090" s="44"/>
      <c r="BE1090" s="44"/>
      <c r="BF1090" s="44"/>
      <c r="BG1090" s="44"/>
      <c r="BH1090" s="44"/>
      <c r="BI1090" s="44"/>
      <c r="BJ1090" s="44"/>
    </row>
    <row r="1091" spans="1:62" x14ac:dyDescent="0.25">
      <c r="A1091" s="41"/>
      <c r="B1091" s="41"/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4"/>
      <c r="AU1091" s="44"/>
      <c r="AV1091" s="44"/>
      <c r="AW1091" s="44"/>
      <c r="AX1091" s="44"/>
      <c r="AY1091" s="44"/>
      <c r="AZ1091" s="44"/>
      <c r="BA1091" s="44"/>
      <c r="BB1091" s="44"/>
      <c r="BC1091" s="44"/>
      <c r="BD1091" s="44"/>
      <c r="BE1091" s="44"/>
      <c r="BF1091" s="44"/>
      <c r="BG1091" s="44"/>
      <c r="BH1091" s="44"/>
      <c r="BI1091" s="44"/>
      <c r="BJ1091" s="44"/>
    </row>
    <row r="1092" spans="1:62" x14ac:dyDescent="0.25">
      <c r="A1092" s="41"/>
      <c r="B1092" s="41"/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4"/>
      <c r="AU1092" s="44"/>
      <c r="AV1092" s="44"/>
      <c r="AW1092" s="44"/>
      <c r="AX1092" s="44"/>
      <c r="AY1092" s="44"/>
      <c r="AZ1092" s="44"/>
      <c r="BA1092" s="44"/>
      <c r="BB1092" s="44"/>
      <c r="BC1092" s="44"/>
      <c r="BD1092" s="44"/>
      <c r="BE1092" s="44"/>
      <c r="BF1092" s="44"/>
      <c r="BG1092" s="44"/>
      <c r="BH1092" s="44"/>
      <c r="BI1092" s="44"/>
      <c r="BJ1092" s="44"/>
    </row>
    <row r="1093" spans="1:62" x14ac:dyDescent="0.25">
      <c r="A1093" s="41"/>
      <c r="B1093" s="41"/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4"/>
      <c r="AU1093" s="44"/>
      <c r="AV1093" s="44"/>
      <c r="AW1093" s="44"/>
      <c r="AX1093" s="44"/>
      <c r="AY1093" s="44"/>
      <c r="AZ1093" s="44"/>
      <c r="BA1093" s="44"/>
      <c r="BB1093" s="44"/>
      <c r="BC1093" s="44"/>
      <c r="BD1093" s="44"/>
      <c r="BE1093" s="44"/>
      <c r="BF1093" s="44"/>
      <c r="BG1093" s="44"/>
      <c r="BH1093" s="44"/>
      <c r="BI1093" s="44"/>
      <c r="BJ1093" s="44"/>
    </row>
    <row r="1094" spans="1:62" x14ac:dyDescent="0.25">
      <c r="A1094" s="41"/>
      <c r="B1094" s="41"/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4"/>
      <c r="AU1094" s="44"/>
      <c r="AV1094" s="44"/>
      <c r="AW1094" s="44"/>
      <c r="AX1094" s="44"/>
      <c r="AY1094" s="44"/>
      <c r="AZ1094" s="44"/>
      <c r="BA1094" s="44"/>
      <c r="BB1094" s="44"/>
      <c r="BC1094" s="44"/>
      <c r="BD1094" s="44"/>
      <c r="BE1094" s="44"/>
      <c r="BF1094" s="44"/>
      <c r="BG1094" s="44"/>
      <c r="BH1094" s="44"/>
      <c r="BI1094" s="44"/>
      <c r="BJ1094" s="44"/>
    </row>
    <row r="1095" spans="1:62" x14ac:dyDescent="0.25">
      <c r="A1095" s="41"/>
      <c r="B1095" s="41"/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4"/>
      <c r="AU1095" s="44"/>
      <c r="AV1095" s="44"/>
      <c r="AW1095" s="44"/>
      <c r="AX1095" s="44"/>
      <c r="AY1095" s="44"/>
      <c r="AZ1095" s="44"/>
      <c r="BA1095" s="44"/>
      <c r="BB1095" s="44"/>
      <c r="BC1095" s="44"/>
      <c r="BD1095" s="44"/>
      <c r="BE1095" s="44"/>
      <c r="BF1095" s="44"/>
      <c r="BG1095" s="44"/>
      <c r="BH1095" s="44"/>
      <c r="BI1095" s="44"/>
      <c r="BJ1095" s="44"/>
    </row>
    <row r="1096" spans="1:62" x14ac:dyDescent="0.25">
      <c r="A1096" s="41"/>
      <c r="B1096" s="41"/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4"/>
      <c r="AU1096" s="44"/>
      <c r="AV1096" s="44"/>
      <c r="AW1096" s="44"/>
      <c r="AX1096" s="44"/>
      <c r="AY1096" s="44"/>
      <c r="AZ1096" s="44"/>
      <c r="BA1096" s="44"/>
      <c r="BB1096" s="44"/>
      <c r="BC1096" s="44"/>
      <c r="BD1096" s="44"/>
      <c r="BE1096" s="44"/>
      <c r="BF1096" s="44"/>
      <c r="BG1096" s="44"/>
      <c r="BH1096" s="44"/>
      <c r="BI1096" s="44"/>
      <c r="BJ1096" s="44"/>
    </row>
    <row r="1097" spans="1:62" x14ac:dyDescent="0.25">
      <c r="A1097" s="41"/>
      <c r="B1097" s="41"/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4"/>
      <c r="AU1097" s="44"/>
      <c r="AV1097" s="44"/>
      <c r="AW1097" s="44"/>
      <c r="AX1097" s="44"/>
      <c r="AY1097" s="44"/>
      <c r="AZ1097" s="44"/>
      <c r="BA1097" s="44"/>
      <c r="BB1097" s="44"/>
      <c r="BC1097" s="44"/>
      <c r="BD1097" s="44"/>
      <c r="BE1097" s="44"/>
      <c r="BF1097" s="44"/>
      <c r="BG1097" s="44"/>
      <c r="BH1097" s="44"/>
      <c r="BI1097" s="44"/>
      <c r="BJ1097" s="44"/>
    </row>
    <row r="1098" spans="1:62" x14ac:dyDescent="0.25">
      <c r="A1098" s="41"/>
      <c r="B1098" s="41"/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4"/>
      <c r="AU1098" s="44"/>
      <c r="AV1098" s="44"/>
      <c r="AW1098" s="44"/>
      <c r="AX1098" s="44"/>
      <c r="AY1098" s="44"/>
      <c r="AZ1098" s="44"/>
      <c r="BA1098" s="44"/>
      <c r="BB1098" s="44"/>
      <c r="BC1098" s="44"/>
      <c r="BD1098" s="44"/>
      <c r="BE1098" s="44"/>
      <c r="BF1098" s="44"/>
      <c r="BG1098" s="44"/>
      <c r="BH1098" s="44"/>
      <c r="BI1098" s="44"/>
      <c r="BJ1098" s="44"/>
    </row>
    <row r="1099" spans="1:62" x14ac:dyDescent="0.25">
      <c r="A1099" s="41"/>
      <c r="B1099" s="41"/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4"/>
      <c r="AU1099" s="44"/>
      <c r="AV1099" s="44"/>
      <c r="AW1099" s="44"/>
      <c r="AX1099" s="44"/>
      <c r="AY1099" s="44"/>
      <c r="AZ1099" s="44"/>
      <c r="BA1099" s="44"/>
      <c r="BB1099" s="44"/>
      <c r="BC1099" s="44"/>
      <c r="BD1099" s="44"/>
      <c r="BE1099" s="44"/>
      <c r="BF1099" s="44"/>
      <c r="BG1099" s="44"/>
      <c r="BH1099" s="44"/>
      <c r="BI1099" s="44"/>
      <c r="BJ1099" s="44"/>
    </row>
    <row r="1100" spans="1:62" x14ac:dyDescent="0.25">
      <c r="A1100" s="41"/>
      <c r="B1100" s="41"/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4"/>
      <c r="AU1100" s="44"/>
      <c r="AV1100" s="44"/>
      <c r="AW1100" s="44"/>
      <c r="AX1100" s="44"/>
      <c r="AY1100" s="44"/>
      <c r="AZ1100" s="44"/>
      <c r="BA1100" s="44"/>
      <c r="BB1100" s="44"/>
      <c r="BC1100" s="44"/>
      <c r="BD1100" s="44"/>
      <c r="BE1100" s="44"/>
      <c r="BF1100" s="44"/>
      <c r="BG1100" s="44"/>
      <c r="BH1100" s="44"/>
      <c r="BI1100" s="44"/>
      <c r="BJ1100" s="44"/>
    </row>
    <row r="1101" spans="1:62" x14ac:dyDescent="0.25">
      <c r="A1101" s="41"/>
      <c r="B1101" s="41"/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4"/>
      <c r="AU1101" s="44"/>
      <c r="AV1101" s="44"/>
      <c r="AW1101" s="44"/>
      <c r="AX1101" s="44"/>
      <c r="AY1101" s="44"/>
      <c r="AZ1101" s="44"/>
      <c r="BA1101" s="44"/>
      <c r="BB1101" s="44"/>
      <c r="BC1101" s="44"/>
      <c r="BD1101" s="44"/>
      <c r="BE1101" s="44"/>
      <c r="BF1101" s="44"/>
      <c r="BG1101" s="44"/>
      <c r="BH1101" s="44"/>
      <c r="BI1101" s="44"/>
      <c r="BJ1101" s="44"/>
    </row>
    <row r="1102" spans="1:62" x14ac:dyDescent="0.25">
      <c r="A1102" s="41"/>
      <c r="B1102" s="41"/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4"/>
      <c r="AU1102" s="44"/>
      <c r="AV1102" s="44"/>
      <c r="AW1102" s="44"/>
      <c r="AX1102" s="44"/>
      <c r="AY1102" s="44"/>
      <c r="AZ1102" s="44"/>
      <c r="BA1102" s="44"/>
      <c r="BB1102" s="44"/>
      <c r="BC1102" s="44"/>
      <c r="BD1102" s="44"/>
      <c r="BE1102" s="44"/>
      <c r="BF1102" s="44"/>
      <c r="BG1102" s="44"/>
      <c r="BH1102" s="44"/>
      <c r="BI1102" s="44"/>
      <c r="BJ1102" s="44"/>
    </row>
    <row r="1103" spans="1:62" x14ac:dyDescent="0.25">
      <c r="A1103" s="41"/>
      <c r="B1103" s="41"/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4"/>
      <c r="AU1103" s="44"/>
      <c r="AV1103" s="44"/>
      <c r="AW1103" s="44"/>
      <c r="AX1103" s="44"/>
      <c r="AY1103" s="44"/>
      <c r="AZ1103" s="44"/>
      <c r="BA1103" s="44"/>
      <c r="BB1103" s="44"/>
      <c r="BC1103" s="44"/>
      <c r="BD1103" s="44"/>
      <c r="BE1103" s="44"/>
      <c r="BF1103" s="44"/>
      <c r="BG1103" s="44"/>
      <c r="BH1103" s="44"/>
      <c r="BI1103" s="44"/>
      <c r="BJ1103" s="44"/>
    </row>
    <row r="1104" spans="1:62" x14ac:dyDescent="0.25">
      <c r="A1104" s="41"/>
      <c r="B1104" s="41"/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4"/>
      <c r="AU1104" s="44"/>
      <c r="AV1104" s="44"/>
      <c r="AW1104" s="44"/>
      <c r="AX1104" s="44"/>
      <c r="AY1104" s="44"/>
      <c r="AZ1104" s="44"/>
      <c r="BA1104" s="44"/>
      <c r="BB1104" s="44"/>
      <c r="BC1104" s="44"/>
      <c r="BD1104" s="44"/>
      <c r="BE1104" s="44"/>
      <c r="BF1104" s="44"/>
      <c r="BG1104" s="44"/>
      <c r="BH1104" s="44"/>
      <c r="BI1104" s="44"/>
      <c r="BJ1104" s="44"/>
    </row>
    <row r="1105" spans="1:62" x14ac:dyDescent="0.25">
      <c r="A1105" s="41"/>
      <c r="B1105" s="41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4"/>
      <c r="AU1105" s="44"/>
      <c r="AV1105" s="44"/>
      <c r="AW1105" s="44"/>
      <c r="AX1105" s="44"/>
      <c r="AY1105" s="44"/>
      <c r="AZ1105" s="44"/>
      <c r="BA1105" s="44"/>
      <c r="BB1105" s="44"/>
      <c r="BC1105" s="44"/>
      <c r="BD1105" s="44"/>
      <c r="BE1105" s="44"/>
      <c r="BF1105" s="44"/>
      <c r="BG1105" s="44"/>
      <c r="BH1105" s="44"/>
      <c r="BI1105" s="44"/>
      <c r="BJ1105" s="44"/>
    </row>
    <row r="1106" spans="1:62" x14ac:dyDescent="0.25">
      <c r="A1106" s="41"/>
      <c r="B1106" s="41"/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4"/>
      <c r="AU1106" s="44"/>
      <c r="AV1106" s="44"/>
      <c r="AW1106" s="44"/>
      <c r="AX1106" s="44"/>
      <c r="AY1106" s="44"/>
      <c r="AZ1106" s="44"/>
      <c r="BA1106" s="44"/>
      <c r="BB1106" s="44"/>
      <c r="BC1106" s="44"/>
      <c r="BD1106" s="44"/>
      <c r="BE1106" s="44"/>
      <c r="BF1106" s="44"/>
      <c r="BG1106" s="44"/>
      <c r="BH1106" s="44"/>
      <c r="BI1106" s="44"/>
      <c r="BJ1106" s="44"/>
    </row>
    <row r="1107" spans="1:62" x14ac:dyDescent="0.25">
      <c r="A1107" s="41"/>
      <c r="B1107" s="41"/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4"/>
      <c r="AU1107" s="44"/>
      <c r="AV1107" s="44"/>
      <c r="AW1107" s="44"/>
      <c r="AX1107" s="44"/>
      <c r="AY1107" s="44"/>
      <c r="AZ1107" s="44"/>
      <c r="BA1107" s="44"/>
      <c r="BB1107" s="44"/>
      <c r="BC1107" s="44"/>
      <c r="BD1107" s="44"/>
      <c r="BE1107" s="44"/>
      <c r="BF1107" s="44"/>
      <c r="BG1107" s="44"/>
      <c r="BH1107" s="44"/>
      <c r="BI1107" s="44"/>
      <c r="BJ1107" s="44"/>
    </row>
    <row r="1108" spans="1:62" x14ac:dyDescent="0.25">
      <c r="A1108" s="41"/>
      <c r="B1108" s="41"/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4"/>
      <c r="AU1108" s="44"/>
      <c r="AV1108" s="44"/>
      <c r="AW1108" s="44"/>
      <c r="AX1108" s="44"/>
      <c r="AY1108" s="44"/>
      <c r="AZ1108" s="44"/>
      <c r="BA1108" s="44"/>
      <c r="BB1108" s="44"/>
      <c r="BC1108" s="44"/>
      <c r="BD1108" s="44"/>
      <c r="BE1108" s="44"/>
      <c r="BF1108" s="44"/>
      <c r="BG1108" s="44"/>
      <c r="BH1108" s="44"/>
      <c r="BI1108" s="44"/>
      <c r="BJ1108" s="44"/>
    </row>
    <row r="1109" spans="1:62" x14ac:dyDescent="0.25">
      <c r="A1109" s="41"/>
      <c r="B1109" s="41"/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4"/>
      <c r="AU1109" s="44"/>
      <c r="AV1109" s="44"/>
      <c r="AW1109" s="44"/>
      <c r="AX1109" s="44"/>
      <c r="AY1109" s="44"/>
      <c r="AZ1109" s="44"/>
      <c r="BA1109" s="44"/>
      <c r="BB1109" s="44"/>
      <c r="BC1109" s="44"/>
      <c r="BD1109" s="44"/>
      <c r="BE1109" s="44"/>
      <c r="BF1109" s="44"/>
      <c r="BG1109" s="44"/>
      <c r="BH1109" s="44"/>
      <c r="BI1109" s="44"/>
      <c r="BJ1109" s="44"/>
    </row>
    <row r="1110" spans="1:62" x14ac:dyDescent="0.25">
      <c r="A1110" s="41"/>
      <c r="B1110" s="41"/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4"/>
      <c r="AU1110" s="44"/>
      <c r="AV1110" s="44"/>
      <c r="AW1110" s="44"/>
      <c r="AX1110" s="44"/>
      <c r="AY1110" s="44"/>
      <c r="AZ1110" s="44"/>
      <c r="BA1110" s="44"/>
      <c r="BB1110" s="44"/>
      <c r="BC1110" s="44"/>
      <c r="BD1110" s="44"/>
      <c r="BE1110" s="44"/>
      <c r="BF1110" s="44"/>
      <c r="BG1110" s="44"/>
      <c r="BH1110" s="44"/>
      <c r="BI1110" s="44"/>
      <c r="BJ1110" s="44"/>
    </row>
    <row r="1111" spans="1:62" x14ac:dyDescent="0.25">
      <c r="A1111" s="41"/>
      <c r="B1111" s="41"/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4"/>
      <c r="AU1111" s="44"/>
      <c r="AV1111" s="44"/>
      <c r="AW1111" s="44"/>
      <c r="AX1111" s="44"/>
      <c r="AY1111" s="44"/>
      <c r="AZ1111" s="44"/>
      <c r="BA1111" s="44"/>
      <c r="BB1111" s="44"/>
      <c r="BC1111" s="44"/>
      <c r="BD1111" s="44"/>
      <c r="BE1111" s="44"/>
      <c r="BF1111" s="44"/>
      <c r="BG1111" s="44"/>
      <c r="BH1111" s="44"/>
      <c r="BI1111" s="44"/>
      <c r="BJ1111" s="44"/>
    </row>
    <row r="1112" spans="1:62" x14ac:dyDescent="0.25">
      <c r="A1112" s="41"/>
      <c r="B1112" s="41"/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4"/>
      <c r="AU1112" s="44"/>
      <c r="AV1112" s="44"/>
      <c r="AW1112" s="44"/>
      <c r="AX1112" s="44"/>
      <c r="AY1112" s="44"/>
      <c r="AZ1112" s="44"/>
      <c r="BA1112" s="44"/>
      <c r="BB1112" s="44"/>
      <c r="BC1112" s="44"/>
      <c r="BD1112" s="44"/>
      <c r="BE1112" s="44"/>
      <c r="BF1112" s="44"/>
      <c r="BG1112" s="44"/>
      <c r="BH1112" s="44"/>
      <c r="BI1112" s="44"/>
      <c r="BJ1112" s="44"/>
    </row>
    <row r="1113" spans="1:62" x14ac:dyDescent="0.25">
      <c r="A1113" s="41"/>
      <c r="B1113" s="41"/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4"/>
      <c r="AU1113" s="44"/>
      <c r="AV1113" s="44"/>
      <c r="AW1113" s="44"/>
      <c r="AX1113" s="44"/>
      <c r="AY1113" s="44"/>
      <c r="AZ1113" s="44"/>
      <c r="BA1113" s="44"/>
      <c r="BB1113" s="44"/>
      <c r="BC1113" s="44"/>
      <c r="BD1113" s="44"/>
      <c r="BE1113" s="44"/>
      <c r="BF1113" s="44"/>
      <c r="BG1113" s="44"/>
      <c r="BH1113" s="44"/>
      <c r="BI1113" s="44"/>
      <c r="BJ1113" s="44"/>
    </row>
    <row r="1114" spans="1:62" x14ac:dyDescent="0.25">
      <c r="A1114" s="41"/>
      <c r="B1114" s="41"/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4"/>
      <c r="AU1114" s="44"/>
      <c r="AV1114" s="44"/>
      <c r="AW1114" s="44"/>
      <c r="AX1114" s="44"/>
      <c r="AY1114" s="44"/>
      <c r="AZ1114" s="44"/>
      <c r="BA1114" s="44"/>
      <c r="BB1114" s="44"/>
      <c r="BC1114" s="44"/>
      <c r="BD1114" s="44"/>
      <c r="BE1114" s="44"/>
      <c r="BF1114" s="44"/>
      <c r="BG1114" s="44"/>
      <c r="BH1114" s="44"/>
      <c r="BI1114" s="44"/>
      <c r="BJ1114" s="44"/>
    </row>
    <row r="1115" spans="1:62" x14ac:dyDescent="0.25">
      <c r="A1115" s="41"/>
      <c r="B1115" s="41"/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4"/>
      <c r="AU1115" s="44"/>
      <c r="AV1115" s="44"/>
      <c r="AW1115" s="44"/>
      <c r="AX1115" s="44"/>
      <c r="AY1115" s="44"/>
      <c r="AZ1115" s="44"/>
      <c r="BA1115" s="44"/>
      <c r="BB1115" s="44"/>
      <c r="BC1115" s="44"/>
      <c r="BD1115" s="44"/>
      <c r="BE1115" s="44"/>
      <c r="BF1115" s="44"/>
      <c r="BG1115" s="44"/>
      <c r="BH1115" s="44"/>
      <c r="BI1115" s="44"/>
      <c r="BJ1115" s="44"/>
    </row>
    <row r="1116" spans="1:62" x14ac:dyDescent="0.25">
      <c r="A1116" s="41"/>
      <c r="B1116" s="41"/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4"/>
      <c r="AU1116" s="44"/>
      <c r="AV1116" s="44"/>
      <c r="AW1116" s="44"/>
      <c r="AX1116" s="44"/>
      <c r="AY1116" s="44"/>
      <c r="AZ1116" s="44"/>
      <c r="BA1116" s="44"/>
      <c r="BB1116" s="44"/>
      <c r="BC1116" s="44"/>
      <c r="BD1116" s="44"/>
      <c r="BE1116" s="44"/>
      <c r="BF1116" s="44"/>
      <c r="BG1116" s="44"/>
      <c r="BH1116" s="44"/>
      <c r="BI1116" s="44"/>
      <c r="BJ1116" s="44"/>
    </row>
    <row r="1117" spans="1:62" x14ac:dyDescent="0.25">
      <c r="A1117" s="41"/>
      <c r="B1117" s="41"/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4"/>
      <c r="AU1117" s="44"/>
      <c r="AV1117" s="44"/>
      <c r="AW1117" s="44"/>
      <c r="AX1117" s="44"/>
      <c r="AY1117" s="44"/>
      <c r="AZ1117" s="44"/>
      <c r="BA1117" s="44"/>
      <c r="BB1117" s="44"/>
      <c r="BC1117" s="44"/>
      <c r="BD1117" s="44"/>
      <c r="BE1117" s="44"/>
      <c r="BF1117" s="44"/>
      <c r="BG1117" s="44"/>
      <c r="BH1117" s="44"/>
      <c r="BI1117" s="44"/>
      <c r="BJ1117" s="44"/>
    </row>
    <row r="1118" spans="1:62" x14ac:dyDescent="0.25">
      <c r="A1118" s="41"/>
      <c r="B1118" s="41"/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4"/>
      <c r="AU1118" s="44"/>
      <c r="AV1118" s="44"/>
      <c r="AW1118" s="44"/>
      <c r="AX1118" s="44"/>
      <c r="AY1118" s="44"/>
      <c r="AZ1118" s="44"/>
      <c r="BA1118" s="44"/>
      <c r="BB1118" s="44"/>
      <c r="BC1118" s="44"/>
      <c r="BD1118" s="44"/>
      <c r="BE1118" s="44"/>
      <c r="BF1118" s="44"/>
      <c r="BG1118" s="44"/>
      <c r="BH1118" s="44"/>
      <c r="BI1118" s="44"/>
      <c r="BJ1118" s="44"/>
    </row>
    <row r="1119" spans="1:62" x14ac:dyDescent="0.25">
      <c r="A1119" s="41"/>
      <c r="B1119" s="41"/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4"/>
      <c r="AU1119" s="44"/>
      <c r="AV1119" s="44"/>
      <c r="AW1119" s="44"/>
      <c r="AX1119" s="44"/>
      <c r="AY1119" s="44"/>
      <c r="AZ1119" s="44"/>
      <c r="BA1119" s="44"/>
      <c r="BB1119" s="44"/>
      <c r="BC1119" s="44"/>
      <c r="BD1119" s="44"/>
      <c r="BE1119" s="44"/>
      <c r="BF1119" s="44"/>
      <c r="BG1119" s="44"/>
      <c r="BH1119" s="44"/>
      <c r="BI1119" s="44"/>
      <c r="BJ1119" s="44"/>
    </row>
    <row r="1120" spans="1:62" x14ac:dyDescent="0.25">
      <c r="A1120" s="41"/>
      <c r="B1120" s="41"/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4"/>
      <c r="AU1120" s="44"/>
      <c r="AV1120" s="44"/>
      <c r="AW1120" s="44"/>
      <c r="AX1120" s="44"/>
      <c r="AY1120" s="44"/>
      <c r="AZ1120" s="44"/>
      <c r="BA1120" s="44"/>
      <c r="BB1120" s="44"/>
      <c r="BC1120" s="44"/>
      <c r="BD1120" s="44"/>
      <c r="BE1120" s="44"/>
      <c r="BF1120" s="44"/>
      <c r="BG1120" s="44"/>
      <c r="BH1120" s="44"/>
      <c r="BI1120" s="44"/>
      <c r="BJ1120" s="44"/>
    </row>
    <row r="1121" spans="1:62" x14ac:dyDescent="0.25">
      <c r="A1121" s="41"/>
      <c r="B1121" s="41"/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4"/>
      <c r="AU1121" s="44"/>
      <c r="AV1121" s="44"/>
      <c r="AW1121" s="44"/>
      <c r="AX1121" s="44"/>
      <c r="AY1121" s="44"/>
      <c r="AZ1121" s="44"/>
      <c r="BA1121" s="44"/>
      <c r="BB1121" s="44"/>
      <c r="BC1121" s="44"/>
      <c r="BD1121" s="44"/>
      <c r="BE1121" s="44"/>
      <c r="BF1121" s="44"/>
      <c r="BG1121" s="44"/>
      <c r="BH1121" s="44"/>
      <c r="BI1121" s="44"/>
      <c r="BJ1121" s="44"/>
    </row>
    <row r="1122" spans="1:62" x14ac:dyDescent="0.25">
      <c r="A1122" s="41"/>
      <c r="B1122" s="41"/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4"/>
      <c r="AU1122" s="44"/>
      <c r="AV1122" s="44"/>
      <c r="AW1122" s="44"/>
      <c r="AX1122" s="44"/>
      <c r="AY1122" s="44"/>
      <c r="AZ1122" s="44"/>
      <c r="BA1122" s="44"/>
      <c r="BB1122" s="44"/>
      <c r="BC1122" s="44"/>
      <c r="BD1122" s="44"/>
      <c r="BE1122" s="44"/>
      <c r="BF1122" s="44"/>
      <c r="BG1122" s="44"/>
      <c r="BH1122" s="44"/>
      <c r="BI1122" s="44"/>
      <c r="BJ1122" s="44"/>
    </row>
    <row r="1123" spans="1:62" x14ac:dyDescent="0.25">
      <c r="A1123" s="41"/>
      <c r="B1123" s="41"/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4"/>
      <c r="AU1123" s="44"/>
      <c r="AV1123" s="44"/>
      <c r="AW1123" s="44"/>
      <c r="AX1123" s="44"/>
      <c r="AY1123" s="44"/>
      <c r="AZ1123" s="44"/>
      <c r="BA1123" s="44"/>
      <c r="BB1123" s="44"/>
      <c r="BC1123" s="44"/>
      <c r="BD1123" s="44"/>
      <c r="BE1123" s="44"/>
      <c r="BF1123" s="44"/>
      <c r="BG1123" s="44"/>
      <c r="BH1123" s="44"/>
      <c r="BI1123" s="44"/>
      <c r="BJ1123" s="44"/>
    </row>
    <row r="1124" spans="1:62" x14ac:dyDescent="0.25">
      <c r="A1124" s="41"/>
      <c r="B1124" s="41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4"/>
      <c r="AU1124" s="44"/>
      <c r="AV1124" s="44"/>
      <c r="AW1124" s="44"/>
      <c r="AX1124" s="44"/>
      <c r="AY1124" s="44"/>
      <c r="AZ1124" s="44"/>
      <c r="BA1124" s="44"/>
      <c r="BB1124" s="44"/>
      <c r="BC1124" s="44"/>
      <c r="BD1124" s="44"/>
      <c r="BE1124" s="44"/>
      <c r="BF1124" s="44"/>
      <c r="BG1124" s="44"/>
      <c r="BH1124" s="44"/>
      <c r="BI1124" s="44"/>
      <c r="BJ1124" s="44"/>
    </row>
    <row r="1125" spans="1:62" x14ac:dyDescent="0.25">
      <c r="A1125" s="41"/>
      <c r="B1125" s="41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4"/>
      <c r="AU1125" s="44"/>
      <c r="AV1125" s="44"/>
      <c r="AW1125" s="44"/>
      <c r="AX1125" s="44"/>
      <c r="AY1125" s="44"/>
      <c r="AZ1125" s="44"/>
      <c r="BA1125" s="44"/>
      <c r="BB1125" s="44"/>
      <c r="BC1125" s="44"/>
      <c r="BD1125" s="44"/>
      <c r="BE1125" s="44"/>
      <c r="BF1125" s="44"/>
      <c r="BG1125" s="44"/>
      <c r="BH1125" s="44"/>
      <c r="BI1125" s="44"/>
      <c r="BJ1125" s="44"/>
    </row>
    <row r="1126" spans="1:62" x14ac:dyDescent="0.25">
      <c r="A1126" s="41"/>
      <c r="B1126" s="41"/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4"/>
      <c r="AU1126" s="44"/>
      <c r="AV1126" s="44"/>
      <c r="AW1126" s="44"/>
      <c r="AX1126" s="44"/>
      <c r="AY1126" s="44"/>
      <c r="AZ1126" s="44"/>
      <c r="BA1126" s="44"/>
      <c r="BB1126" s="44"/>
      <c r="BC1126" s="44"/>
      <c r="BD1126" s="44"/>
      <c r="BE1126" s="44"/>
      <c r="BF1126" s="44"/>
      <c r="BG1126" s="44"/>
      <c r="BH1126" s="44"/>
      <c r="BI1126" s="44"/>
      <c r="BJ1126" s="44"/>
    </row>
    <row r="1127" spans="1:62" x14ac:dyDescent="0.25">
      <c r="A1127" s="41"/>
      <c r="B1127" s="41"/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4"/>
      <c r="AU1127" s="44"/>
      <c r="AV1127" s="44"/>
      <c r="AW1127" s="44"/>
      <c r="AX1127" s="44"/>
      <c r="AY1127" s="44"/>
      <c r="AZ1127" s="44"/>
      <c r="BA1127" s="44"/>
      <c r="BB1127" s="44"/>
      <c r="BC1127" s="44"/>
      <c r="BD1127" s="44"/>
      <c r="BE1127" s="44"/>
      <c r="BF1127" s="44"/>
      <c r="BG1127" s="44"/>
      <c r="BH1127" s="44"/>
      <c r="BI1127" s="44"/>
      <c r="BJ1127" s="44"/>
    </row>
    <row r="1128" spans="1:62" x14ac:dyDescent="0.25">
      <c r="A1128" s="41"/>
      <c r="B1128" s="41"/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4"/>
      <c r="AU1128" s="44"/>
      <c r="AV1128" s="44"/>
      <c r="AW1128" s="44"/>
      <c r="AX1128" s="44"/>
      <c r="AY1128" s="44"/>
      <c r="AZ1128" s="44"/>
      <c r="BA1128" s="44"/>
      <c r="BB1128" s="44"/>
      <c r="BC1128" s="44"/>
      <c r="BD1128" s="44"/>
      <c r="BE1128" s="44"/>
      <c r="BF1128" s="44"/>
      <c r="BG1128" s="44"/>
      <c r="BH1128" s="44"/>
      <c r="BI1128" s="44"/>
      <c r="BJ1128" s="44"/>
    </row>
    <row r="1129" spans="1:62" x14ac:dyDescent="0.25">
      <c r="A1129" s="41"/>
      <c r="B1129" s="41"/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4"/>
      <c r="AU1129" s="44"/>
      <c r="AV1129" s="44"/>
      <c r="AW1129" s="44"/>
      <c r="AX1129" s="44"/>
      <c r="AY1129" s="44"/>
      <c r="AZ1129" s="44"/>
      <c r="BA1129" s="44"/>
      <c r="BB1129" s="44"/>
      <c r="BC1129" s="44"/>
      <c r="BD1129" s="44"/>
      <c r="BE1129" s="44"/>
      <c r="BF1129" s="44"/>
      <c r="BG1129" s="44"/>
      <c r="BH1129" s="44"/>
      <c r="BI1129" s="44"/>
      <c r="BJ1129" s="44"/>
    </row>
    <row r="1130" spans="1:62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4"/>
      <c r="AU1130" s="44"/>
      <c r="AV1130" s="44"/>
      <c r="AW1130" s="44"/>
      <c r="AX1130" s="44"/>
      <c r="AY1130" s="44"/>
      <c r="AZ1130" s="44"/>
      <c r="BA1130" s="44"/>
      <c r="BB1130" s="44"/>
      <c r="BC1130" s="44"/>
      <c r="BD1130" s="44"/>
      <c r="BE1130" s="44"/>
      <c r="BF1130" s="44"/>
      <c r="BG1130" s="44"/>
      <c r="BH1130" s="44"/>
      <c r="BI1130" s="44"/>
      <c r="BJ1130" s="44"/>
    </row>
    <row r="1131" spans="1:62" x14ac:dyDescent="0.25">
      <c r="A1131" s="41"/>
      <c r="B1131" s="41"/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4"/>
      <c r="AU1131" s="44"/>
      <c r="AV1131" s="44"/>
      <c r="AW1131" s="44"/>
      <c r="AX1131" s="44"/>
      <c r="AY1131" s="44"/>
      <c r="AZ1131" s="44"/>
      <c r="BA1131" s="44"/>
      <c r="BB1131" s="44"/>
      <c r="BC1131" s="44"/>
      <c r="BD1131" s="44"/>
      <c r="BE1131" s="44"/>
      <c r="BF1131" s="44"/>
      <c r="BG1131" s="44"/>
      <c r="BH1131" s="44"/>
      <c r="BI1131" s="44"/>
      <c r="BJ1131" s="44"/>
    </row>
    <row r="1132" spans="1:62" x14ac:dyDescent="0.25">
      <c r="A1132" s="41"/>
      <c r="B1132" s="41"/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4"/>
      <c r="AU1132" s="44"/>
      <c r="AV1132" s="44"/>
      <c r="AW1132" s="44"/>
      <c r="AX1132" s="44"/>
      <c r="AY1132" s="44"/>
      <c r="AZ1132" s="44"/>
      <c r="BA1132" s="44"/>
      <c r="BB1132" s="44"/>
      <c r="BC1132" s="44"/>
      <c r="BD1132" s="44"/>
      <c r="BE1132" s="44"/>
      <c r="BF1132" s="44"/>
      <c r="BG1132" s="44"/>
      <c r="BH1132" s="44"/>
      <c r="BI1132" s="44"/>
      <c r="BJ1132" s="44"/>
    </row>
    <row r="1133" spans="1:62" x14ac:dyDescent="0.25">
      <c r="A1133" s="41"/>
      <c r="B1133" s="41"/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4"/>
      <c r="AU1133" s="44"/>
      <c r="AV1133" s="44"/>
      <c r="AW1133" s="44"/>
      <c r="AX1133" s="44"/>
      <c r="AY1133" s="44"/>
      <c r="AZ1133" s="44"/>
      <c r="BA1133" s="44"/>
      <c r="BB1133" s="44"/>
      <c r="BC1133" s="44"/>
      <c r="BD1133" s="44"/>
      <c r="BE1133" s="44"/>
      <c r="BF1133" s="44"/>
      <c r="BG1133" s="44"/>
      <c r="BH1133" s="44"/>
      <c r="BI1133" s="44"/>
      <c r="BJ1133" s="44"/>
    </row>
    <row r="1134" spans="1:62" x14ac:dyDescent="0.25">
      <c r="A1134" s="41"/>
      <c r="B1134" s="41"/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4"/>
      <c r="AU1134" s="44"/>
      <c r="AV1134" s="44"/>
      <c r="AW1134" s="44"/>
      <c r="AX1134" s="44"/>
      <c r="AY1134" s="44"/>
      <c r="AZ1134" s="44"/>
      <c r="BA1134" s="44"/>
      <c r="BB1134" s="44"/>
      <c r="BC1134" s="44"/>
      <c r="BD1134" s="44"/>
      <c r="BE1134" s="44"/>
      <c r="BF1134" s="44"/>
      <c r="BG1134" s="44"/>
      <c r="BH1134" s="44"/>
      <c r="BI1134" s="44"/>
      <c r="BJ1134" s="44"/>
    </row>
    <row r="1135" spans="1:62" x14ac:dyDescent="0.25">
      <c r="A1135" s="41"/>
      <c r="B1135" s="41"/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4"/>
      <c r="AU1135" s="44"/>
      <c r="AV1135" s="44"/>
      <c r="AW1135" s="44"/>
      <c r="AX1135" s="44"/>
      <c r="AY1135" s="44"/>
      <c r="AZ1135" s="44"/>
      <c r="BA1135" s="44"/>
      <c r="BB1135" s="44"/>
      <c r="BC1135" s="44"/>
      <c r="BD1135" s="44"/>
      <c r="BE1135" s="44"/>
      <c r="BF1135" s="44"/>
      <c r="BG1135" s="44"/>
      <c r="BH1135" s="44"/>
      <c r="BI1135" s="44"/>
      <c r="BJ1135" s="44"/>
    </row>
    <row r="1136" spans="1:62" x14ac:dyDescent="0.25">
      <c r="A1136" s="41"/>
      <c r="B1136" s="41"/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4"/>
      <c r="AU1136" s="44"/>
      <c r="AV1136" s="44"/>
      <c r="AW1136" s="44"/>
      <c r="AX1136" s="44"/>
      <c r="AY1136" s="44"/>
      <c r="AZ1136" s="44"/>
      <c r="BA1136" s="44"/>
      <c r="BB1136" s="44"/>
      <c r="BC1136" s="44"/>
      <c r="BD1136" s="44"/>
      <c r="BE1136" s="44"/>
      <c r="BF1136" s="44"/>
      <c r="BG1136" s="44"/>
      <c r="BH1136" s="44"/>
      <c r="BI1136" s="44"/>
      <c r="BJ1136" s="44"/>
    </row>
    <row r="1137" spans="1:62" x14ac:dyDescent="0.25">
      <c r="A1137" s="41"/>
      <c r="B1137" s="41"/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4"/>
      <c r="AU1137" s="44"/>
      <c r="AV1137" s="44"/>
      <c r="AW1137" s="44"/>
      <c r="AX1137" s="44"/>
      <c r="AY1137" s="44"/>
      <c r="AZ1137" s="44"/>
      <c r="BA1137" s="44"/>
      <c r="BB1137" s="44"/>
      <c r="BC1137" s="44"/>
      <c r="BD1137" s="44"/>
      <c r="BE1137" s="44"/>
      <c r="BF1137" s="44"/>
      <c r="BG1137" s="44"/>
      <c r="BH1137" s="44"/>
      <c r="BI1137" s="44"/>
      <c r="BJ1137" s="44"/>
    </row>
    <row r="1138" spans="1:62" x14ac:dyDescent="0.25">
      <c r="A1138" s="41"/>
      <c r="B1138" s="41"/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4"/>
      <c r="AU1138" s="44"/>
      <c r="AV1138" s="44"/>
      <c r="AW1138" s="44"/>
      <c r="AX1138" s="44"/>
      <c r="AY1138" s="44"/>
      <c r="AZ1138" s="44"/>
      <c r="BA1138" s="44"/>
      <c r="BB1138" s="44"/>
      <c r="BC1138" s="44"/>
      <c r="BD1138" s="44"/>
      <c r="BE1138" s="44"/>
      <c r="BF1138" s="44"/>
      <c r="BG1138" s="44"/>
      <c r="BH1138" s="44"/>
      <c r="BI1138" s="44"/>
      <c r="BJ1138" s="44"/>
    </row>
    <row r="1139" spans="1:62" x14ac:dyDescent="0.25">
      <c r="A1139" s="41"/>
      <c r="B1139" s="41"/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4"/>
      <c r="AU1139" s="44"/>
      <c r="AV1139" s="44"/>
      <c r="AW1139" s="44"/>
      <c r="AX1139" s="44"/>
      <c r="AY1139" s="44"/>
      <c r="AZ1139" s="44"/>
      <c r="BA1139" s="44"/>
      <c r="BB1139" s="44"/>
      <c r="BC1139" s="44"/>
      <c r="BD1139" s="44"/>
      <c r="BE1139" s="44"/>
      <c r="BF1139" s="44"/>
      <c r="BG1139" s="44"/>
      <c r="BH1139" s="44"/>
      <c r="BI1139" s="44"/>
      <c r="BJ1139" s="44"/>
    </row>
    <row r="1140" spans="1:62" x14ac:dyDescent="0.25">
      <c r="A1140" s="41"/>
      <c r="B1140" s="41"/>
      <c r="C1140" s="41"/>
      <c r="D1140" s="41"/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1"/>
      <c r="AM1140" s="41"/>
      <c r="AN1140" s="41"/>
      <c r="AO1140" s="41"/>
      <c r="AP1140" s="41"/>
      <c r="AQ1140" s="41"/>
      <c r="AR1140" s="41"/>
      <c r="AS1140" s="41"/>
      <c r="AT1140" s="44"/>
      <c r="AU1140" s="44"/>
      <c r="AV1140" s="44"/>
      <c r="AW1140" s="44"/>
      <c r="AX1140" s="44"/>
      <c r="AY1140" s="44"/>
      <c r="AZ1140" s="44"/>
      <c r="BA1140" s="44"/>
      <c r="BB1140" s="44"/>
      <c r="BC1140" s="44"/>
      <c r="BD1140" s="44"/>
      <c r="BE1140" s="44"/>
      <c r="BF1140" s="44"/>
      <c r="BG1140" s="44"/>
      <c r="BH1140" s="44"/>
      <c r="BI1140" s="44"/>
      <c r="BJ1140" s="44"/>
    </row>
    <row r="1141" spans="1:62" x14ac:dyDescent="0.25">
      <c r="A1141" s="41"/>
      <c r="B1141" s="41"/>
      <c r="C1141" s="41"/>
      <c r="D1141" s="41"/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4"/>
      <c r="AU1141" s="44"/>
      <c r="AV1141" s="44"/>
      <c r="AW1141" s="44"/>
      <c r="AX1141" s="44"/>
      <c r="AY1141" s="44"/>
      <c r="AZ1141" s="44"/>
      <c r="BA1141" s="44"/>
      <c r="BB1141" s="44"/>
      <c r="BC1141" s="44"/>
      <c r="BD1141" s="44"/>
      <c r="BE1141" s="44"/>
      <c r="BF1141" s="44"/>
      <c r="BG1141" s="44"/>
      <c r="BH1141" s="44"/>
      <c r="BI1141" s="44"/>
      <c r="BJ1141" s="44"/>
    </row>
    <row r="1142" spans="1:62" x14ac:dyDescent="0.25">
      <c r="A1142" s="41"/>
      <c r="B1142" s="41"/>
      <c r="C1142" s="41"/>
      <c r="D1142" s="41"/>
      <c r="E1142" s="41"/>
      <c r="F1142" s="41"/>
      <c r="G1142" s="41"/>
      <c r="H1142" s="41"/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1"/>
      <c r="AM1142" s="41"/>
      <c r="AN1142" s="41"/>
      <c r="AO1142" s="41"/>
      <c r="AP1142" s="41"/>
      <c r="AQ1142" s="41"/>
      <c r="AR1142" s="41"/>
      <c r="AS1142" s="41"/>
      <c r="AT1142" s="44"/>
      <c r="AU1142" s="44"/>
      <c r="AV1142" s="44"/>
      <c r="AW1142" s="44"/>
      <c r="AX1142" s="44"/>
      <c r="AY1142" s="44"/>
      <c r="AZ1142" s="44"/>
      <c r="BA1142" s="44"/>
      <c r="BB1142" s="44"/>
      <c r="BC1142" s="44"/>
      <c r="BD1142" s="44"/>
      <c r="BE1142" s="44"/>
      <c r="BF1142" s="44"/>
      <c r="BG1142" s="44"/>
      <c r="BH1142" s="44"/>
      <c r="BI1142" s="44"/>
      <c r="BJ1142" s="44"/>
    </row>
    <row r="1143" spans="1:62" x14ac:dyDescent="0.25">
      <c r="A1143" s="41"/>
      <c r="B1143" s="41"/>
      <c r="C1143" s="41"/>
      <c r="D1143" s="41"/>
      <c r="E1143" s="41"/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4"/>
      <c r="AU1143" s="44"/>
      <c r="AV1143" s="44"/>
      <c r="AW1143" s="44"/>
      <c r="AX1143" s="44"/>
      <c r="AY1143" s="44"/>
      <c r="AZ1143" s="44"/>
      <c r="BA1143" s="44"/>
      <c r="BB1143" s="44"/>
      <c r="BC1143" s="44"/>
      <c r="BD1143" s="44"/>
      <c r="BE1143" s="44"/>
      <c r="BF1143" s="44"/>
      <c r="BG1143" s="44"/>
      <c r="BH1143" s="44"/>
      <c r="BI1143" s="44"/>
      <c r="BJ1143" s="44"/>
    </row>
    <row r="1144" spans="1:62" x14ac:dyDescent="0.25">
      <c r="A1144" s="41"/>
      <c r="B1144" s="41"/>
      <c r="C1144" s="41"/>
      <c r="D1144" s="41"/>
      <c r="E1144" s="41"/>
      <c r="F1144" s="41"/>
      <c r="G1144" s="41"/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1"/>
      <c r="AM1144" s="41"/>
      <c r="AN1144" s="41"/>
      <c r="AO1144" s="41"/>
      <c r="AP1144" s="41"/>
      <c r="AQ1144" s="41"/>
      <c r="AR1144" s="41"/>
      <c r="AS1144" s="41"/>
      <c r="AT1144" s="44"/>
      <c r="AU1144" s="44"/>
      <c r="AV1144" s="44"/>
      <c r="AW1144" s="44"/>
      <c r="AX1144" s="44"/>
      <c r="AY1144" s="44"/>
      <c r="AZ1144" s="44"/>
      <c r="BA1144" s="44"/>
      <c r="BB1144" s="44"/>
      <c r="BC1144" s="44"/>
      <c r="BD1144" s="44"/>
      <c r="BE1144" s="44"/>
      <c r="BF1144" s="44"/>
      <c r="BG1144" s="44"/>
      <c r="BH1144" s="44"/>
      <c r="BI1144" s="44"/>
      <c r="BJ1144" s="44"/>
    </row>
    <row r="1145" spans="1:62" x14ac:dyDescent="0.25">
      <c r="A1145" s="41"/>
      <c r="B1145" s="41"/>
      <c r="C1145" s="41"/>
      <c r="D1145" s="41"/>
      <c r="E1145" s="41"/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4"/>
      <c r="AU1145" s="44"/>
      <c r="AV1145" s="44"/>
      <c r="AW1145" s="44"/>
      <c r="AX1145" s="44"/>
      <c r="AY1145" s="44"/>
      <c r="AZ1145" s="44"/>
      <c r="BA1145" s="44"/>
      <c r="BB1145" s="44"/>
      <c r="BC1145" s="44"/>
      <c r="BD1145" s="44"/>
      <c r="BE1145" s="44"/>
      <c r="BF1145" s="44"/>
      <c r="BG1145" s="44"/>
      <c r="BH1145" s="44"/>
      <c r="BI1145" s="44"/>
      <c r="BJ1145" s="44"/>
    </row>
    <row r="1146" spans="1:62" x14ac:dyDescent="0.25">
      <c r="A1146" s="41"/>
      <c r="B1146" s="41"/>
      <c r="C1146" s="41"/>
      <c r="D1146" s="41"/>
      <c r="E1146" s="41"/>
      <c r="F1146" s="41"/>
      <c r="G1146" s="41"/>
      <c r="H1146" s="41"/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1"/>
      <c r="AG1146" s="41"/>
      <c r="AH1146" s="41"/>
      <c r="AI1146" s="41"/>
      <c r="AJ1146" s="41"/>
      <c r="AK1146" s="41"/>
      <c r="AL1146" s="41"/>
      <c r="AM1146" s="41"/>
      <c r="AN1146" s="41"/>
      <c r="AO1146" s="41"/>
      <c r="AP1146" s="41"/>
      <c r="AQ1146" s="41"/>
      <c r="AR1146" s="41"/>
      <c r="AS1146" s="41"/>
      <c r="AT1146" s="44"/>
      <c r="AU1146" s="44"/>
      <c r="AV1146" s="44"/>
      <c r="AW1146" s="44"/>
      <c r="AX1146" s="44"/>
      <c r="AY1146" s="44"/>
      <c r="AZ1146" s="44"/>
      <c r="BA1146" s="44"/>
      <c r="BB1146" s="44"/>
      <c r="BC1146" s="44"/>
      <c r="BD1146" s="44"/>
      <c r="BE1146" s="44"/>
      <c r="BF1146" s="44"/>
      <c r="BG1146" s="44"/>
      <c r="BH1146" s="44"/>
      <c r="BI1146" s="44"/>
      <c r="BJ1146" s="44"/>
    </row>
    <row r="1147" spans="1:62" x14ac:dyDescent="0.25">
      <c r="A1147" s="41"/>
      <c r="B1147" s="41"/>
      <c r="C1147" s="41"/>
      <c r="D1147" s="41"/>
      <c r="E1147" s="41"/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4"/>
      <c r="AU1147" s="44"/>
      <c r="AV1147" s="44"/>
      <c r="AW1147" s="44"/>
      <c r="AX1147" s="44"/>
      <c r="AY1147" s="44"/>
      <c r="AZ1147" s="44"/>
      <c r="BA1147" s="44"/>
      <c r="BB1147" s="44"/>
      <c r="BC1147" s="44"/>
      <c r="BD1147" s="44"/>
      <c r="BE1147" s="44"/>
      <c r="BF1147" s="44"/>
      <c r="BG1147" s="44"/>
      <c r="BH1147" s="44"/>
      <c r="BI1147" s="44"/>
      <c r="BJ1147" s="44"/>
    </row>
    <row r="1148" spans="1:62" x14ac:dyDescent="0.25">
      <c r="A1148" s="41"/>
      <c r="B1148" s="41"/>
      <c r="C1148" s="41"/>
      <c r="D1148" s="41"/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1"/>
      <c r="AM1148" s="41"/>
      <c r="AN1148" s="41"/>
      <c r="AO1148" s="41"/>
      <c r="AP1148" s="41"/>
      <c r="AQ1148" s="41"/>
      <c r="AR1148" s="41"/>
      <c r="AS1148" s="41"/>
      <c r="AT1148" s="44"/>
      <c r="AU1148" s="44"/>
      <c r="AV1148" s="44"/>
      <c r="AW1148" s="44"/>
      <c r="AX1148" s="44"/>
      <c r="AY1148" s="44"/>
      <c r="AZ1148" s="44"/>
      <c r="BA1148" s="44"/>
      <c r="BB1148" s="44"/>
      <c r="BC1148" s="44"/>
      <c r="BD1148" s="44"/>
      <c r="BE1148" s="44"/>
      <c r="BF1148" s="44"/>
      <c r="BG1148" s="44"/>
      <c r="BH1148" s="44"/>
      <c r="BI1148" s="44"/>
      <c r="BJ1148" s="44"/>
    </row>
    <row r="1149" spans="1:62" x14ac:dyDescent="0.25">
      <c r="A1149" s="41"/>
      <c r="B1149" s="41"/>
      <c r="C1149" s="41"/>
      <c r="D1149" s="41"/>
      <c r="E1149" s="41"/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4"/>
      <c r="AU1149" s="44"/>
      <c r="AV1149" s="44"/>
      <c r="AW1149" s="44"/>
      <c r="AX1149" s="44"/>
      <c r="AY1149" s="44"/>
      <c r="AZ1149" s="44"/>
      <c r="BA1149" s="44"/>
      <c r="BB1149" s="44"/>
      <c r="BC1149" s="44"/>
      <c r="BD1149" s="44"/>
      <c r="BE1149" s="44"/>
      <c r="BF1149" s="44"/>
      <c r="BG1149" s="44"/>
      <c r="BH1149" s="44"/>
      <c r="BI1149" s="44"/>
      <c r="BJ1149" s="44"/>
    </row>
    <row r="1150" spans="1:62" x14ac:dyDescent="0.25">
      <c r="A1150" s="41"/>
      <c r="B1150" s="41"/>
      <c r="C1150" s="41"/>
      <c r="D1150" s="41"/>
      <c r="E1150" s="41"/>
      <c r="F1150" s="41"/>
      <c r="G1150" s="41"/>
      <c r="H1150" s="41"/>
      <c r="I1150" s="41"/>
      <c r="J1150" s="41"/>
      <c r="K1150" s="41"/>
      <c r="L1150" s="41"/>
      <c r="M1150" s="41"/>
      <c r="N1150" s="41"/>
      <c r="O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1"/>
      <c r="AG1150" s="41"/>
      <c r="AH1150" s="41"/>
      <c r="AI1150" s="41"/>
      <c r="AJ1150" s="41"/>
      <c r="AK1150" s="41"/>
      <c r="AL1150" s="41"/>
      <c r="AM1150" s="41"/>
      <c r="AN1150" s="41"/>
      <c r="AO1150" s="41"/>
      <c r="AP1150" s="41"/>
      <c r="AQ1150" s="41"/>
      <c r="AR1150" s="41"/>
      <c r="AS1150" s="41"/>
      <c r="AT1150" s="44"/>
      <c r="AU1150" s="44"/>
      <c r="AV1150" s="44"/>
      <c r="AW1150" s="44"/>
      <c r="AX1150" s="44"/>
      <c r="AY1150" s="44"/>
      <c r="AZ1150" s="44"/>
      <c r="BA1150" s="44"/>
      <c r="BB1150" s="44"/>
      <c r="BC1150" s="44"/>
      <c r="BD1150" s="44"/>
      <c r="BE1150" s="44"/>
      <c r="BF1150" s="44"/>
      <c r="BG1150" s="44"/>
      <c r="BH1150" s="44"/>
      <c r="BI1150" s="44"/>
      <c r="BJ1150" s="44"/>
    </row>
    <row r="1151" spans="1:62" x14ac:dyDescent="0.25">
      <c r="A1151" s="41"/>
      <c r="B1151" s="41"/>
      <c r="C1151" s="41"/>
      <c r="D1151" s="41"/>
      <c r="E1151" s="41"/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4"/>
      <c r="AU1151" s="44"/>
      <c r="AV1151" s="44"/>
      <c r="AW1151" s="44"/>
      <c r="AX1151" s="44"/>
      <c r="AY1151" s="44"/>
      <c r="AZ1151" s="44"/>
      <c r="BA1151" s="44"/>
      <c r="BB1151" s="44"/>
      <c r="BC1151" s="44"/>
      <c r="BD1151" s="44"/>
      <c r="BE1151" s="44"/>
      <c r="BF1151" s="44"/>
      <c r="BG1151" s="44"/>
      <c r="BH1151" s="44"/>
      <c r="BI1151" s="44"/>
      <c r="BJ1151" s="44"/>
    </row>
    <row r="1152" spans="1:62" x14ac:dyDescent="0.25">
      <c r="A1152" s="41"/>
      <c r="B1152" s="41"/>
      <c r="C1152" s="41"/>
      <c r="D1152" s="41"/>
      <c r="E1152" s="41"/>
      <c r="F1152" s="41"/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1"/>
      <c r="AG1152" s="41"/>
      <c r="AH1152" s="41"/>
      <c r="AI1152" s="41"/>
      <c r="AJ1152" s="41"/>
      <c r="AK1152" s="41"/>
      <c r="AL1152" s="41"/>
      <c r="AM1152" s="41"/>
      <c r="AN1152" s="41"/>
      <c r="AO1152" s="41"/>
      <c r="AP1152" s="41"/>
      <c r="AQ1152" s="41"/>
      <c r="AR1152" s="41"/>
      <c r="AS1152" s="41"/>
      <c r="AT1152" s="44"/>
      <c r="AU1152" s="44"/>
      <c r="AV1152" s="44"/>
      <c r="AW1152" s="44"/>
      <c r="AX1152" s="44"/>
      <c r="AY1152" s="44"/>
      <c r="AZ1152" s="44"/>
      <c r="BA1152" s="44"/>
      <c r="BB1152" s="44"/>
      <c r="BC1152" s="44"/>
      <c r="BD1152" s="44"/>
      <c r="BE1152" s="44"/>
      <c r="BF1152" s="44"/>
      <c r="BG1152" s="44"/>
      <c r="BH1152" s="44"/>
      <c r="BI1152" s="44"/>
      <c r="BJ1152" s="44"/>
    </row>
    <row r="1153" spans="1:62" x14ac:dyDescent="0.25">
      <c r="A1153" s="41"/>
      <c r="B1153" s="41"/>
      <c r="C1153" s="41"/>
      <c r="D1153" s="41"/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4"/>
      <c r="AU1153" s="44"/>
      <c r="AV1153" s="44"/>
      <c r="AW1153" s="44"/>
      <c r="AX1153" s="44"/>
      <c r="AY1153" s="44"/>
      <c r="AZ1153" s="44"/>
      <c r="BA1153" s="44"/>
      <c r="BB1153" s="44"/>
      <c r="BC1153" s="44"/>
      <c r="BD1153" s="44"/>
      <c r="BE1153" s="44"/>
      <c r="BF1153" s="44"/>
      <c r="BG1153" s="44"/>
      <c r="BH1153" s="44"/>
      <c r="BI1153" s="44"/>
      <c r="BJ1153" s="44"/>
    </row>
    <row r="1154" spans="1:62" x14ac:dyDescent="0.25">
      <c r="A1154" s="41"/>
      <c r="B1154" s="41"/>
      <c r="C1154" s="41"/>
      <c r="D1154" s="41"/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1"/>
      <c r="AH1154" s="41"/>
      <c r="AI1154" s="41"/>
      <c r="AJ1154" s="41"/>
      <c r="AK1154" s="41"/>
      <c r="AL1154" s="41"/>
      <c r="AM1154" s="41"/>
      <c r="AN1154" s="41"/>
      <c r="AO1154" s="41"/>
      <c r="AP1154" s="41"/>
      <c r="AQ1154" s="41"/>
      <c r="AR1154" s="41"/>
      <c r="AS1154" s="41"/>
      <c r="AT1154" s="44"/>
      <c r="AU1154" s="44"/>
      <c r="AV1154" s="44"/>
      <c r="AW1154" s="44"/>
      <c r="AX1154" s="44"/>
      <c r="AY1154" s="44"/>
      <c r="AZ1154" s="44"/>
      <c r="BA1154" s="44"/>
      <c r="BB1154" s="44"/>
      <c r="BC1154" s="44"/>
      <c r="BD1154" s="44"/>
      <c r="BE1154" s="44"/>
      <c r="BF1154" s="44"/>
      <c r="BG1154" s="44"/>
      <c r="BH1154" s="44"/>
      <c r="BI1154" s="44"/>
      <c r="BJ1154" s="44"/>
    </row>
    <row r="1155" spans="1:62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4"/>
      <c r="AU1155" s="44"/>
      <c r="AV1155" s="44"/>
      <c r="AW1155" s="44"/>
      <c r="AX1155" s="44"/>
      <c r="AY1155" s="44"/>
      <c r="AZ1155" s="44"/>
      <c r="BA1155" s="44"/>
      <c r="BB1155" s="44"/>
      <c r="BC1155" s="44"/>
      <c r="BD1155" s="44"/>
      <c r="BE1155" s="44"/>
      <c r="BF1155" s="44"/>
      <c r="BG1155" s="44"/>
      <c r="BH1155" s="44"/>
      <c r="BI1155" s="44"/>
      <c r="BJ1155" s="44"/>
    </row>
    <row r="1156" spans="1:62" x14ac:dyDescent="0.25">
      <c r="A1156" s="41"/>
      <c r="B1156" s="41"/>
      <c r="C1156" s="41"/>
      <c r="D1156" s="41"/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1"/>
      <c r="AH1156" s="41"/>
      <c r="AI1156" s="41"/>
      <c r="AJ1156" s="41"/>
      <c r="AK1156" s="41"/>
      <c r="AL1156" s="41"/>
      <c r="AM1156" s="41"/>
      <c r="AN1156" s="41"/>
      <c r="AO1156" s="41"/>
      <c r="AP1156" s="41"/>
      <c r="AQ1156" s="41"/>
      <c r="AR1156" s="41"/>
      <c r="AS1156" s="41"/>
      <c r="AT1156" s="44"/>
      <c r="AU1156" s="44"/>
      <c r="AV1156" s="44"/>
      <c r="AW1156" s="44"/>
      <c r="AX1156" s="44"/>
      <c r="AY1156" s="44"/>
      <c r="AZ1156" s="44"/>
      <c r="BA1156" s="44"/>
      <c r="BB1156" s="44"/>
      <c r="BC1156" s="44"/>
      <c r="BD1156" s="44"/>
      <c r="BE1156" s="44"/>
      <c r="BF1156" s="44"/>
      <c r="BG1156" s="44"/>
      <c r="BH1156" s="44"/>
      <c r="BI1156" s="44"/>
      <c r="BJ1156" s="44"/>
    </row>
    <row r="1157" spans="1:62" x14ac:dyDescent="0.25">
      <c r="A1157" s="41"/>
      <c r="B1157" s="41"/>
      <c r="C1157" s="41"/>
      <c r="D1157" s="41"/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4"/>
      <c r="AU1157" s="44"/>
      <c r="AV1157" s="44"/>
      <c r="AW1157" s="44"/>
      <c r="AX1157" s="44"/>
      <c r="AY1157" s="44"/>
      <c r="AZ1157" s="44"/>
      <c r="BA1157" s="44"/>
      <c r="BB1157" s="44"/>
      <c r="BC1157" s="44"/>
      <c r="BD1157" s="44"/>
      <c r="BE1157" s="44"/>
      <c r="BF1157" s="44"/>
      <c r="BG1157" s="44"/>
      <c r="BH1157" s="44"/>
      <c r="BI1157" s="44"/>
      <c r="BJ1157" s="44"/>
    </row>
    <row r="1158" spans="1:62" x14ac:dyDescent="0.25">
      <c r="A1158" s="41"/>
      <c r="B1158" s="41"/>
      <c r="C1158" s="41"/>
      <c r="D1158" s="41"/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1"/>
      <c r="AH1158" s="41"/>
      <c r="AI1158" s="41"/>
      <c r="AJ1158" s="41"/>
      <c r="AK1158" s="41"/>
      <c r="AL1158" s="41"/>
      <c r="AM1158" s="41"/>
      <c r="AN1158" s="41"/>
      <c r="AO1158" s="41"/>
      <c r="AP1158" s="41"/>
      <c r="AQ1158" s="41"/>
      <c r="AR1158" s="41"/>
      <c r="AS1158" s="41"/>
      <c r="AT1158" s="44"/>
      <c r="AU1158" s="44"/>
      <c r="AV1158" s="44"/>
      <c r="AW1158" s="44"/>
      <c r="AX1158" s="44"/>
      <c r="AY1158" s="44"/>
      <c r="AZ1158" s="44"/>
      <c r="BA1158" s="44"/>
      <c r="BB1158" s="44"/>
      <c r="BC1158" s="44"/>
      <c r="BD1158" s="44"/>
      <c r="BE1158" s="44"/>
      <c r="BF1158" s="44"/>
      <c r="BG1158" s="44"/>
      <c r="BH1158" s="44"/>
      <c r="BI1158" s="44"/>
      <c r="BJ1158" s="44"/>
    </row>
    <row r="1159" spans="1:62" x14ac:dyDescent="0.25">
      <c r="A1159" s="41"/>
      <c r="B1159" s="41"/>
      <c r="C1159" s="41"/>
      <c r="D1159" s="41"/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4"/>
      <c r="AU1159" s="44"/>
      <c r="AV1159" s="44"/>
      <c r="AW1159" s="44"/>
      <c r="AX1159" s="44"/>
      <c r="AY1159" s="44"/>
      <c r="AZ1159" s="44"/>
      <c r="BA1159" s="44"/>
      <c r="BB1159" s="44"/>
      <c r="BC1159" s="44"/>
      <c r="BD1159" s="44"/>
      <c r="BE1159" s="44"/>
      <c r="BF1159" s="44"/>
      <c r="BG1159" s="44"/>
      <c r="BH1159" s="44"/>
      <c r="BI1159" s="44"/>
      <c r="BJ1159" s="44"/>
    </row>
    <row r="1160" spans="1:62" x14ac:dyDescent="0.25">
      <c r="A1160" s="41"/>
      <c r="B1160" s="41"/>
      <c r="C1160" s="41"/>
      <c r="D1160" s="41"/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1"/>
      <c r="AH1160" s="41"/>
      <c r="AI1160" s="41"/>
      <c r="AJ1160" s="41"/>
      <c r="AK1160" s="41"/>
      <c r="AL1160" s="41"/>
      <c r="AM1160" s="41"/>
      <c r="AN1160" s="41"/>
      <c r="AO1160" s="41"/>
      <c r="AP1160" s="41"/>
      <c r="AQ1160" s="41"/>
      <c r="AR1160" s="41"/>
      <c r="AS1160" s="41"/>
      <c r="AT1160" s="44"/>
      <c r="AU1160" s="44"/>
      <c r="AV1160" s="44"/>
      <c r="AW1160" s="44"/>
      <c r="AX1160" s="44"/>
      <c r="AY1160" s="44"/>
      <c r="AZ1160" s="44"/>
      <c r="BA1160" s="44"/>
      <c r="BB1160" s="44"/>
      <c r="BC1160" s="44"/>
      <c r="BD1160" s="44"/>
      <c r="BE1160" s="44"/>
      <c r="BF1160" s="44"/>
      <c r="BG1160" s="44"/>
      <c r="BH1160" s="44"/>
      <c r="BI1160" s="44"/>
      <c r="BJ1160" s="44"/>
    </row>
    <row r="1161" spans="1:62" x14ac:dyDescent="0.25">
      <c r="A1161" s="41"/>
      <c r="B1161" s="41"/>
      <c r="C1161" s="41"/>
      <c r="D1161" s="41"/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4"/>
      <c r="AU1161" s="44"/>
      <c r="AV1161" s="44"/>
      <c r="AW1161" s="44"/>
      <c r="AX1161" s="44"/>
      <c r="AY1161" s="44"/>
      <c r="AZ1161" s="44"/>
      <c r="BA1161" s="44"/>
      <c r="BB1161" s="44"/>
      <c r="BC1161" s="44"/>
      <c r="BD1161" s="44"/>
      <c r="BE1161" s="44"/>
      <c r="BF1161" s="44"/>
      <c r="BG1161" s="44"/>
      <c r="BH1161" s="44"/>
      <c r="BI1161" s="44"/>
      <c r="BJ1161" s="44"/>
    </row>
    <row r="1162" spans="1:62" x14ac:dyDescent="0.25">
      <c r="A1162" s="41"/>
      <c r="B1162" s="41"/>
      <c r="C1162" s="41"/>
      <c r="D1162" s="41"/>
      <c r="E1162" s="41"/>
      <c r="F1162" s="41"/>
      <c r="G1162" s="41"/>
      <c r="H1162" s="41"/>
      <c r="I1162" s="41"/>
      <c r="J1162" s="41"/>
      <c r="K1162" s="41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1"/>
      <c r="AG1162" s="41"/>
      <c r="AH1162" s="41"/>
      <c r="AI1162" s="41"/>
      <c r="AJ1162" s="41"/>
      <c r="AK1162" s="41"/>
      <c r="AL1162" s="41"/>
      <c r="AM1162" s="41"/>
      <c r="AN1162" s="41"/>
      <c r="AO1162" s="41"/>
      <c r="AP1162" s="41"/>
      <c r="AQ1162" s="41"/>
      <c r="AR1162" s="41"/>
      <c r="AS1162" s="41"/>
      <c r="AT1162" s="44"/>
      <c r="AU1162" s="44"/>
      <c r="AV1162" s="44"/>
      <c r="AW1162" s="44"/>
      <c r="AX1162" s="44"/>
      <c r="AY1162" s="44"/>
      <c r="AZ1162" s="44"/>
      <c r="BA1162" s="44"/>
      <c r="BB1162" s="44"/>
      <c r="BC1162" s="44"/>
      <c r="BD1162" s="44"/>
      <c r="BE1162" s="44"/>
      <c r="BF1162" s="44"/>
      <c r="BG1162" s="44"/>
      <c r="BH1162" s="44"/>
      <c r="BI1162" s="44"/>
      <c r="BJ1162" s="44"/>
    </row>
    <row r="1163" spans="1:62" x14ac:dyDescent="0.25">
      <c r="A1163" s="41"/>
      <c r="B1163" s="41"/>
      <c r="C1163" s="41"/>
      <c r="D1163" s="41"/>
      <c r="E1163" s="41"/>
      <c r="F1163" s="41"/>
      <c r="G1163" s="41"/>
      <c r="H1163" s="41"/>
      <c r="I1163" s="41"/>
      <c r="J1163" s="41"/>
      <c r="K1163" s="41"/>
      <c r="L1163" s="41"/>
      <c r="M1163" s="41"/>
      <c r="N1163" s="41"/>
      <c r="O1163" s="41"/>
      <c r="P1163" s="41"/>
      <c r="Q1163" s="41"/>
      <c r="R1163" s="41"/>
      <c r="S1163" s="41"/>
      <c r="T1163" s="41"/>
      <c r="U1163" s="41"/>
      <c r="V1163" s="41"/>
      <c r="W1163" s="41"/>
      <c r="X1163" s="41"/>
      <c r="Y1163" s="41"/>
      <c r="Z1163" s="41"/>
      <c r="AA1163" s="41"/>
      <c r="AB1163" s="41"/>
      <c r="AC1163" s="41"/>
      <c r="AD1163" s="41"/>
      <c r="AE1163" s="41"/>
      <c r="AF1163" s="41"/>
      <c r="AG1163" s="41"/>
      <c r="AH1163" s="41"/>
      <c r="AI1163" s="41"/>
      <c r="AJ1163" s="41"/>
      <c r="AK1163" s="41"/>
      <c r="AL1163" s="41"/>
      <c r="AM1163" s="41"/>
      <c r="AN1163" s="41"/>
      <c r="AO1163" s="41"/>
      <c r="AP1163" s="41"/>
      <c r="AQ1163" s="41"/>
      <c r="AR1163" s="41"/>
      <c r="AS1163" s="41"/>
      <c r="AT1163" s="44"/>
      <c r="AU1163" s="44"/>
      <c r="AV1163" s="44"/>
      <c r="AW1163" s="44"/>
      <c r="AX1163" s="44"/>
      <c r="AY1163" s="44"/>
      <c r="AZ1163" s="44"/>
      <c r="BA1163" s="44"/>
      <c r="BB1163" s="44"/>
      <c r="BC1163" s="44"/>
      <c r="BD1163" s="44"/>
      <c r="BE1163" s="44"/>
      <c r="BF1163" s="44"/>
      <c r="BG1163" s="44"/>
      <c r="BH1163" s="44"/>
      <c r="BI1163" s="44"/>
      <c r="BJ1163" s="44"/>
    </row>
    <row r="1164" spans="1:62" x14ac:dyDescent="0.25">
      <c r="A1164" s="41"/>
      <c r="B1164" s="41"/>
      <c r="C1164" s="41"/>
      <c r="D1164" s="41"/>
      <c r="E1164" s="41"/>
      <c r="F1164" s="41"/>
      <c r="G1164" s="41"/>
      <c r="H1164" s="41"/>
      <c r="I1164" s="41"/>
      <c r="J1164" s="41"/>
      <c r="K1164" s="41"/>
      <c r="L1164" s="41"/>
      <c r="M1164" s="41"/>
      <c r="N1164" s="41"/>
      <c r="O1164" s="41"/>
      <c r="P1164" s="41"/>
      <c r="Q1164" s="41"/>
      <c r="R1164" s="41"/>
      <c r="S1164" s="41"/>
      <c r="T1164" s="41"/>
      <c r="U1164" s="41"/>
      <c r="V1164" s="41"/>
      <c r="W1164" s="41"/>
      <c r="X1164" s="41"/>
      <c r="Y1164" s="41"/>
      <c r="Z1164" s="41"/>
      <c r="AA1164" s="41"/>
      <c r="AB1164" s="41"/>
      <c r="AC1164" s="41"/>
      <c r="AD1164" s="41"/>
      <c r="AE1164" s="41"/>
      <c r="AF1164" s="41"/>
      <c r="AG1164" s="41"/>
      <c r="AH1164" s="41"/>
      <c r="AI1164" s="41"/>
      <c r="AJ1164" s="41"/>
      <c r="AK1164" s="41"/>
      <c r="AL1164" s="41"/>
      <c r="AM1164" s="41"/>
      <c r="AN1164" s="41"/>
      <c r="AO1164" s="41"/>
      <c r="AP1164" s="41"/>
      <c r="AQ1164" s="41"/>
      <c r="AR1164" s="41"/>
      <c r="AS1164" s="41"/>
      <c r="AT1164" s="44"/>
      <c r="AU1164" s="44"/>
      <c r="AV1164" s="44"/>
      <c r="AW1164" s="44"/>
      <c r="AX1164" s="44"/>
      <c r="AY1164" s="44"/>
      <c r="AZ1164" s="44"/>
      <c r="BA1164" s="44"/>
      <c r="BB1164" s="44"/>
      <c r="BC1164" s="44"/>
      <c r="BD1164" s="44"/>
      <c r="BE1164" s="44"/>
      <c r="BF1164" s="44"/>
      <c r="BG1164" s="44"/>
      <c r="BH1164" s="44"/>
      <c r="BI1164" s="44"/>
      <c r="BJ1164" s="44"/>
    </row>
    <row r="1165" spans="1:62" x14ac:dyDescent="0.25">
      <c r="A1165" s="41"/>
      <c r="B1165" s="41"/>
      <c r="C1165" s="41"/>
      <c r="D1165" s="41"/>
      <c r="E1165" s="41"/>
      <c r="F1165" s="41"/>
      <c r="G1165" s="41"/>
      <c r="H1165" s="41"/>
      <c r="I1165" s="41"/>
      <c r="J1165" s="41"/>
      <c r="K1165" s="41"/>
      <c r="L1165" s="41"/>
      <c r="M1165" s="41"/>
      <c r="N1165" s="41"/>
      <c r="O1165" s="41"/>
      <c r="P1165" s="41"/>
      <c r="Q1165" s="41"/>
      <c r="R1165" s="41"/>
      <c r="S1165" s="41"/>
      <c r="T1165" s="41"/>
      <c r="U1165" s="41"/>
      <c r="V1165" s="41"/>
      <c r="W1165" s="41"/>
      <c r="X1165" s="41"/>
      <c r="Y1165" s="41"/>
      <c r="Z1165" s="41"/>
      <c r="AA1165" s="41"/>
      <c r="AB1165" s="41"/>
      <c r="AC1165" s="41"/>
      <c r="AD1165" s="41"/>
      <c r="AE1165" s="41"/>
      <c r="AF1165" s="41"/>
      <c r="AG1165" s="41"/>
      <c r="AH1165" s="41"/>
      <c r="AI1165" s="41"/>
      <c r="AJ1165" s="41"/>
      <c r="AK1165" s="41"/>
      <c r="AL1165" s="41"/>
      <c r="AM1165" s="41"/>
      <c r="AN1165" s="41"/>
      <c r="AO1165" s="41"/>
      <c r="AP1165" s="41"/>
      <c r="AQ1165" s="41"/>
      <c r="AR1165" s="41"/>
      <c r="AS1165" s="41"/>
      <c r="AT1165" s="44"/>
      <c r="AU1165" s="44"/>
      <c r="AV1165" s="44"/>
      <c r="AW1165" s="44"/>
      <c r="AX1165" s="44"/>
      <c r="AY1165" s="44"/>
      <c r="AZ1165" s="44"/>
      <c r="BA1165" s="44"/>
      <c r="BB1165" s="44"/>
      <c r="BC1165" s="44"/>
      <c r="BD1165" s="44"/>
      <c r="BE1165" s="44"/>
      <c r="BF1165" s="44"/>
      <c r="BG1165" s="44"/>
      <c r="BH1165" s="44"/>
      <c r="BI1165" s="44"/>
      <c r="BJ1165" s="44"/>
    </row>
    <row r="1166" spans="1:62" x14ac:dyDescent="0.25">
      <c r="A1166" s="41"/>
      <c r="B1166" s="41"/>
      <c r="C1166" s="41"/>
      <c r="D1166" s="41"/>
      <c r="E1166" s="41"/>
      <c r="F1166" s="41"/>
      <c r="G1166" s="41"/>
      <c r="H1166" s="41"/>
      <c r="I1166" s="41"/>
      <c r="J1166" s="41"/>
      <c r="K1166" s="41"/>
      <c r="L1166" s="41"/>
      <c r="M1166" s="41"/>
      <c r="N1166" s="41"/>
      <c r="O1166" s="41"/>
      <c r="P1166" s="41"/>
      <c r="Q1166" s="41"/>
      <c r="R1166" s="41"/>
      <c r="S1166" s="41"/>
      <c r="T1166" s="41"/>
      <c r="U1166" s="41"/>
      <c r="V1166" s="41"/>
      <c r="W1166" s="41"/>
      <c r="X1166" s="41"/>
      <c r="Y1166" s="41"/>
      <c r="Z1166" s="41"/>
      <c r="AA1166" s="41"/>
      <c r="AB1166" s="41"/>
      <c r="AC1166" s="41"/>
      <c r="AD1166" s="41"/>
      <c r="AE1166" s="41"/>
      <c r="AF1166" s="41"/>
      <c r="AG1166" s="41"/>
      <c r="AH1166" s="41"/>
      <c r="AI1166" s="41"/>
      <c r="AJ1166" s="41"/>
      <c r="AK1166" s="41"/>
      <c r="AL1166" s="41"/>
      <c r="AM1166" s="41"/>
      <c r="AN1166" s="41"/>
      <c r="AO1166" s="41"/>
      <c r="AP1166" s="41"/>
      <c r="AQ1166" s="41"/>
      <c r="AR1166" s="41"/>
      <c r="AS1166" s="41"/>
      <c r="AT1166" s="44"/>
      <c r="AU1166" s="44"/>
      <c r="AV1166" s="44"/>
      <c r="AW1166" s="44"/>
      <c r="AX1166" s="44"/>
      <c r="AY1166" s="44"/>
      <c r="AZ1166" s="44"/>
      <c r="BA1166" s="44"/>
      <c r="BB1166" s="44"/>
      <c r="BC1166" s="44"/>
      <c r="BD1166" s="44"/>
      <c r="BE1166" s="44"/>
      <c r="BF1166" s="44"/>
      <c r="BG1166" s="44"/>
      <c r="BH1166" s="44"/>
      <c r="BI1166" s="44"/>
      <c r="BJ1166" s="44"/>
    </row>
    <row r="1167" spans="1:62" x14ac:dyDescent="0.25">
      <c r="A1167" s="41"/>
      <c r="B1167" s="41"/>
      <c r="C1167" s="41"/>
      <c r="D1167" s="41"/>
      <c r="E1167" s="41"/>
      <c r="F1167" s="41"/>
      <c r="G1167" s="41"/>
      <c r="H1167" s="41"/>
      <c r="I1167" s="41"/>
      <c r="J1167" s="41"/>
      <c r="K1167" s="41"/>
      <c r="L1167" s="41"/>
      <c r="M1167" s="41"/>
      <c r="N1167" s="41"/>
      <c r="O1167" s="41"/>
      <c r="P1167" s="41"/>
      <c r="Q1167" s="41"/>
      <c r="R1167" s="41"/>
      <c r="S1167" s="41"/>
      <c r="T1167" s="41"/>
      <c r="U1167" s="41"/>
      <c r="V1167" s="41"/>
      <c r="W1167" s="41"/>
      <c r="X1167" s="41"/>
      <c r="Y1167" s="41"/>
      <c r="Z1167" s="41"/>
      <c r="AA1167" s="41"/>
      <c r="AB1167" s="41"/>
      <c r="AC1167" s="41"/>
      <c r="AD1167" s="41"/>
      <c r="AE1167" s="41"/>
      <c r="AF1167" s="41"/>
      <c r="AG1167" s="41"/>
      <c r="AH1167" s="41"/>
      <c r="AI1167" s="41"/>
      <c r="AJ1167" s="41"/>
      <c r="AK1167" s="41"/>
      <c r="AL1167" s="41"/>
      <c r="AM1167" s="41"/>
      <c r="AN1167" s="41"/>
      <c r="AO1167" s="41"/>
      <c r="AP1167" s="41"/>
      <c r="AQ1167" s="41"/>
      <c r="AR1167" s="41"/>
      <c r="AS1167" s="41"/>
      <c r="AT1167" s="44"/>
      <c r="AU1167" s="44"/>
      <c r="AV1167" s="44"/>
      <c r="AW1167" s="44"/>
      <c r="AX1167" s="44"/>
      <c r="AY1167" s="44"/>
      <c r="AZ1167" s="44"/>
      <c r="BA1167" s="44"/>
      <c r="BB1167" s="44"/>
      <c r="BC1167" s="44"/>
      <c r="BD1167" s="44"/>
      <c r="BE1167" s="44"/>
      <c r="BF1167" s="44"/>
      <c r="BG1167" s="44"/>
      <c r="BH1167" s="44"/>
      <c r="BI1167" s="44"/>
      <c r="BJ1167" s="44"/>
    </row>
    <row r="1168" spans="1:62" x14ac:dyDescent="0.25">
      <c r="A1168" s="41"/>
      <c r="B1168" s="41"/>
      <c r="C1168" s="41"/>
      <c r="D1168" s="41"/>
      <c r="E1168" s="41"/>
      <c r="F1168" s="41"/>
      <c r="G1168" s="41"/>
      <c r="H1168" s="41"/>
      <c r="I1168" s="41"/>
      <c r="J1168" s="41"/>
      <c r="K1168" s="41"/>
      <c r="L1168" s="41"/>
      <c r="M1168" s="41"/>
      <c r="N1168" s="41"/>
      <c r="O1168" s="41"/>
      <c r="P1168" s="41"/>
      <c r="Q1168" s="41"/>
      <c r="R1168" s="41"/>
      <c r="S1168" s="41"/>
      <c r="T1168" s="41"/>
      <c r="U1168" s="41"/>
      <c r="V1168" s="41"/>
      <c r="W1168" s="41"/>
      <c r="X1168" s="41"/>
      <c r="Y1168" s="41"/>
      <c r="Z1168" s="41"/>
      <c r="AA1168" s="41"/>
      <c r="AB1168" s="41"/>
      <c r="AC1168" s="41"/>
      <c r="AD1168" s="41"/>
      <c r="AE1168" s="41"/>
      <c r="AF1168" s="41"/>
      <c r="AG1168" s="41"/>
      <c r="AH1168" s="41"/>
      <c r="AI1168" s="41"/>
      <c r="AJ1168" s="41"/>
      <c r="AK1168" s="41"/>
      <c r="AL1168" s="41"/>
      <c r="AM1168" s="41"/>
      <c r="AN1168" s="41"/>
      <c r="AO1168" s="41"/>
      <c r="AP1168" s="41"/>
      <c r="AQ1168" s="41"/>
      <c r="AR1168" s="41"/>
      <c r="AS1168" s="41"/>
      <c r="AT1168" s="44"/>
      <c r="AU1168" s="44"/>
      <c r="AV1168" s="44"/>
      <c r="AW1168" s="44"/>
      <c r="AX1168" s="44"/>
      <c r="AY1168" s="44"/>
      <c r="AZ1168" s="44"/>
      <c r="BA1168" s="44"/>
      <c r="BB1168" s="44"/>
      <c r="BC1168" s="44"/>
      <c r="BD1168" s="44"/>
      <c r="BE1168" s="44"/>
      <c r="BF1168" s="44"/>
      <c r="BG1168" s="44"/>
      <c r="BH1168" s="44"/>
      <c r="BI1168" s="44"/>
      <c r="BJ1168" s="44"/>
    </row>
    <row r="1169" spans="1:62" x14ac:dyDescent="0.25">
      <c r="A1169" s="41"/>
      <c r="B1169" s="41"/>
      <c r="C1169" s="41"/>
      <c r="D1169" s="41"/>
      <c r="E1169" s="41"/>
      <c r="F1169" s="41"/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  <c r="Q1169" s="41"/>
      <c r="R1169" s="41"/>
      <c r="S1169" s="41"/>
      <c r="T1169" s="41"/>
      <c r="U1169" s="41"/>
      <c r="V1169" s="41"/>
      <c r="W1169" s="41"/>
      <c r="X1169" s="41"/>
      <c r="Y1169" s="41"/>
      <c r="Z1169" s="41"/>
      <c r="AA1169" s="41"/>
      <c r="AB1169" s="41"/>
      <c r="AC1169" s="41"/>
      <c r="AD1169" s="41"/>
      <c r="AE1169" s="41"/>
      <c r="AF1169" s="41"/>
      <c r="AG1169" s="41"/>
      <c r="AH1169" s="41"/>
      <c r="AI1169" s="41"/>
      <c r="AJ1169" s="41"/>
      <c r="AK1169" s="41"/>
      <c r="AL1169" s="41"/>
      <c r="AM1169" s="41"/>
      <c r="AN1169" s="41"/>
      <c r="AO1169" s="41"/>
      <c r="AP1169" s="41"/>
      <c r="AQ1169" s="41"/>
      <c r="AR1169" s="41"/>
      <c r="AS1169" s="41"/>
      <c r="AT1169" s="44"/>
      <c r="AU1169" s="44"/>
      <c r="AV1169" s="44"/>
      <c r="AW1169" s="44"/>
      <c r="AX1169" s="44"/>
      <c r="AY1169" s="44"/>
      <c r="AZ1169" s="44"/>
      <c r="BA1169" s="44"/>
      <c r="BB1169" s="44"/>
      <c r="BC1169" s="44"/>
      <c r="BD1169" s="44"/>
      <c r="BE1169" s="44"/>
      <c r="BF1169" s="44"/>
      <c r="BG1169" s="44"/>
      <c r="BH1169" s="44"/>
      <c r="BI1169" s="44"/>
      <c r="BJ1169" s="44"/>
    </row>
    <row r="1170" spans="1:62" x14ac:dyDescent="0.25">
      <c r="A1170" s="41"/>
      <c r="B1170" s="41"/>
      <c r="C1170" s="41"/>
      <c r="D1170" s="41"/>
      <c r="E1170" s="41"/>
      <c r="F1170" s="41"/>
      <c r="G1170" s="41"/>
      <c r="H1170" s="41"/>
      <c r="I1170" s="41"/>
      <c r="J1170" s="41"/>
      <c r="K1170" s="41"/>
      <c r="L1170" s="41"/>
      <c r="M1170" s="41"/>
      <c r="N1170" s="41"/>
      <c r="O1170" s="41"/>
      <c r="P1170" s="41"/>
      <c r="Q1170" s="41"/>
      <c r="R1170" s="41"/>
      <c r="S1170" s="41"/>
      <c r="T1170" s="41"/>
      <c r="U1170" s="41"/>
      <c r="V1170" s="41"/>
      <c r="W1170" s="41"/>
      <c r="X1170" s="41"/>
      <c r="Y1170" s="41"/>
      <c r="Z1170" s="41"/>
      <c r="AA1170" s="41"/>
      <c r="AB1170" s="41"/>
      <c r="AC1170" s="41"/>
      <c r="AD1170" s="41"/>
      <c r="AE1170" s="41"/>
      <c r="AF1170" s="41"/>
      <c r="AG1170" s="41"/>
      <c r="AH1170" s="41"/>
      <c r="AI1170" s="41"/>
      <c r="AJ1170" s="41"/>
      <c r="AK1170" s="41"/>
      <c r="AL1170" s="41"/>
      <c r="AM1170" s="41"/>
      <c r="AN1170" s="41"/>
      <c r="AO1170" s="41"/>
      <c r="AP1170" s="41"/>
      <c r="AQ1170" s="41"/>
      <c r="AR1170" s="41"/>
      <c r="AS1170" s="41"/>
      <c r="AT1170" s="44"/>
      <c r="AU1170" s="44"/>
      <c r="AV1170" s="44"/>
      <c r="AW1170" s="44"/>
      <c r="AX1170" s="44"/>
      <c r="AY1170" s="44"/>
      <c r="AZ1170" s="44"/>
      <c r="BA1170" s="44"/>
      <c r="BB1170" s="44"/>
      <c r="BC1170" s="44"/>
      <c r="BD1170" s="44"/>
      <c r="BE1170" s="44"/>
      <c r="BF1170" s="44"/>
      <c r="BG1170" s="44"/>
      <c r="BH1170" s="44"/>
      <c r="BI1170" s="44"/>
      <c r="BJ1170" s="44"/>
    </row>
    <row r="1171" spans="1:62" x14ac:dyDescent="0.25">
      <c r="A1171" s="41"/>
      <c r="B1171" s="41"/>
      <c r="C1171" s="41"/>
      <c r="D1171" s="41"/>
      <c r="E1171" s="41"/>
      <c r="F1171" s="41"/>
      <c r="G1171" s="41"/>
      <c r="H1171" s="41"/>
      <c r="I1171" s="41"/>
      <c r="J1171" s="41"/>
      <c r="K1171" s="41"/>
      <c r="L1171" s="41"/>
      <c r="M1171" s="41"/>
      <c r="N1171" s="41"/>
      <c r="O1171" s="41"/>
      <c r="P1171" s="41"/>
      <c r="Q1171" s="41"/>
      <c r="R1171" s="41"/>
      <c r="S1171" s="41"/>
      <c r="T1171" s="41"/>
      <c r="U1171" s="41"/>
      <c r="V1171" s="41"/>
      <c r="W1171" s="41"/>
      <c r="X1171" s="41"/>
      <c r="Y1171" s="41"/>
      <c r="Z1171" s="41"/>
      <c r="AA1171" s="41"/>
      <c r="AB1171" s="41"/>
      <c r="AC1171" s="41"/>
      <c r="AD1171" s="41"/>
      <c r="AE1171" s="41"/>
      <c r="AF1171" s="41"/>
      <c r="AG1171" s="41"/>
      <c r="AH1171" s="41"/>
      <c r="AI1171" s="41"/>
      <c r="AJ1171" s="41"/>
      <c r="AK1171" s="41"/>
      <c r="AL1171" s="41"/>
      <c r="AM1171" s="41"/>
      <c r="AN1171" s="41"/>
      <c r="AO1171" s="41"/>
      <c r="AP1171" s="41"/>
      <c r="AQ1171" s="41"/>
      <c r="AR1171" s="41"/>
      <c r="AS1171" s="41"/>
      <c r="AT1171" s="44"/>
      <c r="AU1171" s="44"/>
      <c r="AV1171" s="44"/>
      <c r="AW1171" s="44"/>
      <c r="AX1171" s="44"/>
      <c r="AY1171" s="44"/>
      <c r="AZ1171" s="44"/>
      <c r="BA1171" s="44"/>
      <c r="BB1171" s="44"/>
      <c r="BC1171" s="44"/>
      <c r="BD1171" s="44"/>
      <c r="BE1171" s="44"/>
      <c r="BF1171" s="44"/>
      <c r="BG1171" s="44"/>
      <c r="BH1171" s="44"/>
      <c r="BI1171" s="44"/>
      <c r="BJ1171" s="44"/>
    </row>
    <row r="1172" spans="1:62" x14ac:dyDescent="0.25">
      <c r="A1172" s="41"/>
      <c r="B1172" s="41"/>
      <c r="C1172" s="41"/>
      <c r="D1172" s="41"/>
      <c r="E1172" s="41"/>
      <c r="F1172" s="41"/>
      <c r="G1172" s="41"/>
      <c r="H1172" s="41"/>
      <c r="I1172" s="41"/>
      <c r="J1172" s="41"/>
      <c r="K1172" s="41"/>
      <c r="L1172" s="41"/>
      <c r="M1172" s="41"/>
      <c r="N1172" s="41"/>
      <c r="O1172" s="41"/>
      <c r="P1172" s="41"/>
      <c r="Q1172" s="41"/>
      <c r="R1172" s="41"/>
      <c r="S1172" s="41"/>
      <c r="T1172" s="41"/>
      <c r="U1172" s="41"/>
      <c r="V1172" s="41"/>
      <c r="W1172" s="41"/>
      <c r="X1172" s="41"/>
      <c r="Y1172" s="41"/>
      <c r="Z1172" s="41"/>
      <c r="AA1172" s="41"/>
      <c r="AB1172" s="41"/>
      <c r="AC1172" s="41"/>
      <c r="AD1172" s="41"/>
      <c r="AE1172" s="41"/>
      <c r="AF1172" s="41"/>
      <c r="AG1172" s="41"/>
      <c r="AH1172" s="41"/>
      <c r="AI1172" s="41"/>
      <c r="AJ1172" s="41"/>
      <c r="AK1172" s="41"/>
      <c r="AL1172" s="41"/>
      <c r="AM1172" s="41"/>
      <c r="AN1172" s="41"/>
      <c r="AO1172" s="41"/>
      <c r="AP1172" s="41"/>
      <c r="AQ1172" s="41"/>
      <c r="AR1172" s="41"/>
      <c r="AS1172" s="41"/>
      <c r="AT1172" s="44"/>
      <c r="AU1172" s="44"/>
      <c r="AV1172" s="44"/>
      <c r="AW1172" s="44"/>
      <c r="AX1172" s="44"/>
      <c r="AY1172" s="44"/>
      <c r="AZ1172" s="44"/>
      <c r="BA1172" s="44"/>
      <c r="BB1172" s="44"/>
      <c r="BC1172" s="44"/>
      <c r="BD1172" s="44"/>
      <c r="BE1172" s="44"/>
      <c r="BF1172" s="44"/>
      <c r="BG1172" s="44"/>
      <c r="BH1172" s="44"/>
      <c r="BI1172" s="44"/>
      <c r="BJ1172" s="44"/>
    </row>
    <row r="1173" spans="1:62" x14ac:dyDescent="0.25">
      <c r="A1173" s="41"/>
      <c r="B1173" s="41"/>
      <c r="C1173" s="41"/>
      <c r="D1173" s="41"/>
      <c r="E1173" s="41"/>
      <c r="F1173" s="41"/>
      <c r="G1173" s="41"/>
      <c r="H1173" s="41"/>
      <c r="I1173" s="41"/>
      <c r="J1173" s="41"/>
      <c r="K1173" s="41"/>
      <c r="L1173" s="41"/>
      <c r="M1173" s="41"/>
      <c r="N1173" s="41"/>
      <c r="O1173" s="41"/>
      <c r="P1173" s="41"/>
      <c r="Q1173" s="41"/>
      <c r="R1173" s="41"/>
      <c r="S1173" s="41"/>
      <c r="T1173" s="41"/>
      <c r="U1173" s="41"/>
      <c r="V1173" s="41"/>
      <c r="W1173" s="41"/>
      <c r="X1173" s="41"/>
      <c r="Y1173" s="41"/>
      <c r="Z1173" s="41"/>
      <c r="AA1173" s="41"/>
      <c r="AB1173" s="41"/>
      <c r="AC1173" s="41"/>
      <c r="AD1173" s="41"/>
      <c r="AE1173" s="41"/>
      <c r="AF1173" s="41"/>
      <c r="AG1173" s="41"/>
      <c r="AH1173" s="41"/>
      <c r="AI1173" s="41"/>
      <c r="AJ1173" s="41"/>
      <c r="AK1173" s="41"/>
      <c r="AL1173" s="41"/>
      <c r="AM1173" s="41"/>
      <c r="AN1173" s="41"/>
      <c r="AO1173" s="41"/>
      <c r="AP1173" s="41"/>
      <c r="AQ1173" s="41"/>
      <c r="AR1173" s="41"/>
      <c r="AS1173" s="41"/>
      <c r="AT1173" s="44"/>
      <c r="AU1173" s="44"/>
      <c r="AV1173" s="44"/>
      <c r="AW1173" s="44"/>
      <c r="AX1173" s="44"/>
      <c r="AY1173" s="44"/>
      <c r="AZ1173" s="44"/>
      <c r="BA1173" s="44"/>
      <c r="BB1173" s="44"/>
      <c r="BC1173" s="44"/>
      <c r="BD1173" s="44"/>
      <c r="BE1173" s="44"/>
      <c r="BF1173" s="44"/>
      <c r="BG1173" s="44"/>
      <c r="BH1173" s="44"/>
      <c r="BI1173" s="44"/>
      <c r="BJ1173" s="44"/>
    </row>
    <row r="1174" spans="1:62" x14ac:dyDescent="0.25">
      <c r="A1174" s="41"/>
      <c r="B1174" s="41"/>
      <c r="C1174" s="41"/>
      <c r="D1174" s="41"/>
      <c r="E1174" s="41"/>
      <c r="F1174" s="41"/>
      <c r="G1174" s="41"/>
      <c r="H1174" s="41"/>
      <c r="I1174" s="41"/>
      <c r="J1174" s="41"/>
      <c r="K1174" s="41"/>
      <c r="L1174" s="41"/>
      <c r="M1174" s="41"/>
      <c r="N1174" s="41"/>
      <c r="O1174" s="41"/>
      <c r="P1174" s="41"/>
      <c r="Q1174" s="41"/>
      <c r="R1174" s="41"/>
      <c r="S1174" s="41"/>
      <c r="T1174" s="41"/>
      <c r="U1174" s="41"/>
      <c r="V1174" s="41"/>
      <c r="W1174" s="41"/>
      <c r="X1174" s="41"/>
      <c r="Y1174" s="41"/>
      <c r="Z1174" s="41"/>
      <c r="AA1174" s="41"/>
      <c r="AB1174" s="41"/>
      <c r="AC1174" s="41"/>
      <c r="AD1174" s="41"/>
      <c r="AE1174" s="41"/>
      <c r="AF1174" s="41"/>
      <c r="AG1174" s="41"/>
      <c r="AH1174" s="41"/>
      <c r="AI1174" s="41"/>
      <c r="AJ1174" s="41"/>
      <c r="AK1174" s="41"/>
      <c r="AL1174" s="41"/>
      <c r="AM1174" s="41"/>
      <c r="AN1174" s="41"/>
      <c r="AO1174" s="41"/>
      <c r="AP1174" s="41"/>
      <c r="AQ1174" s="41"/>
      <c r="AR1174" s="41"/>
      <c r="AS1174" s="41"/>
      <c r="AT1174" s="44"/>
      <c r="AU1174" s="44"/>
      <c r="AV1174" s="44"/>
      <c r="AW1174" s="44"/>
      <c r="AX1174" s="44"/>
      <c r="AY1174" s="44"/>
      <c r="AZ1174" s="44"/>
      <c r="BA1174" s="44"/>
      <c r="BB1174" s="44"/>
      <c r="BC1174" s="44"/>
      <c r="BD1174" s="44"/>
      <c r="BE1174" s="44"/>
      <c r="BF1174" s="44"/>
      <c r="BG1174" s="44"/>
      <c r="BH1174" s="44"/>
      <c r="BI1174" s="44"/>
      <c r="BJ1174" s="44"/>
    </row>
    <row r="1175" spans="1:62" x14ac:dyDescent="0.25">
      <c r="A1175" s="41"/>
      <c r="B1175" s="41"/>
      <c r="C1175" s="41"/>
      <c r="D1175" s="41"/>
      <c r="E1175" s="41"/>
      <c r="F1175" s="41"/>
      <c r="G1175" s="41"/>
      <c r="H1175" s="41"/>
      <c r="I1175" s="41"/>
      <c r="J1175" s="41"/>
      <c r="K1175" s="41"/>
      <c r="L1175" s="41"/>
      <c r="M1175" s="41"/>
      <c r="N1175" s="41"/>
      <c r="O1175" s="41"/>
      <c r="P1175" s="41"/>
      <c r="Q1175" s="41"/>
      <c r="R1175" s="41"/>
      <c r="S1175" s="41"/>
      <c r="T1175" s="41"/>
      <c r="U1175" s="41"/>
      <c r="V1175" s="41"/>
      <c r="W1175" s="41"/>
      <c r="X1175" s="41"/>
      <c r="Y1175" s="41"/>
      <c r="Z1175" s="41"/>
      <c r="AA1175" s="41"/>
      <c r="AB1175" s="41"/>
      <c r="AC1175" s="41"/>
      <c r="AD1175" s="41"/>
      <c r="AE1175" s="41"/>
      <c r="AF1175" s="41"/>
      <c r="AG1175" s="41"/>
      <c r="AH1175" s="41"/>
      <c r="AI1175" s="41"/>
      <c r="AJ1175" s="41"/>
      <c r="AK1175" s="41"/>
      <c r="AL1175" s="41"/>
      <c r="AM1175" s="41"/>
      <c r="AN1175" s="41"/>
      <c r="AO1175" s="41"/>
      <c r="AP1175" s="41"/>
      <c r="AQ1175" s="41"/>
      <c r="AR1175" s="41"/>
      <c r="AS1175" s="41"/>
      <c r="AT1175" s="44"/>
      <c r="AU1175" s="44"/>
      <c r="AV1175" s="44"/>
      <c r="AW1175" s="44"/>
      <c r="AX1175" s="44"/>
      <c r="AY1175" s="44"/>
      <c r="AZ1175" s="44"/>
      <c r="BA1175" s="44"/>
      <c r="BB1175" s="44"/>
      <c r="BC1175" s="44"/>
      <c r="BD1175" s="44"/>
      <c r="BE1175" s="44"/>
      <c r="BF1175" s="44"/>
      <c r="BG1175" s="44"/>
      <c r="BH1175" s="44"/>
      <c r="BI1175" s="44"/>
      <c r="BJ1175" s="44"/>
    </row>
    <row r="1176" spans="1:62" x14ac:dyDescent="0.25">
      <c r="A1176" s="41"/>
      <c r="B1176" s="41"/>
      <c r="C1176" s="41"/>
      <c r="D1176" s="41"/>
      <c r="E1176" s="41"/>
      <c r="F1176" s="41"/>
      <c r="G1176" s="41"/>
      <c r="H1176" s="41"/>
      <c r="I1176" s="41"/>
      <c r="J1176" s="41"/>
      <c r="K1176" s="41"/>
      <c r="L1176" s="41"/>
      <c r="M1176" s="41"/>
      <c r="N1176" s="41"/>
      <c r="O1176" s="41"/>
      <c r="P1176" s="41"/>
      <c r="Q1176" s="41"/>
      <c r="R1176" s="41"/>
      <c r="S1176" s="41"/>
      <c r="T1176" s="41"/>
      <c r="U1176" s="41"/>
      <c r="V1176" s="41"/>
      <c r="W1176" s="41"/>
      <c r="X1176" s="41"/>
      <c r="Y1176" s="41"/>
      <c r="Z1176" s="41"/>
      <c r="AA1176" s="41"/>
      <c r="AB1176" s="41"/>
      <c r="AC1176" s="41"/>
      <c r="AD1176" s="41"/>
      <c r="AE1176" s="41"/>
      <c r="AF1176" s="41"/>
      <c r="AG1176" s="41"/>
      <c r="AH1176" s="41"/>
      <c r="AI1176" s="41"/>
      <c r="AJ1176" s="41"/>
      <c r="AK1176" s="41"/>
      <c r="AL1176" s="41"/>
      <c r="AM1176" s="41"/>
      <c r="AN1176" s="41"/>
      <c r="AO1176" s="41"/>
      <c r="AP1176" s="41"/>
      <c r="AQ1176" s="41"/>
      <c r="AR1176" s="41"/>
      <c r="AS1176" s="41"/>
      <c r="AT1176" s="44"/>
      <c r="AU1176" s="44"/>
      <c r="AV1176" s="44"/>
      <c r="AW1176" s="44"/>
      <c r="AX1176" s="44"/>
      <c r="AY1176" s="44"/>
      <c r="AZ1176" s="44"/>
      <c r="BA1176" s="44"/>
      <c r="BB1176" s="44"/>
      <c r="BC1176" s="44"/>
      <c r="BD1176" s="44"/>
      <c r="BE1176" s="44"/>
      <c r="BF1176" s="44"/>
      <c r="BG1176" s="44"/>
      <c r="BH1176" s="44"/>
      <c r="BI1176" s="44"/>
      <c r="BJ1176" s="44"/>
    </row>
    <row r="1177" spans="1:62" x14ac:dyDescent="0.25">
      <c r="A1177" s="41"/>
      <c r="B1177" s="41"/>
      <c r="C1177" s="41"/>
      <c r="D1177" s="41"/>
      <c r="E1177" s="41"/>
      <c r="F1177" s="41"/>
      <c r="G1177" s="41"/>
      <c r="H1177" s="41"/>
      <c r="I1177" s="41"/>
      <c r="J1177" s="41"/>
      <c r="K1177" s="41"/>
      <c r="L1177" s="41"/>
      <c r="M1177" s="41"/>
      <c r="N1177" s="41"/>
      <c r="O1177" s="41"/>
      <c r="P1177" s="41"/>
      <c r="Q1177" s="41"/>
      <c r="R1177" s="41"/>
      <c r="S1177" s="41"/>
      <c r="T1177" s="41"/>
      <c r="U1177" s="41"/>
      <c r="V1177" s="41"/>
      <c r="W1177" s="41"/>
      <c r="X1177" s="41"/>
      <c r="Y1177" s="41"/>
      <c r="Z1177" s="41"/>
      <c r="AA1177" s="41"/>
      <c r="AB1177" s="41"/>
      <c r="AC1177" s="41"/>
      <c r="AD1177" s="41"/>
      <c r="AE1177" s="41"/>
      <c r="AF1177" s="41"/>
      <c r="AG1177" s="41"/>
      <c r="AH1177" s="41"/>
      <c r="AI1177" s="41"/>
      <c r="AJ1177" s="41"/>
      <c r="AK1177" s="41"/>
      <c r="AL1177" s="41"/>
      <c r="AM1177" s="41"/>
      <c r="AN1177" s="41"/>
      <c r="AO1177" s="41"/>
      <c r="AP1177" s="41"/>
      <c r="AQ1177" s="41"/>
      <c r="AR1177" s="41"/>
      <c r="AS1177" s="41"/>
      <c r="AT1177" s="44"/>
      <c r="AU1177" s="44"/>
      <c r="AV1177" s="44"/>
      <c r="AW1177" s="44"/>
      <c r="AX1177" s="44"/>
      <c r="AY1177" s="44"/>
      <c r="AZ1177" s="44"/>
      <c r="BA1177" s="44"/>
      <c r="BB1177" s="44"/>
      <c r="BC1177" s="44"/>
      <c r="BD1177" s="44"/>
      <c r="BE1177" s="44"/>
      <c r="BF1177" s="44"/>
      <c r="BG1177" s="44"/>
      <c r="BH1177" s="44"/>
      <c r="BI1177" s="44"/>
      <c r="BJ1177" s="44"/>
    </row>
    <row r="1178" spans="1:62" x14ac:dyDescent="0.25">
      <c r="A1178" s="41"/>
      <c r="B1178" s="41"/>
      <c r="C1178" s="41"/>
      <c r="D1178" s="41"/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  <c r="O1178" s="41"/>
      <c r="P1178" s="41"/>
      <c r="Q1178" s="41"/>
      <c r="R1178" s="41"/>
      <c r="S1178" s="41"/>
      <c r="T1178" s="41"/>
      <c r="U1178" s="41"/>
      <c r="V1178" s="41"/>
      <c r="W1178" s="41"/>
      <c r="X1178" s="41"/>
      <c r="Y1178" s="41"/>
      <c r="Z1178" s="41"/>
      <c r="AA1178" s="41"/>
      <c r="AB1178" s="41"/>
      <c r="AC1178" s="41"/>
      <c r="AD1178" s="41"/>
      <c r="AE1178" s="41"/>
      <c r="AF1178" s="41"/>
      <c r="AG1178" s="41"/>
      <c r="AH1178" s="41"/>
      <c r="AI1178" s="41"/>
      <c r="AJ1178" s="41"/>
      <c r="AK1178" s="41"/>
      <c r="AL1178" s="41"/>
      <c r="AM1178" s="41"/>
      <c r="AN1178" s="41"/>
      <c r="AO1178" s="41"/>
      <c r="AP1178" s="41"/>
      <c r="AQ1178" s="41"/>
      <c r="AR1178" s="41"/>
      <c r="AS1178" s="41"/>
      <c r="AT1178" s="44"/>
      <c r="AU1178" s="44"/>
      <c r="AV1178" s="44"/>
      <c r="AW1178" s="44"/>
      <c r="AX1178" s="44"/>
      <c r="AY1178" s="44"/>
      <c r="AZ1178" s="44"/>
      <c r="BA1178" s="44"/>
      <c r="BB1178" s="44"/>
      <c r="BC1178" s="44"/>
      <c r="BD1178" s="44"/>
      <c r="BE1178" s="44"/>
      <c r="BF1178" s="44"/>
      <c r="BG1178" s="44"/>
      <c r="BH1178" s="44"/>
      <c r="BI1178" s="44"/>
      <c r="BJ1178" s="44"/>
    </row>
    <row r="1179" spans="1:62" x14ac:dyDescent="0.25">
      <c r="A1179" s="41"/>
      <c r="B1179" s="41"/>
      <c r="C1179" s="41"/>
      <c r="D1179" s="41"/>
      <c r="E1179" s="41"/>
      <c r="F1179" s="41"/>
      <c r="G1179" s="41"/>
      <c r="H1179" s="41"/>
      <c r="I1179" s="41"/>
      <c r="J1179" s="41"/>
      <c r="K1179" s="41"/>
      <c r="L1179" s="41"/>
      <c r="M1179" s="41"/>
      <c r="N1179" s="41"/>
      <c r="O1179" s="41"/>
      <c r="P1179" s="41"/>
      <c r="Q1179" s="41"/>
      <c r="R1179" s="41"/>
      <c r="S1179" s="41"/>
      <c r="T1179" s="41"/>
      <c r="U1179" s="41"/>
      <c r="V1179" s="41"/>
      <c r="W1179" s="41"/>
      <c r="X1179" s="41"/>
      <c r="Y1179" s="41"/>
      <c r="Z1179" s="41"/>
      <c r="AA1179" s="41"/>
      <c r="AB1179" s="41"/>
      <c r="AC1179" s="41"/>
      <c r="AD1179" s="41"/>
      <c r="AE1179" s="41"/>
      <c r="AF1179" s="41"/>
      <c r="AG1179" s="41"/>
      <c r="AH1179" s="41"/>
      <c r="AI1179" s="41"/>
      <c r="AJ1179" s="41"/>
      <c r="AK1179" s="41"/>
      <c r="AL1179" s="41"/>
      <c r="AM1179" s="41"/>
      <c r="AN1179" s="41"/>
      <c r="AO1179" s="41"/>
      <c r="AP1179" s="41"/>
      <c r="AQ1179" s="41"/>
      <c r="AR1179" s="41"/>
      <c r="AS1179" s="41"/>
      <c r="AT1179" s="44"/>
      <c r="AU1179" s="44"/>
      <c r="AV1179" s="44"/>
      <c r="AW1179" s="44"/>
      <c r="AX1179" s="44"/>
      <c r="AY1179" s="44"/>
      <c r="AZ1179" s="44"/>
      <c r="BA1179" s="44"/>
      <c r="BB1179" s="44"/>
      <c r="BC1179" s="44"/>
      <c r="BD1179" s="44"/>
      <c r="BE1179" s="44"/>
      <c r="BF1179" s="44"/>
      <c r="BG1179" s="44"/>
      <c r="BH1179" s="44"/>
      <c r="BI1179" s="44"/>
      <c r="BJ1179" s="44"/>
    </row>
    <row r="1180" spans="1:62" x14ac:dyDescent="0.25">
      <c r="A1180" s="41"/>
      <c r="B1180" s="41"/>
      <c r="C1180" s="41"/>
      <c r="D1180" s="41"/>
      <c r="E1180" s="41"/>
      <c r="F1180" s="41"/>
      <c r="G1180" s="41"/>
      <c r="H1180" s="41"/>
      <c r="I1180" s="41"/>
      <c r="J1180" s="41"/>
      <c r="K1180" s="41"/>
      <c r="L1180" s="41"/>
      <c r="M1180" s="41"/>
      <c r="N1180" s="41"/>
      <c r="O1180" s="41"/>
      <c r="P1180" s="41"/>
      <c r="Q1180" s="41"/>
      <c r="R1180" s="41"/>
      <c r="S1180" s="41"/>
      <c r="T1180" s="41"/>
      <c r="U1180" s="41"/>
      <c r="V1180" s="41"/>
      <c r="W1180" s="41"/>
      <c r="X1180" s="41"/>
      <c r="Y1180" s="41"/>
      <c r="Z1180" s="41"/>
      <c r="AA1180" s="41"/>
      <c r="AB1180" s="41"/>
      <c r="AC1180" s="41"/>
      <c r="AD1180" s="41"/>
      <c r="AE1180" s="41"/>
      <c r="AF1180" s="41"/>
      <c r="AG1180" s="41"/>
      <c r="AH1180" s="41"/>
      <c r="AI1180" s="41"/>
      <c r="AJ1180" s="41"/>
      <c r="AK1180" s="41"/>
      <c r="AL1180" s="41"/>
      <c r="AM1180" s="41"/>
      <c r="AN1180" s="41"/>
      <c r="AO1180" s="41"/>
      <c r="AP1180" s="41"/>
      <c r="AQ1180" s="41"/>
      <c r="AR1180" s="41"/>
      <c r="AS1180" s="41"/>
      <c r="AT1180" s="44"/>
      <c r="AU1180" s="44"/>
      <c r="AV1180" s="44"/>
      <c r="AW1180" s="44"/>
      <c r="AX1180" s="44"/>
      <c r="AY1180" s="44"/>
      <c r="AZ1180" s="44"/>
      <c r="BA1180" s="44"/>
      <c r="BB1180" s="44"/>
      <c r="BC1180" s="44"/>
      <c r="BD1180" s="44"/>
      <c r="BE1180" s="44"/>
      <c r="BF1180" s="44"/>
      <c r="BG1180" s="44"/>
      <c r="BH1180" s="44"/>
      <c r="BI1180" s="44"/>
      <c r="BJ1180" s="44"/>
    </row>
    <row r="1181" spans="1:62" x14ac:dyDescent="0.25">
      <c r="A1181" s="41"/>
      <c r="B1181" s="41"/>
      <c r="C1181" s="41"/>
      <c r="D1181" s="41"/>
      <c r="E1181" s="41"/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  <c r="Q1181" s="41"/>
      <c r="R1181" s="41"/>
      <c r="S1181" s="41"/>
      <c r="T1181" s="41"/>
      <c r="U1181" s="41"/>
      <c r="V1181" s="41"/>
      <c r="W1181" s="41"/>
      <c r="X1181" s="41"/>
      <c r="Y1181" s="41"/>
      <c r="Z1181" s="41"/>
      <c r="AA1181" s="41"/>
      <c r="AB1181" s="41"/>
      <c r="AC1181" s="41"/>
      <c r="AD1181" s="41"/>
      <c r="AE1181" s="41"/>
      <c r="AF1181" s="41"/>
      <c r="AG1181" s="41"/>
      <c r="AH1181" s="41"/>
      <c r="AI1181" s="41"/>
      <c r="AJ1181" s="41"/>
      <c r="AK1181" s="41"/>
      <c r="AL1181" s="41"/>
      <c r="AM1181" s="41"/>
      <c r="AN1181" s="41"/>
      <c r="AO1181" s="41"/>
      <c r="AP1181" s="41"/>
      <c r="AQ1181" s="41"/>
      <c r="AR1181" s="41"/>
      <c r="AS1181" s="41"/>
      <c r="AT1181" s="44"/>
      <c r="AU1181" s="44"/>
      <c r="AV1181" s="44"/>
      <c r="AW1181" s="44"/>
      <c r="AX1181" s="44"/>
      <c r="AY1181" s="44"/>
      <c r="AZ1181" s="44"/>
      <c r="BA1181" s="44"/>
      <c r="BB1181" s="44"/>
      <c r="BC1181" s="44"/>
      <c r="BD1181" s="44"/>
      <c r="BE1181" s="44"/>
      <c r="BF1181" s="44"/>
      <c r="BG1181" s="44"/>
      <c r="BH1181" s="44"/>
      <c r="BI1181" s="44"/>
      <c r="BJ1181" s="44"/>
    </row>
    <row r="1182" spans="1:62" x14ac:dyDescent="0.25">
      <c r="A1182" s="41"/>
      <c r="B1182" s="41"/>
      <c r="C1182" s="41"/>
      <c r="D1182" s="41"/>
      <c r="E1182" s="41"/>
      <c r="F1182" s="41"/>
      <c r="G1182" s="41"/>
      <c r="H1182" s="41"/>
      <c r="I1182" s="41"/>
      <c r="J1182" s="41"/>
      <c r="K1182" s="41"/>
      <c r="L1182" s="41"/>
      <c r="M1182" s="41"/>
      <c r="N1182" s="41"/>
      <c r="O1182" s="41"/>
      <c r="P1182" s="41"/>
      <c r="Q1182" s="41"/>
      <c r="R1182" s="41"/>
      <c r="S1182" s="41"/>
      <c r="T1182" s="41"/>
      <c r="U1182" s="41"/>
      <c r="V1182" s="41"/>
      <c r="W1182" s="41"/>
      <c r="X1182" s="41"/>
      <c r="Y1182" s="41"/>
      <c r="Z1182" s="41"/>
      <c r="AA1182" s="41"/>
      <c r="AB1182" s="41"/>
      <c r="AC1182" s="41"/>
      <c r="AD1182" s="41"/>
      <c r="AE1182" s="41"/>
      <c r="AF1182" s="41"/>
      <c r="AG1182" s="41"/>
      <c r="AH1182" s="41"/>
      <c r="AI1182" s="41"/>
      <c r="AJ1182" s="41"/>
      <c r="AK1182" s="41"/>
      <c r="AL1182" s="41"/>
      <c r="AM1182" s="41"/>
      <c r="AN1182" s="41"/>
      <c r="AO1182" s="41"/>
      <c r="AP1182" s="41"/>
      <c r="AQ1182" s="41"/>
      <c r="AR1182" s="41"/>
      <c r="AS1182" s="41"/>
      <c r="AT1182" s="44"/>
      <c r="AU1182" s="44"/>
      <c r="AV1182" s="44"/>
      <c r="AW1182" s="44"/>
      <c r="AX1182" s="44"/>
      <c r="AY1182" s="44"/>
      <c r="AZ1182" s="44"/>
      <c r="BA1182" s="44"/>
      <c r="BB1182" s="44"/>
      <c r="BC1182" s="44"/>
      <c r="BD1182" s="44"/>
      <c r="BE1182" s="44"/>
      <c r="BF1182" s="44"/>
      <c r="BG1182" s="44"/>
      <c r="BH1182" s="44"/>
      <c r="BI1182" s="44"/>
      <c r="BJ1182" s="44"/>
    </row>
    <row r="1183" spans="1:62" x14ac:dyDescent="0.25">
      <c r="A1183" s="41"/>
      <c r="B1183" s="41"/>
      <c r="C1183" s="41"/>
      <c r="D1183" s="41"/>
      <c r="E1183" s="41"/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1"/>
      <c r="R1183" s="41"/>
      <c r="S1183" s="41"/>
      <c r="T1183" s="41"/>
      <c r="U1183" s="41"/>
      <c r="V1183" s="41"/>
      <c r="W1183" s="41"/>
      <c r="X1183" s="41"/>
      <c r="Y1183" s="41"/>
      <c r="Z1183" s="41"/>
      <c r="AA1183" s="41"/>
      <c r="AB1183" s="41"/>
      <c r="AC1183" s="41"/>
      <c r="AD1183" s="41"/>
      <c r="AE1183" s="41"/>
      <c r="AF1183" s="41"/>
      <c r="AG1183" s="41"/>
      <c r="AH1183" s="41"/>
      <c r="AI1183" s="41"/>
      <c r="AJ1183" s="41"/>
      <c r="AK1183" s="41"/>
      <c r="AL1183" s="41"/>
      <c r="AM1183" s="41"/>
      <c r="AN1183" s="41"/>
      <c r="AO1183" s="41"/>
      <c r="AP1183" s="41"/>
      <c r="AQ1183" s="41"/>
      <c r="AR1183" s="41"/>
      <c r="AS1183" s="41"/>
      <c r="AT1183" s="44"/>
      <c r="AU1183" s="44"/>
      <c r="AV1183" s="44"/>
      <c r="AW1183" s="44"/>
      <c r="AX1183" s="44"/>
      <c r="AY1183" s="44"/>
      <c r="AZ1183" s="44"/>
      <c r="BA1183" s="44"/>
      <c r="BB1183" s="44"/>
      <c r="BC1183" s="44"/>
      <c r="BD1183" s="44"/>
      <c r="BE1183" s="44"/>
      <c r="BF1183" s="44"/>
      <c r="BG1183" s="44"/>
      <c r="BH1183" s="44"/>
      <c r="BI1183" s="44"/>
      <c r="BJ1183" s="44"/>
    </row>
    <row r="1184" spans="1:62" x14ac:dyDescent="0.25">
      <c r="A1184" s="41"/>
      <c r="B1184" s="41"/>
      <c r="C1184" s="41"/>
      <c r="D1184" s="41"/>
      <c r="E1184" s="41"/>
      <c r="F1184" s="41"/>
      <c r="G1184" s="41"/>
      <c r="H1184" s="41"/>
      <c r="I1184" s="41"/>
      <c r="J1184" s="41"/>
      <c r="K1184" s="41"/>
      <c r="L1184" s="41"/>
      <c r="M1184" s="41"/>
      <c r="N1184" s="41"/>
      <c r="O1184" s="41"/>
      <c r="P1184" s="41"/>
      <c r="Q1184" s="41"/>
      <c r="R1184" s="41"/>
      <c r="S1184" s="41"/>
      <c r="T1184" s="41"/>
      <c r="U1184" s="41"/>
      <c r="V1184" s="41"/>
      <c r="W1184" s="41"/>
      <c r="X1184" s="41"/>
      <c r="Y1184" s="41"/>
      <c r="Z1184" s="41"/>
      <c r="AA1184" s="41"/>
      <c r="AB1184" s="41"/>
      <c r="AC1184" s="41"/>
      <c r="AD1184" s="41"/>
      <c r="AE1184" s="41"/>
      <c r="AF1184" s="41"/>
      <c r="AG1184" s="41"/>
      <c r="AH1184" s="41"/>
      <c r="AI1184" s="41"/>
      <c r="AJ1184" s="41"/>
      <c r="AK1184" s="41"/>
      <c r="AL1184" s="41"/>
      <c r="AM1184" s="41"/>
      <c r="AN1184" s="41"/>
      <c r="AO1184" s="41"/>
      <c r="AP1184" s="41"/>
      <c r="AQ1184" s="41"/>
      <c r="AR1184" s="41"/>
      <c r="AS1184" s="41"/>
      <c r="AT1184" s="44"/>
      <c r="AU1184" s="44"/>
      <c r="AV1184" s="44"/>
      <c r="AW1184" s="44"/>
      <c r="AX1184" s="44"/>
      <c r="AY1184" s="44"/>
      <c r="AZ1184" s="44"/>
      <c r="BA1184" s="44"/>
      <c r="BB1184" s="44"/>
      <c r="BC1184" s="44"/>
      <c r="BD1184" s="44"/>
      <c r="BE1184" s="44"/>
      <c r="BF1184" s="44"/>
      <c r="BG1184" s="44"/>
      <c r="BH1184" s="44"/>
      <c r="BI1184" s="44"/>
      <c r="BJ1184" s="44"/>
    </row>
    <row r="1185" spans="1:62" x14ac:dyDescent="0.25">
      <c r="A1185" s="41"/>
      <c r="B1185" s="41"/>
      <c r="C1185" s="41"/>
      <c r="D1185" s="41"/>
      <c r="E1185" s="41"/>
      <c r="F1185" s="41"/>
      <c r="G1185" s="41"/>
      <c r="H1185" s="41"/>
      <c r="I1185" s="41"/>
      <c r="J1185" s="41"/>
      <c r="K1185" s="41"/>
      <c r="L1185" s="41"/>
      <c r="M1185" s="41"/>
      <c r="N1185" s="41"/>
      <c r="O1185" s="41"/>
      <c r="P1185" s="41"/>
      <c r="Q1185" s="41"/>
      <c r="R1185" s="41"/>
      <c r="S1185" s="41"/>
      <c r="T1185" s="41"/>
      <c r="U1185" s="41"/>
      <c r="V1185" s="41"/>
      <c r="W1185" s="41"/>
      <c r="X1185" s="41"/>
      <c r="Y1185" s="41"/>
      <c r="Z1185" s="41"/>
      <c r="AA1185" s="41"/>
      <c r="AB1185" s="41"/>
      <c r="AC1185" s="41"/>
      <c r="AD1185" s="41"/>
      <c r="AE1185" s="41"/>
      <c r="AF1185" s="41"/>
      <c r="AG1185" s="41"/>
      <c r="AH1185" s="41"/>
      <c r="AI1185" s="41"/>
      <c r="AJ1185" s="41"/>
      <c r="AK1185" s="41"/>
      <c r="AL1185" s="41"/>
      <c r="AM1185" s="41"/>
      <c r="AN1185" s="41"/>
      <c r="AO1185" s="41"/>
      <c r="AP1185" s="41"/>
      <c r="AQ1185" s="41"/>
      <c r="AR1185" s="41"/>
      <c r="AS1185" s="41"/>
      <c r="AT1185" s="44"/>
      <c r="AU1185" s="44"/>
      <c r="AV1185" s="44"/>
      <c r="AW1185" s="44"/>
      <c r="AX1185" s="44"/>
      <c r="AY1185" s="44"/>
      <c r="AZ1185" s="44"/>
      <c r="BA1185" s="44"/>
      <c r="BB1185" s="44"/>
      <c r="BC1185" s="44"/>
      <c r="BD1185" s="44"/>
      <c r="BE1185" s="44"/>
      <c r="BF1185" s="44"/>
      <c r="BG1185" s="44"/>
      <c r="BH1185" s="44"/>
      <c r="BI1185" s="44"/>
      <c r="BJ1185" s="44"/>
    </row>
    <row r="1186" spans="1:62" x14ac:dyDescent="0.25">
      <c r="A1186" s="41"/>
      <c r="B1186" s="41"/>
      <c r="C1186" s="41"/>
      <c r="D1186" s="41"/>
      <c r="E1186" s="41"/>
      <c r="F1186" s="41"/>
      <c r="G1186" s="41"/>
      <c r="H1186" s="41"/>
      <c r="I1186" s="41"/>
      <c r="J1186" s="41"/>
      <c r="K1186" s="41"/>
      <c r="L1186" s="41"/>
      <c r="M1186" s="41"/>
      <c r="N1186" s="41"/>
      <c r="O1186" s="41"/>
      <c r="P1186" s="41"/>
      <c r="Q1186" s="41"/>
      <c r="R1186" s="41"/>
      <c r="S1186" s="41"/>
      <c r="T1186" s="41"/>
      <c r="U1186" s="41"/>
      <c r="V1186" s="41"/>
      <c r="W1186" s="41"/>
      <c r="X1186" s="41"/>
      <c r="Y1186" s="41"/>
      <c r="Z1186" s="41"/>
      <c r="AA1186" s="41"/>
      <c r="AB1186" s="41"/>
      <c r="AC1186" s="41"/>
      <c r="AD1186" s="41"/>
      <c r="AE1186" s="41"/>
      <c r="AF1186" s="41"/>
      <c r="AG1186" s="41"/>
      <c r="AH1186" s="41"/>
      <c r="AI1186" s="41"/>
      <c r="AJ1186" s="41"/>
      <c r="AK1186" s="41"/>
      <c r="AL1186" s="41"/>
      <c r="AM1186" s="41"/>
      <c r="AN1186" s="41"/>
      <c r="AO1186" s="41"/>
      <c r="AP1186" s="41"/>
      <c r="AQ1186" s="41"/>
      <c r="AR1186" s="41"/>
      <c r="AS1186" s="41"/>
      <c r="AT1186" s="44"/>
      <c r="AU1186" s="44"/>
      <c r="AV1186" s="44"/>
      <c r="AW1186" s="44"/>
      <c r="AX1186" s="44"/>
      <c r="AY1186" s="44"/>
      <c r="AZ1186" s="44"/>
      <c r="BA1186" s="44"/>
      <c r="BB1186" s="44"/>
      <c r="BC1186" s="44"/>
      <c r="BD1186" s="44"/>
      <c r="BE1186" s="44"/>
      <c r="BF1186" s="44"/>
      <c r="BG1186" s="44"/>
      <c r="BH1186" s="44"/>
      <c r="BI1186" s="44"/>
      <c r="BJ1186" s="44"/>
    </row>
    <row r="1187" spans="1:62" x14ac:dyDescent="0.25">
      <c r="A1187" s="41"/>
      <c r="B1187" s="41"/>
      <c r="C1187" s="41"/>
      <c r="D1187" s="41"/>
      <c r="E1187" s="41"/>
      <c r="F1187" s="41"/>
      <c r="G1187" s="41"/>
      <c r="H1187" s="41"/>
      <c r="I1187" s="41"/>
      <c r="J1187" s="41"/>
      <c r="K1187" s="41"/>
      <c r="L1187" s="41"/>
      <c r="M1187" s="41"/>
      <c r="N1187" s="41"/>
      <c r="O1187" s="41"/>
      <c r="P1187" s="41"/>
      <c r="Q1187" s="41"/>
      <c r="R1187" s="41"/>
      <c r="S1187" s="41"/>
      <c r="T1187" s="41"/>
      <c r="U1187" s="41"/>
      <c r="V1187" s="41"/>
      <c r="W1187" s="41"/>
      <c r="X1187" s="41"/>
      <c r="Y1187" s="41"/>
      <c r="Z1187" s="41"/>
      <c r="AA1187" s="41"/>
      <c r="AB1187" s="41"/>
      <c r="AC1187" s="41"/>
      <c r="AD1187" s="41"/>
      <c r="AE1187" s="41"/>
      <c r="AF1187" s="41"/>
      <c r="AG1187" s="41"/>
      <c r="AH1187" s="41"/>
      <c r="AI1187" s="41"/>
      <c r="AJ1187" s="41"/>
      <c r="AK1187" s="41"/>
      <c r="AL1187" s="41"/>
      <c r="AM1187" s="41"/>
      <c r="AN1187" s="41"/>
      <c r="AO1187" s="41"/>
      <c r="AP1187" s="41"/>
      <c r="AQ1187" s="41"/>
      <c r="AR1187" s="41"/>
      <c r="AS1187" s="41"/>
      <c r="AT1187" s="44"/>
      <c r="AU1187" s="44"/>
      <c r="AV1187" s="44"/>
      <c r="AW1187" s="44"/>
      <c r="AX1187" s="44"/>
      <c r="AY1187" s="44"/>
      <c r="AZ1187" s="44"/>
      <c r="BA1187" s="44"/>
      <c r="BB1187" s="44"/>
      <c r="BC1187" s="44"/>
      <c r="BD1187" s="44"/>
      <c r="BE1187" s="44"/>
      <c r="BF1187" s="44"/>
      <c r="BG1187" s="44"/>
      <c r="BH1187" s="44"/>
      <c r="BI1187" s="44"/>
      <c r="BJ1187" s="44"/>
    </row>
    <row r="1188" spans="1:62" x14ac:dyDescent="0.25">
      <c r="A1188" s="41"/>
      <c r="B1188" s="41"/>
      <c r="C1188" s="41"/>
      <c r="D1188" s="41"/>
      <c r="E1188" s="41"/>
      <c r="F1188" s="41"/>
      <c r="G1188" s="41"/>
      <c r="H1188" s="41"/>
      <c r="I1188" s="41"/>
      <c r="J1188" s="41"/>
      <c r="K1188" s="41"/>
      <c r="L1188" s="41"/>
      <c r="M1188" s="41"/>
      <c r="N1188" s="41"/>
      <c r="O1188" s="41"/>
      <c r="P1188" s="41"/>
      <c r="Q1188" s="41"/>
      <c r="R1188" s="41"/>
      <c r="S1188" s="41"/>
      <c r="T1188" s="41"/>
      <c r="U1188" s="41"/>
      <c r="V1188" s="41"/>
      <c r="W1188" s="41"/>
      <c r="X1188" s="41"/>
      <c r="Y1188" s="41"/>
      <c r="Z1188" s="41"/>
      <c r="AA1188" s="41"/>
      <c r="AB1188" s="41"/>
      <c r="AC1188" s="41"/>
      <c r="AD1188" s="41"/>
      <c r="AE1188" s="41"/>
      <c r="AF1188" s="41"/>
      <c r="AG1188" s="41"/>
      <c r="AH1188" s="41"/>
      <c r="AI1188" s="41"/>
      <c r="AJ1188" s="41"/>
      <c r="AK1188" s="41"/>
      <c r="AL1188" s="41"/>
      <c r="AM1188" s="41"/>
      <c r="AN1188" s="41"/>
      <c r="AO1188" s="41"/>
      <c r="AP1188" s="41"/>
      <c r="AQ1188" s="41"/>
      <c r="AR1188" s="41"/>
      <c r="AS1188" s="41"/>
      <c r="AT1188" s="44"/>
      <c r="AU1188" s="44"/>
      <c r="AV1188" s="44"/>
      <c r="AW1188" s="44"/>
      <c r="AX1188" s="44"/>
      <c r="AY1188" s="44"/>
      <c r="AZ1188" s="44"/>
      <c r="BA1188" s="44"/>
      <c r="BB1188" s="44"/>
      <c r="BC1188" s="44"/>
      <c r="BD1188" s="44"/>
      <c r="BE1188" s="44"/>
      <c r="BF1188" s="44"/>
      <c r="BG1188" s="44"/>
      <c r="BH1188" s="44"/>
      <c r="BI1188" s="44"/>
      <c r="BJ1188" s="44"/>
    </row>
    <row r="1189" spans="1:62" x14ac:dyDescent="0.25">
      <c r="A1189" s="41"/>
      <c r="B1189" s="41"/>
      <c r="C1189" s="41"/>
      <c r="D1189" s="41"/>
      <c r="E1189" s="41"/>
      <c r="F1189" s="41"/>
      <c r="G1189" s="41"/>
      <c r="H1189" s="41"/>
      <c r="I1189" s="41"/>
      <c r="J1189" s="41"/>
      <c r="K1189" s="41"/>
      <c r="L1189" s="41"/>
      <c r="M1189" s="41"/>
      <c r="N1189" s="41"/>
      <c r="O1189" s="41"/>
      <c r="P1189" s="41"/>
      <c r="Q1189" s="41"/>
      <c r="R1189" s="41"/>
      <c r="S1189" s="41"/>
      <c r="T1189" s="41"/>
      <c r="U1189" s="41"/>
      <c r="V1189" s="41"/>
      <c r="W1189" s="41"/>
      <c r="X1189" s="41"/>
      <c r="Y1189" s="41"/>
      <c r="Z1189" s="41"/>
      <c r="AA1189" s="41"/>
      <c r="AB1189" s="41"/>
      <c r="AC1189" s="41"/>
      <c r="AD1189" s="41"/>
      <c r="AE1189" s="41"/>
      <c r="AF1189" s="41"/>
      <c r="AG1189" s="41"/>
      <c r="AH1189" s="41"/>
      <c r="AI1189" s="41"/>
      <c r="AJ1189" s="41"/>
      <c r="AK1189" s="41"/>
      <c r="AL1189" s="41"/>
      <c r="AM1189" s="41"/>
      <c r="AN1189" s="41"/>
      <c r="AO1189" s="41"/>
      <c r="AP1189" s="41"/>
      <c r="AQ1189" s="41"/>
      <c r="AR1189" s="41"/>
      <c r="AS1189" s="41"/>
      <c r="AT1189" s="44"/>
      <c r="AU1189" s="44"/>
      <c r="AV1189" s="44"/>
      <c r="AW1189" s="44"/>
      <c r="AX1189" s="44"/>
      <c r="AY1189" s="44"/>
      <c r="AZ1189" s="44"/>
      <c r="BA1189" s="44"/>
      <c r="BB1189" s="44"/>
      <c r="BC1189" s="44"/>
      <c r="BD1189" s="44"/>
      <c r="BE1189" s="44"/>
      <c r="BF1189" s="44"/>
      <c r="BG1189" s="44"/>
      <c r="BH1189" s="44"/>
      <c r="BI1189" s="44"/>
      <c r="BJ1189" s="44"/>
    </row>
    <row r="1190" spans="1:62" x14ac:dyDescent="0.25">
      <c r="A1190" s="41"/>
      <c r="B1190" s="41"/>
      <c r="C1190" s="41"/>
      <c r="D1190" s="41"/>
      <c r="E1190" s="41"/>
      <c r="F1190" s="41"/>
      <c r="G1190" s="41"/>
      <c r="H1190" s="41"/>
      <c r="I1190" s="41"/>
      <c r="J1190" s="41"/>
      <c r="K1190" s="41"/>
      <c r="L1190" s="41"/>
      <c r="M1190" s="41"/>
      <c r="N1190" s="41"/>
      <c r="O1190" s="41"/>
      <c r="P1190" s="41"/>
      <c r="Q1190" s="41"/>
      <c r="R1190" s="41"/>
      <c r="S1190" s="41"/>
      <c r="T1190" s="41"/>
      <c r="U1190" s="41"/>
      <c r="V1190" s="41"/>
      <c r="W1190" s="41"/>
      <c r="X1190" s="41"/>
      <c r="Y1190" s="41"/>
      <c r="Z1190" s="41"/>
      <c r="AA1190" s="41"/>
      <c r="AB1190" s="41"/>
      <c r="AC1190" s="41"/>
      <c r="AD1190" s="41"/>
      <c r="AE1190" s="41"/>
      <c r="AF1190" s="41"/>
      <c r="AG1190" s="41"/>
      <c r="AH1190" s="41"/>
      <c r="AI1190" s="41"/>
      <c r="AJ1190" s="41"/>
      <c r="AK1190" s="41"/>
      <c r="AL1190" s="41"/>
      <c r="AM1190" s="41"/>
      <c r="AN1190" s="41"/>
      <c r="AO1190" s="41"/>
      <c r="AP1190" s="41"/>
      <c r="AQ1190" s="41"/>
      <c r="AR1190" s="41"/>
      <c r="AS1190" s="41"/>
      <c r="AT1190" s="44"/>
      <c r="AU1190" s="44"/>
      <c r="AV1190" s="44"/>
      <c r="AW1190" s="44"/>
      <c r="AX1190" s="44"/>
      <c r="AY1190" s="44"/>
      <c r="AZ1190" s="44"/>
      <c r="BA1190" s="44"/>
      <c r="BB1190" s="44"/>
      <c r="BC1190" s="44"/>
      <c r="BD1190" s="44"/>
      <c r="BE1190" s="44"/>
      <c r="BF1190" s="44"/>
      <c r="BG1190" s="44"/>
      <c r="BH1190" s="44"/>
      <c r="BI1190" s="44"/>
      <c r="BJ1190" s="44"/>
    </row>
    <row r="1191" spans="1:62" x14ac:dyDescent="0.25">
      <c r="A1191" s="41"/>
      <c r="B1191" s="41"/>
      <c r="C1191" s="41"/>
      <c r="D1191" s="41"/>
      <c r="E1191" s="41"/>
      <c r="F1191" s="41"/>
      <c r="G1191" s="41"/>
      <c r="H1191" s="41"/>
      <c r="I1191" s="41"/>
      <c r="J1191" s="41"/>
      <c r="K1191" s="41"/>
      <c r="L1191" s="41"/>
      <c r="M1191" s="41"/>
      <c r="N1191" s="41"/>
      <c r="O1191" s="41"/>
      <c r="P1191" s="41"/>
      <c r="Q1191" s="41"/>
      <c r="R1191" s="41"/>
      <c r="S1191" s="41"/>
      <c r="T1191" s="41"/>
      <c r="U1191" s="41"/>
      <c r="V1191" s="41"/>
      <c r="W1191" s="41"/>
      <c r="X1191" s="41"/>
      <c r="Y1191" s="41"/>
      <c r="Z1191" s="41"/>
      <c r="AA1191" s="41"/>
      <c r="AB1191" s="41"/>
      <c r="AC1191" s="41"/>
      <c r="AD1191" s="41"/>
      <c r="AE1191" s="41"/>
      <c r="AF1191" s="41"/>
      <c r="AG1191" s="41"/>
      <c r="AH1191" s="41"/>
      <c r="AI1191" s="41"/>
      <c r="AJ1191" s="41"/>
      <c r="AK1191" s="41"/>
      <c r="AL1191" s="41"/>
      <c r="AM1191" s="41"/>
      <c r="AN1191" s="41"/>
      <c r="AO1191" s="41"/>
      <c r="AP1191" s="41"/>
      <c r="AQ1191" s="41"/>
      <c r="AR1191" s="41"/>
      <c r="AS1191" s="41"/>
      <c r="AT1191" s="44"/>
      <c r="AU1191" s="44"/>
      <c r="AV1191" s="44"/>
      <c r="AW1191" s="44"/>
      <c r="AX1191" s="44"/>
      <c r="AY1191" s="44"/>
      <c r="AZ1191" s="44"/>
      <c r="BA1191" s="44"/>
      <c r="BB1191" s="44"/>
      <c r="BC1191" s="44"/>
      <c r="BD1191" s="44"/>
      <c r="BE1191" s="44"/>
      <c r="BF1191" s="44"/>
      <c r="BG1191" s="44"/>
      <c r="BH1191" s="44"/>
      <c r="BI1191" s="44"/>
      <c r="BJ1191" s="44"/>
    </row>
    <row r="1192" spans="1:62" x14ac:dyDescent="0.25">
      <c r="A1192" s="41"/>
      <c r="B1192" s="41"/>
      <c r="C1192" s="41"/>
      <c r="D1192" s="41"/>
      <c r="E1192" s="41"/>
      <c r="F1192" s="41"/>
      <c r="G1192" s="41"/>
      <c r="H1192" s="41"/>
      <c r="I1192" s="41"/>
      <c r="J1192" s="41"/>
      <c r="K1192" s="41"/>
      <c r="L1192" s="41"/>
      <c r="M1192" s="41"/>
      <c r="N1192" s="41"/>
      <c r="O1192" s="41"/>
      <c r="P1192" s="41"/>
      <c r="Q1192" s="41"/>
      <c r="R1192" s="41"/>
      <c r="S1192" s="41"/>
      <c r="T1192" s="41"/>
      <c r="U1192" s="41"/>
      <c r="V1192" s="41"/>
      <c r="W1192" s="41"/>
      <c r="X1192" s="41"/>
      <c r="Y1192" s="41"/>
      <c r="Z1192" s="41"/>
      <c r="AA1192" s="41"/>
      <c r="AB1192" s="41"/>
      <c r="AC1192" s="41"/>
      <c r="AD1192" s="41"/>
      <c r="AE1192" s="41"/>
      <c r="AF1192" s="41"/>
      <c r="AG1192" s="41"/>
      <c r="AH1192" s="41"/>
      <c r="AI1192" s="41"/>
      <c r="AJ1192" s="41"/>
      <c r="AK1192" s="41"/>
      <c r="AL1192" s="41"/>
      <c r="AM1192" s="41"/>
      <c r="AN1192" s="41"/>
      <c r="AO1192" s="41"/>
      <c r="AP1192" s="41"/>
      <c r="AQ1192" s="41"/>
      <c r="AR1192" s="41"/>
      <c r="AS1192" s="41"/>
      <c r="AT1192" s="44"/>
      <c r="AU1192" s="44"/>
      <c r="AV1192" s="44"/>
      <c r="AW1192" s="44"/>
      <c r="AX1192" s="44"/>
      <c r="AY1192" s="44"/>
      <c r="AZ1192" s="44"/>
      <c r="BA1192" s="44"/>
      <c r="BB1192" s="44"/>
      <c r="BC1192" s="44"/>
      <c r="BD1192" s="44"/>
      <c r="BE1192" s="44"/>
      <c r="BF1192" s="44"/>
      <c r="BG1192" s="44"/>
      <c r="BH1192" s="44"/>
      <c r="BI1192" s="44"/>
      <c r="BJ1192" s="44"/>
    </row>
    <row r="1193" spans="1:62" x14ac:dyDescent="0.25">
      <c r="A1193" s="41"/>
      <c r="B1193" s="41"/>
      <c r="C1193" s="41"/>
      <c r="D1193" s="41"/>
      <c r="E1193" s="41"/>
      <c r="F1193" s="41"/>
      <c r="G1193" s="41"/>
      <c r="H1193" s="41"/>
      <c r="I1193" s="41"/>
      <c r="J1193" s="41"/>
      <c r="K1193" s="41"/>
      <c r="L1193" s="41"/>
      <c r="M1193" s="41"/>
      <c r="N1193" s="41"/>
      <c r="O1193" s="41"/>
      <c r="P1193" s="41"/>
      <c r="Q1193" s="41"/>
      <c r="R1193" s="41"/>
      <c r="S1193" s="41"/>
      <c r="T1193" s="41"/>
      <c r="U1193" s="41"/>
      <c r="V1193" s="41"/>
      <c r="W1193" s="41"/>
      <c r="X1193" s="41"/>
      <c r="Y1193" s="41"/>
      <c r="Z1193" s="41"/>
      <c r="AA1193" s="41"/>
      <c r="AB1193" s="41"/>
      <c r="AC1193" s="41"/>
      <c r="AD1193" s="41"/>
      <c r="AE1193" s="41"/>
      <c r="AF1193" s="41"/>
      <c r="AG1193" s="41"/>
      <c r="AH1193" s="41"/>
      <c r="AI1193" s="41"/>
      <c r="AJ1193" s="41"/>
      <c r="AK1193" s="41"/>
      <c r="AL1193" s="41"/>
      <c r="AM1193" s="41"/>
      <c r="AN1193" s="41"/>
      <c r="AO1193" s="41"/>
      <c r="AP1193" s="41"/>
      <c r="AQ1193" s="41"/>
      <c r="AR1193" s="41"/>
      <c r="AS1193" s="41"/>
      <c r="AT1193" s="44"/>
      <c r="AU1193" s="44"/>
      <c r="AV1193" s="44"/>
      <c r="AW1193" s="44"/>
      <c r="AX1193" s="44"/>
      <c r="AY1193" s="44"/>
      <c r="AZ1193" s="44"/>
      <c r="BA1193" s="44"/>
      <c r="BB1193" s="44"/>
      <c r="BC1193" s="44"/>
      <c r="BD1193" s="44"/>
      <c r="BE1193" s="44"/>
      <c r="BF1193" s="44"/>
      <c r="BG1193" s="44"/>
      <c r="BH1193" s="44"/>
      <c r="BI1193" s="44"/>
      <c r="BJ1193" s="44"/>
    </row>
    <row r="1194" spans="1:62" x14ac:dyDescent="0.25">
      <c r="A1194" s="41"/>
      <c r="B1194" s="41"/>
      <c r="C1194" s="41"/>
      <c r="D1194" s="41"/>
      <c r="E1194" s="41"/>
      <c r="F1194" s="41"/>
      <c r="G1194" s="41"/>
      <c r="H1194" s="41"/>
      <c r="I1194" s="41"/>
      <c r="J1194" s="41"/>
      <c r="K1194" s="41"/>
      <c r="L1194" s="41"/>
      <c r="M1194" s="41"/>
      <c r="N1194" s="41"/>
      <c r="O1194" s="41"/>
      <c r="P1194" s="41"/>
      <c r="Q1194" s="41"/>
      <c r="R1194" s="41"/>
      <c r="S1194" s="41"/>
      <c r="T1194" s="41"/>
      <c r="U1194" s="41"/>
      <c r="V1194" s="41"/>
      <c r="W1194" s="41"/>
      <c r="X1194" s="41"/>
      <c r="Y1194" s="41"/>
      <c r="Z1194" s="41"/>
      <c r="AA1194" s="41"/>
      <c r="AB1194" s="41"/>
      <c r="AC1194" s="41"/>
      <c r="AD1194" s="41"/>
      <c r="AE1194" s="41"/>
      <c r="AF1194" s="41"/>
      <c r="AG1194" s="41"/>
      <c r="AH1194" s="41"/>
      <c r="AI1194" s="41"/>
      <c r="AJ1194" s="41"/>
      <c r="AK1194" s="41"/>
      <c r="AL1194" s="41"/>
      <c r="AM1194" s="41"/>
      <c r="AN1194" s="41"/>
      <c r="AO1194" s="41"/>
      <c r="AP1194" s="41"/>
      <c r="AQ1194" s="41"/>
      <c r="AR1194" s="41"/>
      <c r="AS1194" s="41"/>
      <c r="AT1194" s="44"/>
      <c r="AU1194" s="44"/>
      <c r="AV1194" s="44"/>
      <c r="AW1194" s="44"/>
      <c r="AX1194" s="44"/>
      <c r="AY1194" s="44"/>
      <c r="AZ1194" s="44"/>
      <c r="BA1194" s="44"/>
      <c r="BB1194" s="44"/>
      <c r="BC1194" s="44"/>
      <c r="BD1194" s="44"/>
      <c r="BE1194" s="44"/>
      <c r="BF1194" s="44"/>
      <c r="BG1194" s="44"/>
      <c r="BH1194" s="44"/>
      <c r="BI1194" s="44"/>
      <c r="BJ1194" s="44"/>
    </row>
    <row r="1195" spans="1:62" x14ac:dyDescent="0.25">
      <c r="A1195" s="41"/>
      <c r="B1195" s="41"/>
      <c r="C1195" s="41"/>
      <c r="D1195" s="41"/>
      <c r="E1195" s="41"/>
      <c r="F1195" s="41"/>
      <c r="G1195" s="41"/>
      <c r="H1195" s="41"/>
      <c r="I1195" s="41"/>
      <c r="J1195" s="41"/>
      <c r="K1195" s="41"/>
      <c r="L1195" s="41"/>
      <c r="M1195" s="41"/>
      <c r="N1195" s="41"/>
      <c r="O1195" s="41"/>
      <c r="P1195" s="41"/>
      <c r="Q1195" s="41"/>
      <c r="R1195" s="41"/>
      <c r="S1195" s="41"/>
      <c r="T1195" s="41"/>
      <c r="U1195" s="41"/>
      <c r="V1195" s="41"/>
      <c r="W1195" s="41"/>
      <c r="X1195" s="41"/>
      <c r="Y1195" s="41"/>
      <c r="Z1195" s="41"/>
      <c r="AA1195" s="41"/>
      <c r="AB1195" s="41"/>
      <c r="AC1195" s="41"/>
      <c r="AD1195" s="41"/>
      <c r="AE1195" s="41"/>
      <c r="AF1195" s="41"/>
      <c r="AG1195" s="41"/>
      <c r="AH1195" s="41"/>
      <c r="AI1195" s="41"/>
      <c r="AJ1195" s="41"/>
      <c r="AK1195" s="41"/>
      <c r="AL1195" s="41"/>
      <c r="AM1195" s="41"/>
      <c r="AN1195" s="41"/>
      <c r="AO1195" s="41"/>
      <c r="AP1195" s="41"/>
      <c r="AQ1195" s="41"/>
      <c r="AR1195" s="41"/>
      <c r="AS1195" s="41"/>
      <c r="AT1195" s="44"/>
      <c r="AU1195" s="44"/>
      <c r="AV1195" s="44"/>
      <c r="AW1195" s="44"/>
      <c r="AX1195" s="44"/>
      <c r="AY1195" s="44"/>
      <c r="AZ1195" s="44"/>
      <c r="BA1195" s="44"/>
      <c r="BB1195" s="44"/>
      <c r="BC1195" s="44"/>
      <c r="BD1195" s="44"/>
      <c r="BE1195" s="44"/>
      <c r="BF1195" s="44"/>
      <c r="BG1195" s="44"/>
      <c r="BH1195" s="44"/>
      <c r="BI1195" s="44"/>
      <c r="BJ1195" s="44"/>
    </row>
    <row r="1196" spans="1:62" x14ac:dyDescent="0.25">
      <c r="A1196" s="41"/>
      <c r="B1196" s="41"/>
      <c r="C1196" s="41"/>
      <c r="D1196" s="41"/>
      <c r="E1196" s="41"/>
      <c r="F1196" s="41"/>
      <c r="G1196" s="41"/>
      <c r="H1196" s="41"/>
      <c r="I1196" s="41"/>
      <c r="J1196" s="41"/>
      <c r="K1196" s="41"/>
      <c r="L1196" s="41"/>
      <c r="M1196" s="41"/>
      <c r="N1196" s="41"/>
      <c r="O1196" s="41"/>
      <c r="P1196" s="41"/>
      <c r="Q1196" s="41"/>
      <c r="R1196" s="41"/>
      <c r="S1196" s="41"/>
      <c r="T1196" s="41"/>
      <c r="U1196" s="41"/>
      <c r="V1196" s="41"/>
      <c r="W1196" s="41"/>
      <c r="X1196" s="41"/>
      <c r="Y1196" s="41"/>
      <c r="Z1196" s="41"/>
      <c r="AA1196" s="41"/>
      <c r="AB1196" s="41"/>
      <c r="AC1196" s="41"/>
      <c r="AD1196" s="41"/>
      <c r="AE1196" s="41"/>
      <c r="AF1196" s="41"/>
      <c r="AG1196" s="41"/>
      <c r="AH1196" s="41"/>
      <c r="AI1196" s="41"/>
      <c r="AJ1196" s="41"/>
      <c r="AK1196" s="41"/>
      <c r="AL1196" s="41"/>
      <c r="AM1196" s="41"/>
      <c r="AN1196" s="41"/>
      <c r="AO1196" s="41"/>
      <c r="AP1196" s="41"/>
      <c r="AQ1196" s="41"/>
      <c r="AR1196" s="41"/>
      <c r="AS1196" s="41"/>
      <c r="AT1196" s="44"/>
      <c r="AU1196" s="44"/>
      <c r="AV1196" s="44"/>
      <c r="AW1196" s="44"/>
      <c r="AX1196" s="44"/>
      <c r="AY1196" s="44"/>
      <c r="AZ1196" s="44"/>
      <c r="BA1196" s="44"/>
      <c r="BB1196" s="44"/>
      <c r="BC1196" s="44"/>
      <c r="BD1196" s="44"/>
      <c r="BE1196" s="44"/>
      <c r="BF1196" s="44"/>
      <c r="BG1196" s="44"/>
      <c r="BH1196" s="44"/>
      <c r="BI1196" s="44"/>
      <c r="BJ1196" s="44"/>
    </row>
    <row r="1197" spans="1:62" x14ac:dyDescent="0.25">
      <c r="A1197" s="41"/>
      <c r="B1197" s="41"/>
      <c r="C1197" s="41"/>
      <c r="D1197" s="41"/>
      <c r="E1197" s="41"/>
      <c r="F1197" s="41"/>
      <c r="G1197" s="41"/>
      <c r="H1197" s="41"/>
      <c r="I1197" s="41"/>
      <c r="J1197" s="41"/>
      <c r="K1197" s="41"/>
      <c r="L1197" s="41"/>
      <c r="M1197" s="41"/>
      <c r="N1197" s="41"/>
      <c r="O1197" s="41"/>
      <c r="P1197" s="41"/>
      <c r="Q1197" s="41"/>
      <c r="R1197" s="41"/>
      <c r="S1197" s="41"/>
      <c r="T1197" s="41"/>
      <c r="U1197" s="41"/>
      <c r="V1197" s="41"/>
      <c r="W1197" s="41"/>
      <c r="X1197" s="41"/>
      <c r="Y1197" s="41"/>
      <c r="Z1197" s="41"/>
      <c r="AA1197" s="41"/>
      <c r="AB1197" s="41"/>
      <c r="AC1197" s="41"/>
      <c r="AD1197" s="41"/>
      <c r="AE1197" s="41"/>
      <c r="AF1197" s="41"/>
      <c r="AG1197" s="41"/>
      <c r="AH1197" s="41"/>
      <c r="AI1197" s="41"/>
      <c r="AJ1197" s="41"/>
      <c r="AK1197" s="41"/>
      <c r="AL1197" s="41"/>
      <c r="AM1197" s="41"/>
      <c r="AN1197" s="41"/>
      <c r="AO1197" s="41"/>
      <c r="AP1197" s="41"/>
      <c r="AQ1197" s="41"/>
      <c r="AR1197" s="41"/>
      <c r="AS1197" s="41"/>
      <c r="AT1197" s="44"/>
      <c r="AU1197" s="44"/>
      <c r="AV1197" s="44"/>
      <c r="AW1197" s="44"/>
      <c r="AX1197" s="44"/>
      <c r="AY1197" s="44"/>
      <c r="AZ1197" s="44"/>
      <c r="BA1197" s="44"/>
      <c r="BB1197" s="44"/>
      <c r="BC1197" s="44"/>
      <c r="BD1197" s="44"/>
      <c r="BE1197" s="44"/>
      <c r="BF1197" s="44"/>
      <c r="BG1197" s="44"/>
      <c r="BH1197" s="44"/>
      <c r="BI1197" s="44"/>
      <c r="BJ1197" s="44"/>
    </row>
    <row r="1198" spans="1:62" x14ac:dyDescent="0.25">
      <c r="A1198" s="41"/>
      <c r="B1198" s="41"/>
      <c r="C1198" s="41"/>
      <c r="D1198" s="41"/>
      <c r="E1198" s="41"/>
      <c r="F1198" s="41"/>
      <c r="G1198" s="41"/>
      <c r="H1198" s="41"/>
      <c r="I1198" s="41"/>
      <c r="J1198" s="41"/>
      <c r="K1198" s="41"/>
      <c r="L1198" s="41"/>
      <c r="M1198" s="41"/>
      <c r="N1198" s="41"/>
      <c r="O1198" s="41"/>
      <c r="P1198" s="41"/>
      <c r="Q1198" s="41"/>
      <c r="R1198" s="41"/>
      <c r="S1198" s="41"/>
      <c r="T1198" s="41"/>
      <c r="U1198" s="41"/>
      <c r="V1198" s="41"/>
      <c r="W1198" s="41"/>
      <c r="X1198" s="41"/>
      <c r="Y1198" s="41"/>
      <c r="Z1198" s="41"/>
      <c r="AA1198" s="41"/>
      <c r="AB1198" s="41"/>
      <c r="AC1198" s="41"/>
      <c r="AD1198" s="41"/>
      <c r="AE1198" s="41"/>
      <c r="AF1198" s="41"/>
      <c r="AG1198" s="41"/>
      <c r="AH1198" s="41"/>
      <c r="AI1198" s="41"/>
      <c r="AJ1198" s="41"/>
      <c r="AK1198" s="41"/>
      <c r="AL1198" s="41"/>
      <c r="AM1198" s="41"/>
      <c r="AN1198" s="41"/>
      <c r="AO1198" s="41"/>
      <c r="AP1198" s="41"/>
      <c r="AQ1198" s="41"/>
      <c r="AR1198" s="41"/>
      <c r="AS1198" s="41"/>
      <c r="AT1198" s="44"/>
      <c r="AU1198" s="44"/>
      <c r="AV1198" s="44"/>
      <c r="AW1198" s="44"/>
      <c r="AX1198" s="44"/>
      <c r="AY1198" s="44"/>
      <c r="AZ1198" s="44"/>
      <c r="BA1198" s="44"/>
      <c r="BB1198" s="44"/>
      <c r="BC1198" s="44"/>
      <c r="BD1198" s="44"/>
      <c r="BE1198" s="44"/>
      <c r="BF1198" s="44"/>
      <c r="BG1198" s="44"/>
      <c r="BH1198" s="44"/>
      <c r="BI1198" s="44"/>
      <c r="BJ1198" s="44"/>
    </row>
    <row r="1199" spans="1:62" x14ac:dyDescent="0.25">
      <c r="A1199" s="41"/>
      <c r="B1199" s="41"/>
      <c r="C1199" s="41"/>
      <c r="D1199" s="41"/>
      <c r="E1199" s="41"/>
      <c r="F1199" s="41"/>
      <c r="G1199" s="41"/>
      <c r="H1199" s="41"/>
      <c r="I1199" s="41"/>
      <c r="J1199" s="41"/>
      <c r="K1199" s="41"/>
      <c r="L1199" s="41"/>
      <c r="M1199" s="41"/>
      <c r="N1199" s="41"/>
      <c r="O1199" s="41"/>
      <c r="P1199" s="41"/>
      <c r="Q1199" s="41"/>
      <c r="R1199" s="41"/>
      <c r="S1199" s="41"/>
      <c r="T1199" s="41"/>
      <c r="U1199" s="41"/>
      <c r="V1199" s="41"/>
      <c r="W1199" s="41"/>
      <c r="X1199" s="41"/>
      <c r="Y1199" s="41"/>
      <c r="Z1199" s="41"/>
      <c r="AA1199" s="41"/>
      <c r="AB1199" s="41"/>
      <c r="AC1199" s="41"/>
      <c r="AD1199" s="41"/>
      <c r="AE1199" s="41"/>
      <c r="AF1199" s="41"/>
      <c r="AG1199" s="41"/>
      <c r="AH1199" s="41"/>
      <c r="AI1199" s="41"/>
      <c r="AJ1199" s="41"/>
      <c r="AK1199" s="41"/>
      <c r="AL1199" s="41"/>
      <c r="AM1199" s="41"/>
      <c r="AN1199" s="41"/>
      <c r="AO1199" s="41"/>
      <c r="AP1199" s="41"/>
      <c r="AQ1199" s="41"/>
      <c r="AR1199" s="41"/>
      <c r="AS1199" s="41"/>
      <c r="AT1199" s="44"/>
      <c r="AU1199" s="44"/>
      <c r="AV1199" s="44"/>
      <c r="AW1199" s="44"/>
      <c r="AX1199" s="44"/>
      <c r="AY1199" s="44"/>
      <c r="AZ1199" s="44"/>
      <c r="BA1199" s="44"/>
      <c r="BB1199" s="44"/>
      <c r="BC1199" s="44"/>
      <c r="BD1199" s="44"/>
      <c r="BE1199" s="44"/>
      <c r="BF1199" s="44"/>
      <c r="BG1199" s="44"/>
      <c r="BH1199" s="44"/>
      <c r="BI1199" s="44"/>
      <c r="BJ1199" s="44"/>
    </row>
    <row r="1200" spans="1:62" x14ac:dyDescent="0.25">
      <c r="A1200" s="41"/>
      <c r="B1200" s="41"/>
      <c r="C1200" s="41"/>
      <c r="D1200" s="41"/>
      <c r="E1200" s="41"/>
      <c r="F1200" s="41"/>
      <c r="G1200" s="41"/>
      <c r="H1200" s="41"/>
      <c r="I1200" s="41"/>
      <c r="J1200" s="41"/>
      <c r="K1200" s="41"/>
      <c r="L1200" s="41"/>
      <c r="M1200" s="41"/>
      <c r="N1200" s="41"/>
      <c r="O1200" s="41"/>
      <c r="P1200" s="41"/>
      <c r="Q1200" s="41"/>
      <c r="R1200" s="41"/>
      <c r="S1200" s="41"/>
      <c r="T1200" s="41"/>
      <c r="U1200" s="41"/>
      <c r="V1200" s="41"/>
      <c r="W1200" s="41"/>
      <c r="X1200" s="41"/>
      <c r="Y1200" s="41"/>
      <c r="Z1200" s="41"/>
      <c r="AA1200" s="41"/>
      <c r="AB1200" s="41"/>
      <c r="AC1200" s="41"/>
      <c r="AD1200" s="41"/>
      <c r="AE1200" s="41"/>
      <c r="AF1200" s="41"/>
      <c r="AG1200" s="41"/>
      <c r="AH1200" s="41"/>
      <c r="AI1200" s="41"/>
      <c r="AJ1200" s="41"/>
      <c r="AK1200" s="41"/>
      <c r="AL1200" s="41"/>
      <c r="AM1200" s="41"/>
      <c r="AN1200" s="41"/>
      <c r="AO1200" s="41"/>
      <c r="AP1200" s="41"/>
      <c r="AQ1200" s="41"/>
      <c r="AR1200" s="41"/>
      <c r="AS1200" s="41"/>
      <c r="AT1200" s="44"/>
      <c r="AU1200" s="44"/>
      <c r="AV1200" s="44"/>
      <c r="AW1200" s="44"/>
      <c r="AX1200" s="44"/>
      <c r="AY1200" s="44"/>
      <c r="AZ1200" s="44"/>
      <c r="BA1200" s="44"/>
      <c r="BB1200" s="44"/>
      <c r="BC1200" s="44"/>
      <c r="BD1200" s="44"/>
      <c r="BE1200" s="44"/>
      <c r="BF1200" s="44"/>
      <c r="BG1200" s="44"/>
      <c r="BH1200" s="44"/>
      <c r="BI1200" s="44"/>
      <c r="BJ1200" s="44"/>
    </row>
    <row r="1201" spans="1:62" x14ac:dyDescent="0.25">
      <c r="A1201" s="41"/>
      <c r="B1201" s="41"/>
      <c r="C1201" s="41"/>
      <c r="D1201" s="41"/>
      <c r="E1201" s="41"/>
      <c r="F1201" s="41"/>
      <c r="G1201" s="41"/>
      <c r="H1201" s="41"/>
      <c r="I1201" s="41"/>
      <c r="J1201" s="41"/>
      <c r="K1201" s="41"/>
      <c r="L1201" s="41"/>
      <c r="M1201" s="41"/>
      <c r="N1201" s="41"/>
      <c r="O1201" s="41"/>
      <c r="P1201" s="41"/>
      <c r="Q1201" s="41"/>
      <c r="R1201" s="41"/>
      <c r="S1201" s="41"/>
      <c r="T1201" s="41"/>
      <c r="U1201" s="41"/>
      <c r="V1201" s="41"/>
      <c r="W1201" s="41"/>
      <c r="X1201" s="41"/>
      <c r="Y1201" s="41"/>
      <c r="Z1201" s="41"/>
      <c r="AA1201" s="41"/>
      <c r="AB1201" s="41"/>
      <c r="AC1201" s="41"/>
      <c r="AD1201" s="41"/>
      <c r="AE1201" s="41"/>
      <c r="AF1201" s="41"/>
      <c r="AG1201" s="41"/>
      <c r="AH1201" s="41"/>
      <c r="AI1201" s="41"/>
      <c r="AJ1201" s="41"/>
      <c r="AK1201" s="41"/>
      <c r="AL1201" s="41"/>
      <c r="AM1201" s="41"/>
      <c r="AN1201" s="41"/>
      <c r="AO1201" s="41"/>
      <c r="AP1201" s="41"/>
      <c r="AQ1201" s="41"/>
      <c r="AR1201" s="41"/>
      <c r="AS1201" s="41"/>
      <c r="AT1201" s="44"/>
      <c r="AU1201" s="44"/>
      <c r="AV1201" s="44"/>
      <c r="AW1201" s="44"/>
      <c r="AX1201" s="44"/>
      <c r="AY1201" s="44"/>
      <c r="AZ1201" s="44"/>
      <c r="BA1201" s="44"/>
      <c r="BB1201" s="44"/>
      <c r="BC1201" s="44"/>
      <c r="BD1201" s="44"/>
      <c r="BE1201" s="44"/>
      <c r="BF1201" s="44"/>
      <c r="BG1201" s="44"/>
      <c r="BH1201" s="44"/>
      <c r="BI1201" s="44"/>
      <c r="BJ1201" s="44"/>
    </row>
    <row r="1202" spans="1:62" x14ac:dyDescent="0.25">
      <c r="A1202" s="41"/>
      <c r="B1202" s="41"/>
      <c r="C1202" s="41"/>
      <c r="D1202" s="41"/>
      <c r="E1202" s="41"/>
      <c r="F1202" s="41"/>
      <c r="G1202" s="41"/>
      <c r="H1202" s="41"/>
      <c r="I1202" s="41"/>
      <c r="J1202" s="41"/>
      <c r="K1202" s="41"/>
      <c r="L1202" s="41"/>
      <c r="M1202" s="41"/>
      <c r="N1202" s="41"/>
      <c r="O1202" s="41"/>
      <c r="P1202" s="41"/>
      <c r="Q1202" s="41"/>
      <c r="R1202" s="41"/>
      <c r="S1202" s="41"/>
      <c r="T1202" s="41"/>
      <c r="U1202" s="41"/>
      <c r="V1202" s="41"/>
      <c r="W1202" s="41"/>
      <c r="X1202" s="41"/>
      <c r="Y1202" s="41"/>
      <c r="Z1202" s="41"/>
      <c r="AA1202" s="41"/>
      <c r="AB1202" s="41"/>
      <c r="AC1202" s="41"/>
      <c r="AD1202" s="41"/>
      <c r="AE1202" s="41"/>
      <c r="AF1202" s="41"/>
      <c r="AG1202" s="41"/>
      <c r="AH1202" s="41"/>
      <c r="AI1202" s="41"/>
      <c r="AJ1202" s="41"/>
      <c r="AK1202" s="41"/>
      <c r="AL1202" s="41"/>
      <c r="AM1202" s="41"/>
      <c r="AN1202" s="41"/>
      <c r="AO1202" s="41"/>
      <c r="AP1202" s="41"/>
      <c r="AQ1202" s="41"/>
      <c r="AR1202" s="41"/>
      <c r="AS1202" s="41"/>
      <c r="AT1202" s="44"/>
      <c r="AU1202" s="44"/>
      <c r="AV1202" s="44"/>
      <c r="AW1202" s="44"/>
      <c r="AX1202" s="44"/>
      <c r="AY1202" s="44"/>
      <c r="AZ1202" s="44"/>
      <c r="BA1202" s="44"/>
      <c r="BB1202" s="44"/>
      <c r="BC1202" s="44"/>
      <c r="BD1202" s="44"/>
      <c r="BE1202" s="44"/>
      <c r="BF1202" s="44"/>
      <c r="BG1202" s="44"/>
      <c r="BH1202" s="44"/>
      <c r="BI1202" s="44"/>
      <c r="BJ1202" s="44"/>
    </row>
    <row r="1203" spans="1:62" x14ac:dyDescent="0.25">
      <c r="A1203" s="41"/>
      <c r="B1203" s="41"/>
      <c r="C1203" s="41"/>
      <c r="D1203" s="41"/>
      <c r="E1203" s="41"/>
      <c r="F1203" s="41"/>
      <c r="G1203" s="41"/>
      <c r="H1203" s="41"/>
      <c r="I1203" s="41"/>
      <c r="J1203" s="41"/>
      <c r="K1203" s="41"/>
      <c r="L1203" s="41"/>
      <c r="M1203" s="41"/>
      <c r="N1203" s="41"/>
      <c r="O1203" s="41"/>
      <c r="P1203" s="41"/>
      <c r="Q1203" s="41"/>
      <c r="R1203" s="41"/>
      <c r="S1203" s="41"/>
      <c r="T1203" s="41"/>
      <c r="U1203" s="41"/>
      <c r="V1203" s="41"/>
      <c r="W1203" s="41"/>
      <c r="X1203" s="41"/>
      <c r="Y1203" s="41"/>
      <c r="Z1203" s="41"/>
      <c r="AA1203" s="41"/>
      <c r="AB1203" s="41"/>
      <c r="AC1203" s="41"/>
      <c r="AD1203" s="41"/>
      <c r="AE1203" s="41"/>
      <c r="AF1203" s="41"/>
      <c r="AG1203" s="41"/>
      <c r="AH1203" s="41"/>
      <c r="AI1203" s="41"/>
      <c r="AJ1203" s="41"/>
      <c r="AK1203" s="41"/>
      <c r="AL1203" s="41"/>
      <c r="AM1203" s="41"/>
      <c r="AN1203" s="41"/>
      <c r="AO1203" s="41"/>
      <c r="AP1203" s="41"/>
      <c r="AQ1203" s="41"/>
      <c r="AR1203" s="41"/>
      <c r="AS1203" s="41"/>
      <c r="AT1203" s="44"/>
      <c r="AU1203" s="44"/>
      <c r="AV1203" s="44"/>
      <c r="AW1203" s="44"/>
      <c r="AX1203" s="44"/>
      <c r="AY1203" s="44"/>
      <c r="AZ1203" s="44"/>
      <c r="BA1203" s="44"/>
      <c r="BB1203" s="44"/>
      <c r="BC1203" s="44"/>
      <c r="BD1203" s="44"/>
      <c r="BE1203" s="44"/>
      <c r="BF1203" s="44"/>
      <c r="BG1203" s="44"/>
      <c r="BH1203" s="44"/>
      <c r="BI1203" s="44"/>
      <c r="BJ1203" s="44"/>
    </row>
    <row r="1204" spans="1:62" x14ac:dyDescent="0.25">
      <c r="A1204" s="41"/>
      <c r="B1204" s="41"/>
      <c r="C1204" s="41"/>
      <c r="D1204" s="41"/>
      <c r="E1204" s="41"/>
      <c r="F1204" s="41"/>
      <c r="G1204" s="41"/>
      <c r="H1204" s="41"/>
      <c r="I1204" s="41"/>
      <c r="J1204" s="41"/>
      <c r="K1204" s="41"/>
      <c r="L1204" s="41"/>
      <c r="M1204" s="41"/>
      <c r="N1204" s="41"/>
      <c r="O1204" s="41"/>
      <c r="P1204" s="41"/>
      <c r="Q1204" s="41"/>
      <c r="R1204" s="41"/>
      <c r="S1204" s="41"/>
      <c r="T1204" s="41"/>
      <c r="U1204" s="41"/>
      <c r="V1204" s="41"/>
      <c r="W1204" s="41"/>
      <c r="X1204" s="41"/>
      <c r="Y1204" s="41"/>
      <c r="Z1204" s="41"/>
      <c r="AA1204" s="41"/>
      <c r="AB1204" s="41"/>
      <c r="AC1204" s="41"/>
      <c r="AD1204" s="41"/>
      <c r="AE1204" s="41"/>
      <c r="AF1204" s="41"/>
      <c r="AG1204" s="41"/>
      <c r="AH1204" s="41"/>
      <c r="AI1204" s="41"/>
      <c r="AJ1204" s="41"/>
      <c r="AK1204" s="41"/>
      <c r="AL1204" s="41"/>
      <c r="AM1204" s="41"/>
      <c r="AN1204" s="41"/>
      <c r="AO1204" s="41"/>
      <c r="AP1204" s="41"/>
      <c r="AQ1204" s="41"/>
      <c r="AR1204" s="41"/>
      <c r="AS1204" s="41"/>
      <c r="AT1204" s="44"/>
      <c r="AU1204" s="44"/>
      <c r="AV1204" s="44"/>
      <c r="AW1204" s="44"/>
      <c r="AX1204" s="44"/>
      <c r="AY1204" s="44"/>
      <c r="AZ1204" s="44"/>
      <c r="BA1204" s="44"/>
      <c r="BB1204" s="44"/>
      <c r="BC1204" s="44"/>
      <c r="BD1204" s="44"/>
      <c r="BE1204" s="44"/>
      <c r="BF1204" s="44"/>
      <c r="BG1204" s="44"/>
      <c r="BH1204" s="44"/>
      <c r="BI1204" s="44"/>
      <c r="BJ1204" s="44"/>
    </row>
    <row r="1205" spans="1:62" x14ac:dyDescent="0.25">
      <c r="A1205" s="41"/>
      <c r="B1205" s="41"/>
      <c r="C1205" s="41"/>
      <c r="D1205" s="41"/>
      <c r="E1205" s="41"/>
      <c r="F1205" s="41"/>
      <c r="G1205" s="41"/>
      <c r="H1205" s="41"/>
      <c r="I1205" s="41"/>
      <c r="J1205" s="41"/>
      <c r="K1205" s="41"/>
      <c r="L1205" s="41"/>
      <c r="M1205" s="41"/>
      <c r="N1205" s="41"/>
      <c r="O1205" s="41"/>
      <c r="P1205" s="41"/>
      <c r="Q1205" s="41"/>
      <c r="R1205" s="41"/>
      <c r="S1205" s="41"/>
      <c r="T1205" s="41"/>
      <c r="U1205" s="41"/>
      <c r="V1205" s="41"/>
      <c r="W1205" s="41"/>
      <c r="X1205" s="41"/>
      <c r="Y1205" s="41"/>
      <c r="Z1205" s="41"/>
      <c r="AA1205" s="41"/>
      <c r="AB1205" s="41"/>
      <c r="AC1205" s="41"/>
      <c r="AD1205" s="41"/>
      <c r="AE1205" s="41"/>
      <c r="AF1205" s="41"/>
      <c r="AG1205" s="41"/>
      <c r="AH1205" s="41"/>
      <c r="AI1205" s="41"/>
      <c r="AJ1205" s="41"/>
      <c r="AK1205" s="41"/>
      <c r="AL1205" s="41"/>
      <c r="AM1205" s="41"/>
      <c r="AN1205" s="41"/>
      <c r="AO1205" s="41"/>
      <c r="AP1205" s="41"/>
      <c r="AQ1205" s="41"/>
      <c r="AR1205" s="41"/>
      <c r="AS1205" s="41"/>
      <c r="AT1205" s="44"/>
      <c r="AU1205" s="44"/>
      <c r="AV1205" s="44"/>
      <c r="AW1205" s="44"/>
      <c r="AX1205" s="44"/>
      <c r="AY1205" s="44"/>
      <c r="AZ1205" s="44"/>
      <c r="BA1205" s="44"/>
      <c r="BB1205" s="44"/>
      <c r="BC1205" s="44"/>
      <c r="BD1205" s="44"/>
      <c r="BE1205" s="44"/>
      <c r="BF1205" s="44"/>
      <c r="BG1205" s="44"/>
      <c r="BH1205" s="44"/>
      <c r="BI1205" s="44"/>
      <c r="BJ1205" s="44"/>
    </row>
    <row r="1206" spans="1:62" x14ac:dyDescent="0.25">
      <c r="A1206" s="41"/>
      <c r="B1206" s="41"/>
      <c r="C1206" s="41"/>
      <c r="D1206" s="41"/>
      <c r="E1206" s="41"/>
      <c r="F1206" s="41"/>
      <c r="G1206" s="41"/>
      <c r="H1206" s="41"/>
      <c r="I1206" s="41"/>
      <c r="J1206" s="41"/>
      <c r="K1206" s="41"/>
      <c r="L1206" s="41"/>
      <c r="M1206" s="41"/>
      <c r="N1206" s="41"/>
      <c r="O1206" s="41"/>
      <c r="P1206" s="41"/>
      <c r="Q1206" s="41"/>
      <c r="R1206" s="41"/>
      <c r="S1206" s="41"/>
      <c r="T1206" s="41"/>
      <c r="U1206" s="41"/>
      <c r="V1206" s="41"/>
      <c r="W1206" s="41"/>
      <c r="X1206" s="41"/>
      <c r="Y1206" s="41"/>
      <c r="Z1206" s="41"/>
      <c r="AA1206" s="41"/>
      <c r="AB1206" s="41"/>
      <c r="AC1206" s="41"/>
      <c r="AD1206" s="41"/>
      <c r="AE1206" s="41"/>
      <c r="AF1206" s="41"/>
      <c r="AG1206" s="41"/>
      <c r="AH1206" s="41"/>
      <c r="AI1206" s="41"/>
      <c r="AJ1206" s="41"/>
      <c r="AK1206" s="41"/>
      <c r="AL1206" s="41"/>
      <c r="AM1206" s="41"/>
      <c r="AN1206" s="41"/>
      <c r="AO1206" s="41"/>
      <c r="AP1206" s="41"/>
      <c r="AQ1206" s="41"/>
      <c r="AR1206" s="41"/>
      <c r="AS1206" s="41"/>
      <c r="AT1206" s="44"/>
      <c r="AU1206" s="44"/>
      <c r="AV1206" s="44"/>
      <c r="AW1206" s="44"/>
      <c r="AX1206" s="44"/>
      <c r="AY1206" s="44"/>
      <c r="AZ1206" s="44"/>
      <c r="BA1206" s="44"/>
      <c r="BB1206" s="44"/>
      <c r="BC1206" s="44"/>
      <c r="BD1206" s="44"/>
      <c r="BE1206" s="44"/>
      <c r="BF1206" s="44"/>
      <c r="BG1206" s="44"/>
      <c r="BH1206" s="44"/>
      <c r="BI1206" s="44"/>
      <c r="BJ1206" s="44"/>
    </row>
    <row r="1207" spans="1:62" x14ac:dyDescent="0.25">
      <c r="A1207" s="41"/>
      <c r="B1207" s="41"/>
      <c r="C1207" s="41"/>
      <c r="D1207" s="41"/>
      <c r="E1207" s="41"/>
      <c r="F1207" s="41"/>
      <c r="G1207" s="41"/>
      <c r="H1207" s="41"/>
      <c r="I1207" s="41"/>
      <c r="J1207" s="41"/>
      <c r="K1207" s="41"/>
      <c r="L1207" s="41"/>
      <c r="M1207" s="41"/>
      <c r="N1207" s="41"/>
      <c r="O1207" s="41"/>
      <c r="P1207" s="41"/>
      <c r="Q1207" s="41"/>
      <c r="R1207" s="41"/>
      <c r="S1207" s="41"/>
      <c r="T1207" s="41"/>
      <c r="U1207" s="41"/>
      <c r="V1207" s="41"/>
      <c r="W1207" s="41"/>
      <c r="X1207" s="41"/>
      <c r="Y1207" s="41"/>
      <c r="Z1207" s="41"/>
      <c r="AA1207" s="41"/>
      <c r="AB1207" s="41"/>
      <c r="AC1207" s="41"/>
      <c r="AD1207" s="41"/>
      <c r="AE1207" s="41"/>
      <c r="AF1207" s="41"/>
      <c r="AG1207" s="41"/>
      <c r="AH1207" s="41"/>
      <c r="AI1207" s="41"/>
      <c r="AJ1207" s="41"/>
      <c r="AK1207" s="41"/>
      <c r="AL1207" s="41"/>
      <c r="AM1207" s="41"/>
      <c r="AN1207" s="41"/>
      <c r="AO1207" s="41"/>
      <c r="AP1207" s="41"/>
      <c r="AQ1207" s="41"/>
      <c r="AR1207" s="41"/>
      <c r="AS1207" s="41"/>
      <c r="AT1207" s="44"/>
      <c r="AU1207" s="44"/>
      <c r="AV1207" s="44"/>
      <c r="AW1207" s="44"/>
      <c r="AX1207" s="44"/>
      <c r="AY1207" s="44"/>
      <c r="AZ1207" s="44"/>
      <c r="BA1207" s="44"/>
      <c r="BB1207" s="44"/>
      <c r="BC1207" s="44"/>
      <c r="BD1207" s="44"/>
      <c r="BE1207" s="44"/>
      <c r="BF1207" s="44"/>
      <c r="BG1207" s="44"/>
      <c r="BH1207" s="44"/>
      <c r="BI1207" s="44"/>
      <c r="BJ1207" s="44"/>
    </row>
    <row r="1208" spans="1:62" x14ac:dyDescent="0.25">
      <c r="A1208" s="41"/>
      <c r="B1208" s="41"/>
      <c r="C1208" s="41"/>
      <c r="D1208" s="41"/>
      <c r="E1208" s="41"/>
      <c r="F1208" s="41"/>
      <c r="G1208" s="41"/>
      <c r="H1208" s="41"/>
      <c r="I1208" s="41"/>
      <c r="J1208" s="41"/>
      <c r="K1208" s="41"/>
      <c r="L1208" s="41"/>
      <c r="M1208" s="41"/>
      <c r="N1208" s="41"/>
      <c r="O1208" s="41"/>
      <c r="P1208" s="41"/>
      <c r="Q1208" s="41"/>
      <c r="R1208" s="41"/>
      <c r="S1208" s="41"/>
      <c r="T1208" s="41"/>
      <c r="U1208" s="41"/>
      <c r="V1208" s="41"/>
      <c r="W1208" s="41"/>
      <c r="X1208" s="41"/>
      <c r="Y1208" s="41"/>
      <c r="Z1208" s="41"/>
      <c r="AA1208" s="41"/>
      <c r="AB1208" s="41"/>
      <c r="AC1208" s="41"/>
      <c r="AD1208" s="41"/>
      <c r="AE1208" s="41"/>
      <c r="AF1208" s="41"/>
      <c r="AG1208" s="41"/>
      <c r="AH1208" s="41"/>
      <c r="AI1208" s="41"/>
      <c r="AJ1208" s="41"/>
      <c r="AK1208" s="41"/>
      <c r="AL1208" s="41"/>
      <c r="AM1208" s="41"/>
      <c r="AN1208" s="41"/>
      <c r="AO1208" s="41"/>
      <c r="AP1208" s="41"/>
      <c r="AQ1208" s="41"/>
      <c r="AR1208" s="41"/>
      <c r="AS1208" s="41"/>
      <c r="AT1208" s="44"/>
      <c r="AU1208" s="44"/>
      <c r="AV1208" s="44"/>
      <c r="AW1208" s="44"/>
      <c r="AX1208" s="44"/>
      <c r="AY1208" s="44"/>
      <c r="AZ1208" s="44"/>
      <c r="BA1208" s="44"/>
      <c r="BB1208" s="44"/>
      <c r="BC1208" s="44"/>
      <c r="BD1208" s="44"/>
      <c r="BE1208" s="44"/>
      <c r="BF1208" s="44"/>
      <c r="BG1208" s="44"/>
      <c r="BH1208" s="44"/>
      <c r="BI1208" s="44"/>
      <c r="BJ1208" s="44"/>
    </row>
    <row r="1209" spans="1:62" x14ac:dyDescent="0.25">
      <c r="A1209" s="41"/>
      <c r="B1209" s="41"/>
      <c r="C1209" s="41"/>
      <c r="D1209" s="41"/>
      <c r="E1209" s="41"/>
      <c r="F1209" s="41"/>
      <c r="G1209" s="41"/>
      <c r="H1209" s="41"/>
      <c r="I1209" s="41"/>
      <c r="J1209" s="41"/>
      <c r="K1209" s="41"/>
      <c r="L1209" s="41"/>
      <c r="M1209" s="41"/>
      <c r="N1209" s="41"/>
      <c r="O1209" s="41"/>
      <c r="P1209" s="41"/>
      <c r="Q1209" s="41"/>
      <c r="R1209" s="41"/>
      <c r="S1209" s="41"/>
      <c r="T1209" s="41"/>
      <c r="U1209" s="41"/>
      <c r="V1209" s="41"/>
      <c r="W1209" s="41"/>
      <c r="X1209" s="41"/>
      <c r="Y1209" s="41"/>
      <c r="Z1209" s="41"/>
      <c r="AA1209" s="41"/>
      <c r="AB1209" s="41"/>
      <c r="AC1209" s="41"/>
      <c r="AD1209" s="41"/>
      <c r="AE1209" s="41"/>
      <c r="AF1209" s="41"/>
      <c r="AG1209" s="41"/>
      <c r="AH1209" s="41"/>
      <c r="AI1209" s="41"/>
      <c r="AJ1209" s="41"/>
      <c r="AK1209" s="41"/>
      <c r="AL1209" s="41"/>
      <c r="AM1209" s="41"/>
      <c r="AN1209" s="41"/>
      <c r="AO1209" s="41"/>
      <c r="AP1209" s="41"/>
      <c r="AQ1209" s="41"/>
      <c r="AR1209" s="41"/>
      <c r="AS1209" s="41"/>
      <c r="AT1209" s="44"/>
      <c r="AU1209" s="44"/>
      <c r="AV1209" s="44"/>
      <c r="AW1209" s="44"/>
      <c r="AX1209" s="44"/>
      <c r="AY1209" s="44"/>
      <c r="AZ1209" s="44"/>
      <c r="BA1209" s="44"/>
      <c r="BB1209" s="44"/>
      <c r="BC1209" s="44"/>
      <c r="BD1209" s="44"/>
      <c r="BE1209" s="44"/>
      <c r="BF1209" s="44"/>
      <c r="BG1209" s="44"/>
      <c r="BH1209" s="44"/>
      <c r="BI1209" s="44"/>
      <c r="BJ1209" s="44"/>
    </row>
    <row r="1210" spans="1:62" x14ac:dyDescent="0.25">
      <c r="A1210" s="41"/>
      <c r="B1210" s="41"/>
      <c r="C1210" s="41"/>
      <c r="D1210" s="41"/>
      <c r="E1210" s="41"/>
      <c r="F1210" s="41"/>
      <c r="G1210" s="41"/>
      <c r="H1210" s="41"/>
      <c r="I1210" s="41"/>
      <c r="J1210" s="41"/>
      <c r="K1210" s="41"/>
      <c r="L1210" s="41"/>
      <c r="M1210" s="41"/>
      <c r="N1210" s="41"/>
      <c r="O1210" s="41"/>
      <c r="P1210" s="41"/>
      <c r="Q1210" s="41"/>
      <c r="R1210" s="41"/>
      <c r="S1210" s="41"/>
      <c r="T1210" s="41"/>
      <c r="U1210" s="41"/>
      <c r="V1210" s="41"/>
      <c r="W1210" s="41"/>
      <c r="X1210" s="41"/>
      <c r="Y1210" s="41"/>
      <c r="Z1210" s="41"/>
      <c r="AA1210" s="41"/>
      <c r="AB1210" s="41"/>
      <c r="AC1210" s="41"/>
      <c r="AD1210" s="41"/>
      <c r="AE1210" s="41"/>
      <c r="AF1210" s="41"/>
      <c r="AG1210" s="41"/>
      <c r="AH1210" s="41"/>
      <c r="AI1210" s="41"/>
      <c r="AJ1210" s="41"/>
      <c r="AK1210" s="41"/>
      <c r="AL1210" s="41"/>
      <c r="AM1210" s="41"/>
      <c r="AN1210" s="41"/>
      <c r="AO1210" s="41"/>
      <c r="AP1210" s="41"/>
      <c r="AQ1210" s="41"/>
      <c r="AR1210" s="41"/>
      <c r="AS1210" s="41"/>
      <c r="AT1210" s="44"/>
      <c r="AU1210" s="44"/>
      <c r="AV1210" s="44"/>
      <c r="AW1210" s="44"/>
      <c r="AX1210" s="44"/>
      <c r="AY1210" s="44"/>
      <c r="AZ1210" s="44"/>
      <c r="BA1210" s="44"/>
      <c r="BB1210" s="44"/>
      <c r="BC1210" s="44"/>
      <c r="BD1210" s="44"/>
      <c r="BE1210" s="44"/>
      <c r="BF1210" s="44"/>
      <c r="BG1210" s="44"/>
      <c r="BH1210" s="44"/>
      <c r="BI1210" s="44"/>
      <c r="BJ1210" s="44"/>
    </row>
    <row r="1211" spans="1:62" x14ac:dyDescent="0.25">
      <c r="A1211" s="41"/>
      <c r="B1211" s="41"/>
      <c r="C1211" s="41"/>
      <c r="D1211" s="41"/>
      <c r="E1211" s="41"/>
      <c r="F1211" s="41"/>
      <c r="G1211" s="41"/>
      <c r="H1211" s="41"/>
      <c r="I1211" s="41"/>
      <c r="J1211" s="41"/>
      <c r="K1211" s="41"/>
      <c r="L1211" s="41"/>
      <c r="M1211" s="41"/>
      <c r="N1211" s="41"/>
      <c r="O1211" s="41"/>
      <c r="P1211" s="41"/>
      <c r="Q1211" s="41"/>
      <c r="R1211" s="41"/>
      <c r="S1211" s="41"/>
      <c r="T1211" s="41"/>
      <c r="U1211" s="41"/>
      <c r="V1211" s="41"/>
      <c r="W1211" s="41"/>
      <c r="X1211" s="41"/>
      <c r="Y1211" s="41"/>
      <c r="Z1211" s="41"/>
      <c r="AA1211" s="41"/>
      <c r="AB1211" s="41"/>
      <c r="AC1211" s="41"/>
      <c r="AD1211" s="41"/>
      <c r="AE1211" s="41"/>
      <c r="AF1211" s="41"/>
      <c r="AG1211" s="41"/>
      <c r="AH1211" s="41"/>
      <c r="AI1211" s="41"/>
      <c r="AJ1211" s="41"/>
      <c r="AK1211" s="41"/>
      <c r="AL1211" s="41"/>
      <c r="AM1211" s="41"/>
      <c r="AN1211" s="41"/>
      <c r="AO1211" s="41"/>
      <c r="AP1211" s="41"/>
      <c r="AQ1211" s="41"/>
      <c r="AR1211" s="41"/>
      <c r="AS1211" s="41"/>
      <c r="AT1211" s="44"/>
      <c r="AU1211" s="44"/>
      <c r="AV1211" s="44"/>
      <c r="AW1211" s="44"/>
      <c r="AX1211" s="44"/>
      <c r="AY1211" s="44"/>
      <c r="AZ1211" s="44"/>
      <c r="BA1211" s="44"/>
      <c r="BB1211" s="44"/>
      <c r="BC1211" s="44"/>
      <c r="BD1211" s="44"/>
      <c r="BE1211" s="44"/>
      <c r="BF1211" s="44"/>
      <c r="BG1211" s="44"/>
      <c r="BH1211" s="44"/>
      <c r="BI1211" s="44"/>
      <c r="BJ1211" s="44"/>
    </row>
    <row r="1212" spans="1:62" x14ac:dyDescent="0.25">
      <c r="A1212" s="41"/>
      <c r="B1212" s="41"/>
      <c r="C1212" s="41"/>
      <c r="D1212" s="41"/>
      <c r="E1212" s="41"/>
      <c r="F1212" s="41"/>
      <c r="G1212" s="41"/>
      <c r="H1212" s="41"/>
      <c r="I1212" s="41"/>
      <c r="J1212" s="41"/>
      <c r="K1212" s="41"/>
      <c r="L1212" s="41"/>
      <c r="M1212" s="41"/>
      <c r="N1212" s="41"/>
      <c r="O1212" s="41"/>
      <c r="P1212" s="41"/>
      <c r="Q1212" s="41"/>
      <c r="R1212" s="41"/>
      <c r="S1212" s="41"/>
      <c r="T1212" s="41"/>
      <c r="U1212" s="41"/>
      <c r="V1212" s="41"/>
      <c r="W1212" s="41"/>
      <c r="X1212" s="41"/>
      <c r="Y1212" s="41"/>
      <c r="Z1212" s="41"/>
      <c r="AA1212" s="41"/>
      <c r="AB1212" s="41"/>
      <c r="AC1212" s="41"/>
      <c r="AD1212" s="41"/>
      <c r="AE1212" s="41"/>
      <c r="AF1212" s="41"/>
      <c r="AG1212" s="41"/>
      <c r="AH1212" s="41"/>
      <c r="AI1212" s="41"/>
      <c r="AJ1212" s="41"/>
      <c r="AK1212" s="41"/>
      <c r="AL1212" s="41"/>
      <c r="AM1212" s="41"/>
      <c r="AN1212" s="41"/>
      <c r="AO1212" s="41"/>
      <c r="AP1212" s="41"/>
      <c r="AQ1212" s="41"/>
      <c r="AR1212" s="41"/>
      <c r="AS1212" s="41"/>
      <c r="AT1212" s="44"/>
      <c r="AU1212" s="44"/>
      <c r="AV1212" s="44"/>
      <c r="AW1212" s="44"/>
      <c r="AX1212" s="44"/>
      <c r="AY1212" s="44"/>
      <c r="AZ1212" s="44"/>
      <c r="BA1212" s="44"/>
      <c r="BB1212" s="44"/>
      <c r="BC1212" s="44"/>
      <c r="BD1212" s="44"/>
      <c r="BE1212" s="44"/>
      <c r="BF1212" s="44"/>
      <c r="BG1212" s="44"/>
      <c r="BH1212" s="44"/>
      <c r="BI1212" s="44"/>
      <c r="BJ1212" s="44"/>
    </row>
    <row r="1213" spans="1:62" x14ac:dyDescent="0.25">
      <c r="A1213" s="41"/>
      <c r="B1213" s="41"/>
      <c r="C1213" s="41"/>
      <c r="D1213" s="41"/>
      <c r="E1213" s="41"/>
      <c r="F1213" s="41"/>
      <c r="G1213" s="41"/>
      <c r="H1213" s="41"/>
      <c r="I1213" s="41"/>
      <c r="J1213" s="41"/>
      <c r="K1213" s="41"/>
      <c r="L1213" s="41"/>
      <c r="M1213" s="41"/>
      <c r="N1213" s="41"/>
      <c r="O1213" s="41"/>
      <c r="P1213" s="41"/>
      <c r="Q1213" s="41"/>
      <c r="R1213" s="41"/>
      <c r="S1213" s="41"/>
      <c r="T1213" s="41"/>
      <c r="U1213" s="41"/>
      <c r="V1213" s="41"/>
      <c r="W1213" s="41"/>
      <c r="X1213" s="41"/>
      <c r="Y1213" s="41"/>
      <c r="Z1213" s="41"/>
      <c r="AA1213" s="41"/>
      <c r="AB1213" s="41"/>
      <c r="AC1213" s="41"/>
      <c r="AD1213" s="41"/>
      <c r="AE1213" s="41"/>
      <c r="AF1213" s="41"/>
      <c r="AG1213" s="41"/>
      <c r="AH1213" s="41"/>
      <c r="AI1213" s="41"/>
      <c r="AJ1213" s="41"/>
      <c r="AK1213" s="41"/>
      <c r="AL1213" s="41"/>
      <c r="AM1213" s="41"/>
      <c r="AN1213" s="41"/>
      <c r="AO1213" s="41"/>
      <c r="AP1213" s="41"/>
      <c r="AQ1213" s="41"/>
      <c r="AR1213" s="41"/>
      <c r="AS1213" s="41"/>
      <c r="AT1213" s="44"/>
      <c r="AU1213" s="44"/>
      <c r="AV1213" s="44"/>
      <c r="AW1213" s="44"/>
      <c r="AX1213" s="44"/>
      <c r="AY1213" s="44"/>
      <c r="AZ1213" s="44"/>
      <c r="BA1213" s="44"/>
      <c r="BB1213" s="44"/>
      <c r="BC1213" s="44"/>
      <c r="BD1213" s="44"/>
      <c r="BE1213" s="44"/>
      <c r="BF1213" s="44"/>
      <c r="BG1213" s="44"/>
      <c r="BH1213" s="44"/>
      <c r="BI1213" s="44"/>
      <c r="BJ1213" s="44"/>
    </row>
    <row r="1214" spans="1:62" x14ac:dyDescent="0.25">
      <c r="A1214" s="41"/>
      <c r="B1214" s="41"/>
      <c r="C1214" s="41"/>
      <c r="D1214" s="41"/>
      <c r="E1214" s="41"/>
      <c r="F1214" s="41"/>
      <c r="G1214" s="41"/>
      <c r="H1214" s="41"/>
      <c r="I1214" s="41"/>
      <c r="J1214" s="41"/>
      <c r="K1214" s="41"/>
      <c r="L1214" s="41"/>
      <c r="M1214" s="41"/>
      <c r="N1214" s="41"/>
      <c r="O1214" s="41"/>
      <c r="P1214" s="41"/>
      <c r="Q1214" s="41"/>
      <c r="R1214" s="41"/>
      <c r="S1214" s="41"/>
      <c r="T1214" s="41"/>
      <c r="U1214" s="41"/>
      <c r="V1214" s="41"/>
      <c r="W1214" s="41"/>
      <c r="X1214" s="41"/>
      <c r="Y1214" s="41"/>
      <c r="Z1214" s="41"/>
      <c r="AA1214" s="41"/>
      <c r="AB1214" s="41"/>
      <c r="AC1214" s="41"/>
      <c r="AD1214" s="41"/>
      <c r="AE1214" s="41"/>
      <c r="AF1214" s="41"/>
      <c r="AG1214" s="41"/>
      <c r="AH1214" s="41"/>
      <c r="AI1214" s="41"/>
      <c r="AJ1214" s="41"/>
      <c r="AK1214" s="41"/>
      <c r="AL1214" s="41"/>
      <c r="AM1214" s="41"/>
      <c r="AN1214" s="41"/>
      <c r="AO1214" s="41"/>
      <c r="AP1214" s="41"/>
      <c r="AQ1214" s="41"/>
      <c r="AR1214" s="41"/>
      <c r="AS1214" s="41"/>
      <c r="AT1214" s="44"/>
      <c r="AU1214" s="44"/>
      <c r="AV1214" s="44"/>
      <c r="AW1214" s="44"/>
      <c r="AX1214" s="44"/>
      <c r="AY1214" s="44"/>
      <c r="AZ1214" s="44"/>
      <c r="BA1214" s="44"/>
      <c r="BB1214" s="44"/>
      <c r="BC1214" s="44"/>
      <c r="BD1214" s="44"/>
      <c r="BE1214" s="44"/>
      <c r="BF1214" s="44"/>
      <c r="BG1214" s="44"/>
      <c r="BH1214" s="44"/>
      <c r="BI1214" s="44"/>
      <c r="BJ1214" s="44"/>
    </row>
    <row r="1215" spans="1:62" x14ac:dyDescent="0.25">
      <c r="A1215" s="41"/>
      <c r="B1215" s="41"/>
      <c r="C1215" s="41"/>
      <c r="D1215" s="41"/>
      <c r="E1215" s="41"/>
      <c r="F1215" s="41"/>
      <c r="G1215" s="41"/>
      <c r="H1215" s="41"/>
      <c r="I1215" s="41"/>
      <c r="J1215" s="41"/>
      <c r="K1215" s="41"/>
      <c r="L1215" s="41"/>
      <c r="M1215" s="41"/>
      <c r="N1215" s="41"/>
      <c r="O1215" s="41"/>
      <c r="P1215" s="41"/>
      <c r="Q1215" s="41"/>
      <c r="R1215" s="41"/>
      <c r="S1215" s="41"/>
      <c r="T1215" s="41"/>
      <c r="U1215" s="41"/>
      <c r="V1215" s="41"/>
      <c r="W1215" s="41"/>
      <c r="X1215" s="41"/>
      <c r="Y1215" s="41"/>
      <c r="Z1215" s="41"/>
      <c r="AA1215" s="41"/>
      <c r="AB1215" s="41"/>
      <c r="AC1215" s="41"/>
      <c r="AD1215" s="41"/>
      <c r="AE1215" s="41"/>
      <c r="AF1215" s="41"/>
      <c r="AG1215" s="41"/>
      <c r="AH1215" s="41"/>
      <c r="AI1215" s="41"/>
      <c r="AJ1215" s="41"/>
      <c r="AK1215" s="41"/>
      <c r="AL1215" s="41"/>
      <c r="AM1215" s="41"/>
      <c r="AN1215" s="41"/>
      <c r="AO1215" s="41"/>
      <c r="AP1215" s="41"/>
      <c r="AQ1215" s="41"/>
      <c r="AR1215" s="41"/>
      <c r="AS1215" s="41"/>
      <c r="AT1215" s="44"/>
      <c r="AU1215" s="44"/>
      <c r="AV1215" s="44"/>
      <c r="AW1215" s="44"/>
      <c r="AX1215" s="44"/>
      <c r="AY1215" s="44"/>
      <c r="AZ1215" s="44"/>
      <c r="BA1215" s="44"/>
      <c r="BB1215" s="44"/>
      <c r="BC1215" s="44"/>
      <c r="BD1215" s="44"/>
      <c r="BE1215" s="44"/>
      <c r="BF1215" s="44"/>
      <c r="BG1215" s="44"/>
      <c r="BH1215" s="44"/>
      <c r="BI1215" s="44"/>
      <c r="BJ1215" s="44"/>
    </row>
    <row r="1216" spans="1:62" x14ac:dyDescent="0.25">
      <c r="A1216" s="41"/>
      <c r="B1216" s="41"/>
      <c r="C1216" s="41"/>
      <c r="D1216" s="41"/>
      <c r="E1216" s="41"/>
      <c r="F1216" s="41"/>
      <c r="G1216" s="41"/>
      <c r="H1216" s="41"/>
      <c r="I1216" s="41"/>
      <c r="J1216" s="41"/>
      <c r="K1216" s="41"/>
      <c r="L1216" s="41"/>
      <c r="M1216" s="41"/>
      <c r="N1216" s="41"/>
      <c r="O1216" s="41"/>
      <c r="P1216" s="41"/>
      <c r="Q1216" s="41"/>
      <c r="R1216" s="41"/>
      <c r="S1216" s="41"/>
      <c r="T1216" s="41"/>
      <c r="U1216" s="41"/>
      <c r="V1216" s="41"/>
      <c r="W1216" s="41"/>
      <c r="X1216" s="41"/>
      <c r="Y1216" s="41"/>
      <c r="Z1216" s="41"/>
      <c r="AA1216" s="41"/>
      <c r="AB1216" s="41"/>
      <c r="AC1216" s="41"/>
      <c r="AD1216" s="41"/>
      <c r="AE1216" s="41"/>
      <c r="AF1216" s="41"/>
      <c r="AG1216" s="41"/>
      <c r="AH1216" s="41"/>
      <c r="AI1216" s="41"/>
      <c r="AJ1216" s="41"/>
      <c r="AK1216" s="41"/>
      <c r="AL1216" s="41"/>
      <c r="AM1216" s="41"/>
      <c r="AN1216" s="41"/>
      <c r="AO1216" s="41"/>
      <c r="AP1216" s="41"/>
      <c r="AQ1216" s="41"/>
      <c r="AR1216" s="41"/>
      <c r="AS1216" s="41"/>
      <c r="AT1216" s="44"/>
      <c r="AU1216" s="44"/>
      <c r="AV1216" s="44"/>
      <c r="AW1216" s="44"/>
      <c r="AX1216" s="44"/>
      <c r="AY1216" s="44"/>
      <c r="AZ1216" s="44"/>
      <c r="BA1216" s="44"/>
      <c r="BB1216" s="44"/>
      <c r="BC1216" s="44"/>
      <c r="BD1216" s="44"/>
      <c r="BE1216" s="44"/>
      <c r="BF1216" s="44"/>
      <c r="BG1216" s="44"/>
      <c r="BH1216" s="44"/>
      <c r="BI1216" s="44"/>
      <c r="BJ1216" s="44"/>
    </row>
    <row r="1217" spans="1:62" x14ac:dyDescent="0.25">
      <c r="A1217" s="41"/>
      <c r="B1217" s="41"/>
      <c r="C1217" s="41"/>
      <c r="D1217" s="41"/>
      <c r="E1217" s="41"/>
      <c r="F1217" s="41"/>
      <c r="G1217" s="41"/>
      <c r="H1217" s="41"/>
      <c r="I1217" s="41"/>
      <c r="J1217" s="41"/>
      <c r="K1217" s="41"/>
      <c r="L1217" s="41"/>
      <c r="M1217" s="41"/>
      <c r="N1217" s="41"/>
      <c r="O1217" s="41"/>
      <c r="P1217" s="41"/>
      <c r="Q1217" s="41"/>
      <c r="R1217" s="41"/>
      <c r="S1217" s="41"/>
      <c r="T1217" s="41"/>
      <c r="U1217" s="41"/>
      <c r="V1217" s="41"/>
      <c r="W1217" s="41"/>
      <c r="X1217" s="41"/>
      <c r="Y1217" s="41"/>
      <c r="Z1217" s="41"/>
      <c r="AA1217" s="41"/>
      <c r="AB1217" s="41"/>
      <c r="AC1217" s="41"/>
      <c r="AD1217" s="41"/>
      <c r="AE1217" s="41"/>
      <c r="AF1217" s="41"/>
      <c r="AG1217" s="41"/>
      <c r="AH1217" s="41"/>
      <c r="AI1217" s="41"/>
      <c r="AJ1217" s="41"/>
      <c r="AK1217" s="41"/>
      <c r="AL1217" s="41"/>
      <c r="AM1217" s="41"/>
      <c r="AN1217" s="41"/>
      <c r="AO1217" s="41"/>
      <c r="AP1217" s="41"/>
      <c r="AQ1217" s="41"/>
      <c r="AR1217" s="41"/>
      <c r="AS1217" s="41"/>
      <c r="AT1217" s="44"/>
      <c r="AU1217" s="44"/>
      <c r="AV1217" s="44"/>
      <c r="AW1217" s="44"/>
      <c r="AX1217" s="44"/>
      <c r="AY1217" s="44"/>
      <c r="AZ1217" s="44"/>
      <c r="BA1217" s="44"/>
      <c r="BB1217" s="44"/>
      <c r="BC1217" s="44"/>
      <c r="BD1217" s="44"/>
      <c r="BE1217" s="44"/>
      <c r="BF1217" s="44"/>
      <c r="BG1217" s="44"/>
      <c r="BH1217" s="44"/>
      <c r="BI1217" s="44"/>
      <c r="BJ1217" s="44"/>
    </row>
    <row r="1218" spans="1:62" x14ac:dyDescent="0.25">
      <c r="A1218" s="41"/>
      <c r="B1218" s="41"/>
      <c r="C1218" s="41"/>
      <c r="D1218" s="41"/>
      <c r="E1218" s="41"/>
      <c r="F1218" s="41"/>
      <c r="G1218" s="41"/>
      <c r="H1218" s="41"/>
      <c r="I1218" s="41"/>
      <c r="J1218" s="41"/>
      <c r="K1218" s="41"/>
      <c r="L1218" s="41"/>
      <c r="M1218" s="41"/>
      <c r="N1218" s="41"/>
      <c r="O1218" s="41"/>
      <c r="P1218" s="41"/>
      <c r="Q1218" s="41"/>
      <c r="R1218" s="41"/>
      <c r="S1218" s="41"/>
      <c r="T1218" s="41"/>
      <c r="U1218" s="41"/>
      <c r="V1218" s="41"/>
      <c r="W1218" s="41"/>
      <c r="X1218" s="41"/>
      <c r="Y1218" s="41"/>
      <c r="Z1218" s="41"/>
      <c r="AA1218" s="41"/>
      <c r="AB1218" s="41"/>
      <c r="AC1218" s="41"/>
      <c r="AD1218" s="41"/>
      <c r="AE1218" s="41"/>
      <c r="AF1218" s="41"/>
      <c r="AG1218" s="41"/>
      <c r="AH1218" s="41"/>
      <c r="AI1218" s="41"/>
      <c r="AJ1218" s="41"/>
      <c r="AK1218" s="41"/>
      <c r="AL1218" s="41"/>
      <c r="AM1218" s="41"/>
      <c r="AN1218" s="41"/>
      <c r="AO1218" s="41"/>
      <c r="AP1218" s="41"/>
      <c r="AQ1218" s="41"/>
      <c r="AR1218" s="41"/>
      <c r="AS1218" s="41"/>
      <c r="AT1218" s="44"/>
      <c r="AU1218" s="44"/>
      <c r="AV1218" s="44"/>
      <c r="AW1218" s="44"/>
      <c r="AX1218" s="44"/>
      <c r="AY1218" s="44"/>
      <c r="AZ1218" s="44"/>
      <c r="BA1218" s="44"/>
      <c r="BB1218" s="44"/>
      <c r="BC1218" s="44"/>
      <c r="BD1218" s="44"/>
      <c r="BE1218" s="44"/>
      <c r="BF1218" s="44"/>
      <c r="BG1218" s="44"/>
      <c r="BH1218" s="44"/>
      <c r="BI1218" s="44"/>
      <c r="BJ1218" s="44"/>
    </row>
    <row r="1219" spans="1:62" x14ac:dyDescent="0.25">
      <c r="A1219" s="41"/>
      <c r="B1219" s="41"/>
      <c r="C1219" s="41"/>
      <c r="D1219" s="41"/>
      <c r="E1219" s="41"/>
      <c r="F1219" s="41"/>
      <c r="G1219" s="41"/>
      <c r="H1219" s="41"/>
      <c r="I1219" s="41"/>
      <c r="J1219" s="41"/>
      <c r="K1219" s="41"/>
      <c r="L1219" s="41"/>
      <c r="M1219" s="41"/>
      <c r="N1219" s="41"/>
      <c r="O1219" s="41"/>
      <c r="P1219" s="41"/>
      <c r="Q1219" s="41"/>
      <c r="R1219" s="41"/>
      <c r="S1219" s="41"/>
      <c r="T1219" s="41"/>
      <c r="U1219" s="41"/>
      <c r="V1219" s="41"/>
      <c r="W1219" s="41"/>
      <c r="X1219" s="41"/>
      <c r="Y1219" s="41"/>
      <c r="Z1219" s="41"/>
      <c r="AA1219" s="41"/>
      <c r="AB1219" s="41"/>
      <c r="AC1219" s="41"/>
      <c r="AD1219" s="41"/>
      <c r="AE1219" s="41"/>
      <c r="AF1219" s="41"/>
      <c r="AG1219" s="41"/>
      <c r="AH1219" s="41"/>
      <c r="AI1219" s="41"/>
      <c r="AJ1219" s="41"/>
      <c r="AK1219" s="41"/>
      <c r="AL1219" s="41"/>
      <c r="AM1219" s="41"/>
      <c r="AN1219" s="41"/>
      <c r="AO1219" s="41"/>
      <c r="AP1219" s="41"/>
      <c r="AQ1219" s="41"/>
      <c r="AR1219" s="41"/>
      <c r="AS1219" s="41"/>
      <c r="AT1219" s="44"/>
      <c r="AU1219" s="44"/>
      <c r="AV1219" s="44"/>
      <c r="AW1219" s="44"/>
      <c r="AX1219" s="44"/>
      <c r="AY1219" s="44"/>
      <c r="AZ1219" s="44"/>
      <c r="BA1219" s="44"/>
      <c r="BB1219" s="44"/>
      <c r="BC1219" s="44"/>
      <c r="BD1219" s="44"/>
      <c r="BE1219" s="44"/>
      <c r="BF1219" s="44"/>
      <c r="BG1219" s="44"/>
      <c r="BH1219" s="44"/>
      <c r="BI1219" s="44"/>
      <c r="BJ1219" s="44"/>
    </row>
    <row r="1220" spans="1:62" x14ac:dyDescent="0.25">
      <c r="A1220" s="41"/>
      <c r="B1220" s="41"/>
      <c r="C1220" s="41"/>
      <c r="D1220" s="41"/>
      <c r="E1220" s="41"/>
      <c r="F1220" s="41"/>
      <c r="G1220" s="41"/>
      <c r="H1220" s="41"/>
      <c r="I1220" s="41"/>
      <c r="J1220" s="41"/>
      <c r="K1220" s="41"/>
      <c r="L1220" s="41"/>
      <c r="M1220" s="41"/>
      <c r="N1220" s="41"/>
      <c r="O1220" s="41"/>
      <c r="P1220" s="41"/>
      <c r="Q1220" s="41"/>
      <c r="R1220" s="41"/>
      <c r="S1220" s="41"/>
      <c r="T1220" s="41"/>
      <c r="U1220" s="41"/>
      <c r="V1220" s="41"/>
      <c r="W1220" s="41"/>
      <c r="X1220" s="41"/>
      <c r="Y1220" s="41"/>
      <c r="Z1220" s="41"/>
      <c r="AA1220" s="41"/>
      <c r="AB1220" s="41"/>
      <c r="AC1220" s="41"/>
      <c r="AD1220" s="41"/>
      <c r="AE1220" s="41"/>
      <c r="AF1220" s="41"/>
      <c r="AG1220" s="41"/>
      <c r="AH1220" s="41"/>
      <c r="AI1220" s="41"/>
      <c r="AJ1220" s="41"/>
      <c r="AK1220" s="41"/>
      <c r="AL1220" s="41"/>
      <c r="AM1220" s="41"/>
      <c r="AN1220" s="41"/>
      <c r="AO1220" s="41"/>
      <c r="AP1220" s="41"/>
      <c r="AQ1220" s="41"/>
      <c r="AR1220" s="41"/>
      <c r="AS1220" s="41"/>
      <c r="AT1220" s="44"/>
      <c r="AU1220" s="44"/>
      <c r="AV1220" s="44"/>
      <c r="AW1220" s="44"/>
      <c r="AX1220" s="44"/>
      <c r="AY1220" s="44"/>
      <c r="AZ1220" s="44"/>
      <c r="BA1220" s="44"/>
      <c r="BB1220" s="44"/>
      <c r="BC1220" s="44"/>
      <c r="BD1220" s="44"/>
      <c r="BE1220" s="44"/>
      <c r="BF1220" s="44"/>
      <c r="BG1220" s="44"/>
      <c r="BH1220" s="44"/>
      <c r="BI1220" s="44"/>
      <c r="BJ1220" s="44"/>
    </row>
    <row r="1221" spans="1:62" x14ac:dyDescent="0.25">
      <c r="A1221" s="41"/>
      <c r="B1221" s="41"/>
      <c r="C1221" s="41"/>
      <c r="D1221" s="41"/>
      <c r="E1221" s="41"/>
      <c r="F1221" s="41"/>
      <c r="G1221" s="41"/>
      <c r="H1221" s="41"/>
      <c r="I1221" s="41"/>
      <c r="J1221" s="41"/>
      <c r="K1221" s="41"/>
      <c r="L1221" s="41"/>
      <c r="M1221" s="41"/>
      <c r="N1221" s="41"/>
      <c r="O1221" s="41"/>
      <c r="P1221" s="41"/>
      <c r="Q1221" s="41"/>
      <c r="R1221" s="41"/>
      <c r="S1221" s="41"/>
      <c r="T1221" s="41"/>
      <c r="U1221" s="41"/>
      <c r="V1221" s="41"/>
      <c r="W1221" s="41"/>
      <c r="X1221" s="41"/>
      <c r="Y1221" s="41"/>
      <c r="Z1221" s="41"/>
      <c r="AA1221" s="41"/>
      <c r="AB1221" s="41"/>
      <c r="AC1221" s="41"/>
      <c r="AD1221" s="41"/>
      <c r="AE1221" s="41"/>
      <c r="AF1221" s="41"/>
      <c r="AG1221" s="41"/>
      <c r="AH1221" s="41"/>
      <c r="AI1221" s="41"/>
      <c r="AJ1221" s="41"/>
      <c r="AK1221" s="41"/>
      <c r="AL1221" s="41"/>
      <c r="AM1221" s="41"/>
      <c r="AN1221" s="41"/>
      <c r="AO1221" s="41"/>
      <c r="AP1221" s="41"/>
      <c r="AQ1221" s="41"/>
      <c r="AR1221" s="41"/>
      <c r="AS1221" s="41"/>
      <c r="AT1221" s="44"/>
      <c r="AU1221" s="44"/>
      <c r="AV1221" s="44"/>
      <c r="AW1221" s="44"/>
      <c r="AX1221" s="44"/>
      <c r="AY1221" s="44"/>
      <c r="AZ1221" s="44"/>
      <c r="BA1221" s="44"/>
      <c r="BB1221" s="44"/>
      <c r="BC1221" s="44"/>
      <c r="BD1221" s="44"/>
      <c r="BE1221" s="44"/>
      <c r="BF1221" s="44"/>
      <c r="BG1221" s="44"/>
      <c r="BH1221" s="44"/>
      <c r="BI1221" s="44"/>
      <c r="BJ1221" s="44"/>
    </row>
    <row r="1222" spans="1:62" x14ac:dyDescent="0.25">
      <c r="A1222" s="41"/>
      <c r="B1222" s="41"/>
      <c r="C1222" s="41"/>
      <c r="D1222" s="41"/>
      <c r="E1222" s="41"/>
      <c r="F1222" s="41"/>
      <c r="G1222" s="41"/>
      <c r="H1222" s="41"/>
      <c r="I1222" s="41"/>
      <c r="J1222" s="41"/>
      <c r="K1222" s="41"/>
      <c r="L1222" s="41"/>
      <c r="M1222" s="41"/>
      <c r="N1222" s="41"/>
      <c r="O1222" s="41"/>
      <c r="P1222" s="41"/>
      <c r="Q1222" s="41"/>
      <c r="R1222" s="41"/>
      <c r="S1222" s="41"/>
      <c r="T1222" s="41"/>
      <c r="U1222" s="41"/>
      <c r="V1222" s="41"/>
      <c r="W1222" s="41"/>
      <c r="X1222" s="41"/>
      <c r="Y1222" s="41"/>
      <c r="Z1222" s="41"/>
      <c r="AA1222" s="41"/>
      <c r="AB1222" s="41"/>
      <c r="AC1222" s="41"/>
      <c r="AD1222" s="41"/>
      <c r="AE1222" s="41"/>
      <c r="AF1222" s="41"/>
      <c r="AG1222" s="41"/>
      <c r="AH1222" s="41"/>
      <c r="AI1222" s="41"/>
      <c r="AJ1222" s="41"/>
      <c r="AK1222" s="41"/>
      <c r="AL1222" s="41"/>
      <c r="AM1222" s="41"/>
      <c r="AN1222" s="41"/>
      <c r="AO1222" s="41"/>
      <c r="AP1222" s="41"/>
      <c r="AQ1222" s="41"/>
      <c r="AR1222" s="41"/>
      <c r="AS1222" s="41"/>
      <c r="AT1222" s="44"/>
      <c r="AU1222" s="44"/>
      <c r="AV1222" s="44"/>
      <c r="AW1222" s="44"/>
      <c r="AX1222" s="44"/>
      <c r="AY1222" s="44"/>
      <c r="AZ1222" s="44"/>
      <c r="BA1222" s="44"/>
      <c r="BB1222" s="44"/>
      <c r="BC1222" s="44"/>
      <c r="BD1222" s="44"/>
      <c r="BE1222" s="44"/>
      <c r="BF1222" s="44"/>
      <c r="BG1222" s="44"/>
      <c r="BH1222" s="44"/>
      <c r="BI1222" s="44"/>
      <c r="BJ1222" s="44"/>
    </row>
    <row r="1223" spans="1:62" x14ac:dyDescent="0.25">
      <c r="A1223" s="41"/>
      <c r="B1223" s="41"/>
      <c r="C1223" s="41"/>
      <c r="D1223" s="41"/>
      <c r="E1223" s="41"/>
      <c r="F1223" s="41"/>
      <c r="G1223" s="41"/>
      <c r="H1223" s="41"/>
      <c r="I1223" s="41"/>
      <c r="J1223" s="41"/>
      <c r="K1223" s="41"/>
      <c r="L1223" s="41"/>
      <c r="M1223" s="41"/>
      <c r="N1223" s="41"/>
      <c r="O1223" s="41"/>
      <c r="P1223" s="41"/>
      <c r="Q1223" s="41"/>
      <c r="R1223" s="41"/>
      <c r="S1223" s="41"/>
      <c r="T1223" s="41"/>
      <c r="U1223" s="41"/>
      <c r="V1223" s="41"/>
      <c r="W1223" s="41"/>
      <c r="X1223" s="41"/>
      <c r="Y1223" s="41"/>
      <c r="Z1223" s="41"/>
      <c r="AA1223" s="41"/>
      <c r="AB1223" s="41"/>
      <c r="AC1223" s="41"/>
      <c r="AD1223" s="41"/>
      <c r="AE1223" s="41"/>
      <c r="AF1223" s="41"/>
      <c r="AG1223" s="41"/>
      <c r="AH1223" s="41"/>
      <c r="AI1223" s="41"/>
      <c r="AJ1223" s="41"/>
      <c r="AK1223" s="41"/>
      <c r="AL1223" s="41"/>
      <c r="AM1223" s="41"/>
      <c r="AN1223" s="41"/>
      <c r="AO1223" s="41"/>
      <c r="AP1223" s="41"/>
      <c r="AQ1223" s="41"/>
      <c r="AR1223" s="41"/>
      <c r="AS1223" s="41"/>
      <c r="AT1223" s="44"/>
      <c r="AU1223" s="44"/>
      <c r="AV1223" s="44"/>
      <c r="AW1223" s="44"/>
      <c r="AX1223" s="44"/>
      <c r="AY1223" s="44"/>
      <c r="AZ1223" s="44"/>
      <c r="BA1223" s="44"/>
      <c r="BB1223" s="44"/>
      <c r="BC1223" s="44"/>
      <c r="BD1223" s="44"/>
      <c r="BE1223" s="44"/>
      <c r="BF1223" s="44"/>
      <c r="BG1223" s="44"/>
      <c r="BH1223" s="44"/>
      <c r="BI1223" s="44"/>
      <c r="BJ1223" s="44"/>
    </row>
    <row r="1224" spans="1:62" x14ac:dyDescent="0.25">
      <c r="A1224" s="41"/>
      <c r="B1224" s="41"/>
      <c r="C1224" s="41"/>
      <c r="D1224" s="41"/>
      <c r="E1224" s="41"/>
      <c r="F1224" s="41"/>
      <c r="G1224" s="41"/>
      <c r="H1224" s="41"/>
      <c r="I1224" s="41"/>
      <c r="J1224" s="41"/>
      <c r="K1224" s="41"/>
      <c r="L1224" s="41"/>
      <c r="M1224" s="41"/>
      <c r="N1224" s="41"/>
      <c r="O1224" s="41"/>
      <c r="P1224" s="41"/>
      <c r="Q1224" s="41"/>
      <c r="R1224" s="41"/>
      <c r="S1224" s="41"/>
      <c r="T1224" s="41"/>
      <c r="U1224" s="41"/>
      <c r="V1224" s="41"/>
      <c r="W1224" s="41"/>
      <c r="X1224" s="41"/>
      <c r="Y1224" s="41"/>
      <c r="Z1224" s="41"/>
      <c r="AA1224" s="41"/>
      <c r="AB1224" s="41"/>
      <c r="AC1224" s="41"/>
      <c r="AD1224" s="41"/>
      <c r="AE1224" s="41"/>
      <c r="AF1224" s="41"/>
      <c r="AG1224" s="41"/>
      <c r="AH1224" s="41"/>
      <c r="AI1224" s="41"/>
      <c r="AJ1224" s="41"/>
      <c r="AK1224" s="41"/>
      <c r="AL1224" s="41"/>
      <c r="AM1224" s="41"/>
      <c r="AN1224" s="41"/>
      <c r="AO1224" s="41"/>
      <c r="AP1224" s="41"/>
      <c r="AQ1224" s="41"/>
      <c r="AR1224" s="41"/>
      <c r="AS1224" s="41"/>
      <c r="AT1224" s="44"/>
      <c r="AU1224" s="44"/>
      <c r="AV1224" s="44"/>
      <c r="AW1224" s="44"/>
      <c r="AX1224" s="44"/>
      <c r="AY1224" s="44"/>
      <c r="AZ1224" s="44"/>
      <c r="BA1224" s="44"/>
      <c r="BB1224" s="44"/>
      <c r="BC1224" s="44"/>
      <c r="BD1224" s="44"/>
      <c r="BE1224" s="44"/>
      <c r="BF1224" s="44"/>
      <c r="BG1224" s="44"/>
      <c r="BH1224" s="44"/>
      <c r="BI1224" s="44"/>
      <c r="BJ1224" s="44"/>
    </row>
    <row r="1225" spans="1:62" x14ac:dyDescent="0.25">
      <c r="A1225" s="41"/>
      <c r="B1225" s="41"/>
      <c r="C1225" s="41"/>
      <c r="D1225" s="41"/>
      <c r="E1225" s="41"/>
      <c r="F1225" s="41"/>
      <c r="G1225" s="41"/>
      <c r="H1225" s="41"/>
      <c r="I1225" s="41"/>
      <c r="J1225" s="41"/>
      <c r="K1225" s="41"/>
      <c r="L1225" s="41"/>
      <c r="M1225" s="41"/>
      <c r="N1225" s="41"/>
      <c r="O1225" s="41"/>
      <c r="P1225" s="41"/>
      <c r="Q1225" s="41"/>
      <c r="R1225" s="41"/>
      <c r="S1225" s="41"/>
      <c r="T1225" s="41"/>
      <c r="U1225" s="41"/>
      <c r="V1225" s="41"/>
      <c r="W1225" s="41"/>
      <c r="X1225" s="41"/>
      <c r="Y1225" s="41"/>
      <c r="Z1225" s="41"/>
      <c r="AA1225" s="41"/>
      <c r="AB1225" s="41"/>
      <c r="AC1225" s="41"/>
      <c r="AD1225" s="41"/>
      <c r="AE1225" s="41"/>
      <c r="AF1225" s="41"/>
      <c r="AG1225" s="41"/>
      <c r="AH1225" s="41"/>
      <c r="AI1225" s="41"/>
      <c r="AJ1225" s="41"/>
      <c r="AK1225" s="41"/>
      <c r="AL1225" s="41"/>
      <c r="AM1225" s="41"/>
      <c r="AN1225" s="41"/>
      <c r="AO1225" s="41"/>
      <c r="AP1225" s="41"/>
      <c r="AQ1225" s="41"/>
      <c r="AR1225" s="41"/>
      <c r="AS1225" s="41"/>
      <c r="AT1225" s="44"/>
      <c r="AU1225" s="44"/>
      <c r="AV1225" s="44"/>
      <c r="AW1225" s="44"/>
      <c r="AX1225" s="44"/>
      <c r="AY1225" s="44"/>
      <c r="AZ1225" s="44"/>
      <c r="BA1225" s="44"/>
      <c r="BB1225" s="44"/>
      <c r="BC1225" s="44"/>
      <c r="BD1225" s="44"/>
      <c r="BE1225" s="44"/>
      <c r="BF1225" s="44"/>
      <c r="BG1225" s="44"/>
      <c r="BH1225" s="44"/>
      <c r="BI1225" s="44"/>
      <c r="BJ1225" s="44"/>
    </row>
    <row r="1226" spans="1:62" x14ac:dyDescent="0.25">
      <c r="A1226" s="41"/>
      <c r="B1226" s="41"/>
      <c r="C1226" s="41"/>
      <c r="D1226" s="41"/>
      <c r="E1226" s="41"/>
      <c r="F1226" s="41"/>
      <c r="G1226" s="41"/>
      <c r="H1226" s="41"/>
      <c r="I1226" s="41"/>
      <c r="J1226" s="41"/>
      <c r="K1226" s="41"/>
      <c r="L1226" s="41"/>
      <c r="M1226" s="41"/>
      <c r="N1226" s="41"/>
      <c r="O1226" s="41"/>
      <c r="P1226" s="41"/>
      <c r="Q1226" s="41"/>
      <c r="R1226" s="41"/>
      <c r="S1226" s="41"/>
      <c r="T1226" s="41"/>
      <c r="U1226" s="41"/>
      <c r="V1226" s="41"/>
      <c r="W1226" s="41"/>
      <c r="X1226" s="41"/>
      <c r="Y1226" s="41"/>
      <c r="Z1226" s="41"/>
      <c r="AA1226" s="41"/>
      <c r="AB1226" s="41"/>
      <c r="AC1226" s="41"/>
      <c r="AD1226" s="41"/>
      <c r="AE1226" s="41"/>
      <c r="AF1226" s="41"/>
      <c r="AG1226" s="41"/>
      <c r="AH1226" s="41"/>
      <c r="AI1226" s="41"/>
      <c r="AJ1226" s="41"/>
      <c r="AK1226" s="41"/>
      <c r="AL1226" s="41"/>
      <c r="AM1226" s="41"/>
      <c r="AN1226" s="41"/>
      <c r="AO1226" s="41"/>
      <c r="AP1226" s="41"/>
      <c r="AQ1226" s="41"/>
      <c r="AR1226" s="41"/>
      <c r="AS1226" s="41"/>
      <c r="AT1226" s="44"/>
      <c r="AU1226" s="44"/>
      <c r="AV1226" s="44"/>
      <c r="AW1226" s="44"/>
      <c r="AX1226" s="44"/>
      <c r="AY1226" s="44"/>
      <c r="AZ1226" s="44"/>
      <c r="BA1226" s="44"/>
      <c r="BB1226" s="44"/>
      <c r="BC1226" s="44"/>
      <c r="BD1226" s="44"/>
      <c r="BE1226" s="44"/>
      <c r="BF1226" s="44"/>
      <c r="BG1226" s="44"/>
      <c r="BH1226" s="44"/>
      <c r="BI1226" s="44"/>
      <c r="BJ1226" s="44"/>
    </row>
    <row r="1227" spans="1:62" x14ac:dyDescent="0.25">
      <c r="A1227" s="41"/>
      <c r="B1227" s="41"/>
      <c r="C1227" s="41"/>
      <c r="D1227" s="41"/>
      <c r="E1227" s="41"/>
      <c r="F1227" s="41"/>
      <c r="G1227" s="41"/>
      <c r="H1227" s="41"/>
      <c r="I1227" s="41"/>
      <c r="J1227" s="41"/>
      <c r="K1227" s="41"/>
      <c r="L1227" s="41"/>
      <c r="M1227" s="41"/>
      <c r="N1227" s="41"/>
      <c r="O1227" s="41"/>
      <c r="P1227" s="41"/>
      <c r="Q1227" s="41"/>
      <c r="R1227" s="41"/>
      <c r="S1227" s="41"/>
      <c r="T1227" s="41"/>
      <c r="U1227" s="41"/>
      <c r="V1227" s="41"/>
      <c r="W1227" s="41"/>
      <c r="X1227" s="41"/>
      <c r="Y1227" s="41"/>
      <c r="Z1227" s="41"/>
      <c r="AA1227" s="41"/>
      <c r="AB1227" s="41"/>
      <c r="AC1227" s="41"/>
      <c r="AD1227" s="41"/>
      <c r="AE1227" s="41"/>
      <c r="AF1227" s="41"/>
      <c r="AG1227" s="41"/>
      <c r="AH1227" s="41"/>
      <c r="AI1227" s="41"/>
      <c r="AJ1227" s="41"/>
      <c r="AK1227" s="41"/>
      <c r="AL1227" s="41"/>
      <c r="AM1227" s="41"/>
      <c r="AN1227" s="41"/>
      <c r="AO1227" s="41"/>
      <c r="AP1227" s="41"/>
      <c r="AQ1227" s="41"/>
      <c r="AR1227" s="41"/>
      <c r="AS1227" s="41"/>
      <c r="AT1227" s="44"/>
      <c r="AU1227" s="44"/>
      <c r="AV1227" s="44"/>
      <c r="AW1227" s="44"/>
      <c r="AX1227" s="44"/>
      <c r="AY1227" s="44"/>
      <c r="AZ1227" s="44"/>
      <c r="BA1227" s="44"/>
      <c r="BB1227" s="44"/>
      <c r="BC1227" s="44"/>
      <c r="BD1227" s="44"/>
      <c r="BE1227" s="44"/>
      <c r="BF1227" s="44"/>
      <c r="BG1227" s="44"/>
      <c r="BH1227" s="44"/>
      <c r="BI1227" s="44"/>
      <c r="BJ1227" s="44"/>
    </row>
    <row r="1228" spans="1:62" x14ac:dyDescent="0.25">
      <c r="A1228" s="41"/>
      <c r="B1228" s="41"/>
      <c r="C1228" s="41"/>
      <c r="D1228" s="41"/>
      <c r="E1228" s="41"/>
      <c r="F1228" s="41"/>
      <c r="G1228" s="41"/>
      <c r="H1228" s="41"/>
      <c r="I1228" s="41"/>
      <c r="J1228" s="41"/>
      <c r="K1228" s="41"/>
      <c r="L1228" s="41"/>
      <c r="M1228" s="41"/>
      <c r="N1228" s="41"/>
      <c r="O1228" s="41"/>
      <c r="P1228" s="41"/>
      <c r="Q1228" s="41"/>
      <c r="R1228" s="41"/>
      <c r="S1228" s="41"/>
      <c r="T1228" s="41"/>
      <c r="U1228" s="41"/>
      <c r="V1228" s="41"/>
      <c r="W1228" s="41"/>
      <c r="X1228" s="41"/>
      <c r="Y1228" s="41"/>
      <c r="Z1228" s="41"/>
      <c r="AA1228" s="41"/>
      <c r="AB1228" s="41"/>
      <c r="AC1228" s="41"/>
      <c r="AD1228" s="41"/>
      <c r="AE1228" s="41"/>
      <c r="AF1228" s="41"/>
      <c r="AG1228" s="41"/>
      <c r="AH1228" s="41"/>
      <c r="AI1228" s="41"/>
      <c r="AJ1228" s="41"/>
      <c r="AK1228" s="41"/>
      <c r="AL1228" s="41"/>
      <c r="AM1228" s="41"/>
      <c r="AN1228" s="41"/>
      <c r="AO1228" s="41"/>
      <c r="AP1228" s="41"/>
      <c r="AQ1228" s="41"/>
      <c r="AR1228" s="41"/>
      <c r="AS1228" s="41"/>
      <c r="AT1228" s="44"/>
      <c r="AU1228" s="44"/>
      <c r="AV1228" s="44"/>
      <c r="AW1228" s="44"/>
      <c r="AX1228" s="44"/>
      <c r="AY1228" s="44"/>
      <c r="AZ1228" s="44"/>
      <c r="BA1228" s="44"/>
      <c r="BB1228" s="44"/>
      <c r="BC1228" s="44"/>
      <c r="BD1228" s="44"/>
      <c r="BE1228" s="44"/>
      <c r="BF1228" s="44"/>
      <c r="BG1228" s="44"/>
      <c r="BH1228" s="44"/>
      <c r="BI1228" s="44"/>
      <c r="BJ1228" s="44"/>
    </row>
    <row r="1229" spans="1:62" x14ac:dyDescent="0.25">
      <c r="A1229" s="41"/>
      <c r="B1229" s="41"/>
      <c r="C1229" s="41"/>
      <c r="D1229" s="41"/>
      <c r="E1229" s="41"/>
      <c r="F1229" s="41"/>
      <c r="G1229" s="41"/>
      <c r="H1229" s="41"/>
      <c r="I1229" s="41"/>
      <c r="J1229" s="41"/>
      <c r="K1229" s="41"/>
      <c r="L1229" s="41"/>
      <c r="M1229" s="41"/>
      <c r="N1229" s="41"/>
      <c r="O1229" s="41"/>
      <c r="P1229" s="41"/>
      <c r="Q1229" s="41"/>
      <c r="R1229" s="41"/>
      <c r="S1229" s="41"/>
      <c r="T1229" s="41"/>
      <c r="U1229" s="41"/>
      <c r="V1229" s="41"/>
      <c r="W1229" s="41"/>
      <c r="X1229" s="41"/>
      <c r="Y1229" s="41"/>
      <c r="Z1229" s="41"/>
      <c r="AA1229" s="41"/>
      <c r="AB1229" s="41"/>
      <c r="AC1229" s="41"/>
      <c r="AD1229" s="41"/>
      <c r="AE1229" s="41"/>
      <c r="AF1229" s="41"/>
      <c r="AG1229" s="41"/>
      <c r="AH1229" s="41"/>
      <c r="AI1229" s="41"/>
      <c r="AJ1229" s="41"/>
      <c r="AK1229" s="41"/>
      <c r="AL1229" s="41"/>
      <c r="AM1229" s="41"/>
      <c r="AN1229" s="41"/>
      <c r="AO1229" s="41"/>
      <c r="AP1229" s="41"/>
      <c r="AQ1229" s="41"/>
      <c r="AR1229" s="41"/>
      <c r="AS1229" s="41"/>
      <c r="AT1229" s="44"/>
      <c r="AU1229" s="44"/>
      <c r="AV1229" s="44"/>
      <c r="AW1229" s="44"/>
      <c r="AX1229" s="44"/>
      <c r="AY1229" s="44"/>
      <c r="AZ1229" s="44"/>
      <c r="BA1229" s="44"/>
      <c r="BB1229" s="44"/>
      <c r="BC1229" s="44"/>
      <c r="BD1229" s="44"/>
      <c r="BE1229" s="44"/>
      <c r="BF1229" s="44"/>
      <c r="BG1229" s="44"/>
      <c r="BH1229" s="44"/>
      <c r="BI1229" s="44"/>
      <c r="BJ1229" s="44"/>
    </row>
    <row r="1230" spans="1:62" x14ac:dyDescent="0.25">
      <c r="A1230" s="41"/>
      <c r="B1230" s="41"/>
      <c r="C1230" s="41"/>
      <c r="D1230" s="41"/>
      <c r="E1230" s="41"/>
      <c r="F1230" s="41"/>
      <c r="G1230" s="41"/>
      <c r="H1230" s="41"/>
      <c r="I1230" s="41"/>
      <c r="J1230" s="41"/>
      <c r="K1230" s="41"/>
      <c r="L1230" s="41"/>
      <c r="M1230" s="41"/>
      <c r="N1230" s="41"/>
      <c r="O1230" s="41"/>
      <c r="P1230" s="41"/>
      <c r="Q1230" s="41"/>
      <c r="R1230" s="41"/>
      <c r="S1230" s="41"/>
      <c r="T1230" s="41"/>
      <c r="U1230" s="41"/>
      <c r="V1230" s="41"/>
      <c r="W1230" s="41"/>
      <c r="X1230" s="41"/>
      <c r="Y1230" s="41"/>
      <c r="Z1230" s="41"/>
      <c r="AA1230" s="41"/>
      <c r="AB1230" s="41"/>
      <c r="AC1230" s="41"/>
      <c r="AD1230" s="41"/>
      <c r="AE1230" s="41"/>
      <c r="AF1230" s="41"/>
      <c r="AG1230" s="41"/>
      <c r="AH1230" s="41"/>
      <c r="AI1230" s="41"/>
      <c r="AJ1230" s="41"/>
      <c r="AK1230" s="41"/>
      <c r="AL1230" s="41"/>
      <c r="AM1230" s="41"/>
      <c r="AN1230" s="41"/>
      <c r="AO1230" s="41"/>
      <c r="AP1230" s="41"/>
      <c r="AQ1230" s="41"/>
      <c r="AR1230" s="41"/>
      <c r="AS1230" s="41"/>
      <c r="AT1230" s="44"/>
      <c r="AU1230" s="44"/>
      <c r="AV1230" s="44"/>
      <c r="AW1230" s="44"/>
      <c r="AX1230" s="44"/>
      <c r="AY1230" s="44"/>
      <c r="AZ1230" s="44"/>
      <c r="BA1230" s="44"/>
      <c r="BB1230" s="44"/>
      <c r="BC1230" s="44"/>
      <c r="BD1230" s="44"/>
      <c r="BE1230" s="44"/>
      <c r="BF1230" s="44"/>
      <c r="BG1230" s="44"/>
      <c r="BH1230" s="44"/>
      <c r="BI1230" s="44"/>
      <c r="BJ1230" s="44"/>
    </row>
    <row r="1231" spans="1:62" x14ac:dyDescent="0.25">
      <c r="A1231" s="41"/>
      <c r="B1231" s="41"/>
      <c r="C1231" s="41"/>
      <c r="D1231" s="41"/>
      <c r="E1231" s="41"/>
      <c r="F1231" s="41"/>
      <c r="G1231" s="41"/>
      <c r="H1231" s="41"/>
      <c r="I1231" s="41"/>
      <c r="J1231" s="41"/>
      <c r="K1231" s="41"/>
      <c r="L1231" s="41"/>
      <c r="M1231" s="41"/>
      <c r="N1231" s="41"/>
      <c r="O1231" s="41"/>
      <c r="P1231" s="41"/>
      <c r="Q1231" s="41"/>
      <c r="R1231" s="41"/>
      <c r="S1231" s="41"/>
      <c r="T1231" s="41"/>
      <c r="U1231" s="41"/>
      <c r="V1231" s="41"/>
      <c r="W1231" s="41"/>
      <c r="X1231" s="41"/>
      <c r="Y1231" s="41"/>
      <c r="Z1231" s="41"/>
      <c r="AA1231" s="41"/>
      <c r="AB1231" s="41"/>
      <c r="AC1231" s="41"/>
      <c r="AD1231" s="41"/>
      <c r="AE1231" s="41"/>
      <c r="AF1231" s="41"/>
      <c r="AG1231" s="41"/>
      <c r="AH1231" s="41"/>
      <c r="AI1231" s="41"/>
      <c r="AJ1231" s="41"/>
      <c r="AK1231" s="41"/>
      <c r="AL1231" s="41"/>
      <c r="AM1231" s="41"/>
      <c r="AN1231" s="41"/>
      <c r="AO1231" s="41"/>
      <c r="AP1231" s="41"/>
      <c r="AQ1231" s="41"/>
      <c r="AR1231" s="41"/>
      <c r="AS1231" s="41"/>
      <c r="AT1231" s="44"/>
      <c r="AU1231" s="44"/>
      <c r="AV1231" s="44"/>
      <c r="AW1231" s="44"/>
      <c r="AX1231" s="44"/>
      <c r="AY1231" s="44"/>
      <c r="AZ1231" s="44"/>
      <c r="BA1231" s="44"/>
      <c r="BB1231" s="44"/>
      <c r="BC1231" s="44"/>
      <c r="BD1231" s="44"/>
      <c r="BE1231" s="44"/>
      <c r="BF1231" s="44"/>
      <c r="BG1231" s="44"/>
      <c r="BH1231" s="44"/>
      <c r="BI1231" s="44"/>
      <c r="BJ1231" s="44"/>
    </row>
    <row r="1232" spans="1:62" x14ac:dyDescent="0.25">
      <c r="A1232" s="41"/>
      <c r="B1232" s="41"/>
      <c r="C1232" s="41"/>
      <c r="D1232" s="41"/>
      <c r="E1232" s="41"/>
      <c r="F1232" s="41"/>
      <c r="G1232" s="41"/>
      <c r="H1232" s="41"/>
      <c r="I1232" s="41"/>
      <c r="J1232" s="41"/>
      <c r="K1232" s="41"/>
      <c r="L1232" s="41"/>
      <c r="M1232" s="41"/>
      <c r="N1232" s="41"/>
      <c r="O1232" s="41"/>
      <c r="P1232" s="41"/>
      <c r="Q1232" s="41"/>
      <c r="R1232" s="41"/>
      <c r="S1232" s="41"/>
      <c r="T1232" s="41"/>
      <c r="U1232" s="41"/>
      <c r="V1232" s="41"/>
      <c r="W1232" s="41"/>
      <c r="X1232" s="41"/>
      <c r="Y1232" s="41"/>
      <c r="Z1232" s="41"/>
      <c r="AA1232" s="41"/>
      <c r="AB1232" s="41"/>
      <c r="AC1232" s="41"/>
      <c r="AD1232" s="41"/>
      <c r="AE1232" s="41"/>
      <c r="AF1232" s="41"/>
      <c r="AG1232" s="41"/>
      <c r="AH1232" s="41"/>
      <c r="AI1232" s="41"/>
      <c r="AJ1232" s="41"/>
      <c r="AK1232" s="41"/>
      <c r="AL1232" s="41"/>
      <c r="AM1232" s="41"/>
      <c r="AN1232" s="41"/>
      <c r="AO1232" s="41"/>
      <c r="AP1232" s="41"/>
      <c r="AQ1232" s="41"/>
      <c r="AR1232" s="41"/>
      <c r="AS1232" s="41"/>
      <c r="AT1232" s="44"/>
      <c r="AU1232" s="44"/>
      <c r="AV1232" s="44"/>
      <c r="AW1232" s="44"/>
      <c r="AX1232" s="44"/>
      <c r="AY1232" s="44"/>
      <c r="AZ1232" s="44"/>
      <c r="BA1232" s="44"/>
      <c r="BB1232" s="44"/>
      <c r="BC1232" s="44"/>
      <c r="BD1232" s="44"/>
      <c r="BE1232" s="44"/>
      <c r="BF1232" s="44"/>
      <c r="BG1232" s="44"/>
      <c r="BH1232" s="44"/>
      <c r="BI1232" s="44"/>
      <c r="BJ1232" s="44"/>
    </row>
    <row r="1233" spans="1:62" x14ac:dyDescent="0.25">
      <c r="A1233" s="41"/>
      <c r="B1233" s="41"/>
      <c r="C1233" s="41"/>
      <c r="D1233" s="41"/>
      <c r="E1233" s="41"/>
      <c r="F1233" s="41"/>
      <c r="G1233" s="41"/>
      <c r="H1233" s="41"/>
      <c r="I1233" s="41"/>
      <c r="J1233" s="41"/>
      <c r="K1233" s="41"/>
      <c r="L1233" s="41"/>
      <c r="M1233" s="41"/>
      <c r="N1233" s="41"/>
      <c r="O1233" s="41"/>
      <c r="P1233" s="41"/>
      <c r="Q1233" s="41"/>
      <c r="R1233" s="41"/>
      <c r="S1233" s="41"/>
      <c r="T1233" s="41"/>
      <c r="U1233" s="41"/>
      <c r="V1233" s="41"/>
      <c r="W1233" s="41"/>
      <c r="X1233" s="41"/>
      <c r="Y1233" s="41"/>
      <c r="Z1233" s="41"/>
      <c r="AA1233" s="41"/>
      <c r="AB1233" s="41"/>
      <c r="AC1233" s="41"/>
      <c r="AD1233" s="41"/>
      <c r="AE1233" s="41"/>
      <c r="AF1233" s="41"/>
      <c r="AG1233" s="41"/>
      <c r="AH1233" s="41"/>
      <c r="AI1233" s="41"/>
      <c r="AJ1233" s="41"/>
      <c r="AK1233" s="41"/>
      <c r="AL1233" s="41"/>
      <c r="AM1233" s="41"/>
      <c r="AN1233" s="41"/>
      <c r="AO1233" s="41"/>
      <c r="AP1233" s="41"/>
      <c r="AQ1233" s="41"/>
      <c r="AR1233" s="41"/>
      <c r="AS1233" s="41"/>
      <c r="AT1233" s="44"/>
      <c r="AU1233" s="44"/>
      <c r="AV1233" s="44"/>
      <c r="AW1233" s="44"/>
      <c r="AX1233" s="44"/>
      <c r="AY1233" s="44"/>
      <c r="AZ1233" s="44"/>
      <c r="BA1233" s="44"/>
      <c r="BB1233" s="44"/>
      <c r="BC1233" s="44"/>
      <c r="BD1233" s="44"/>
      <c r="BE1233" s="44"/>
      <c r="BF1233" s="44"/>
      <c r="BG1233" s="44"/>
      <c r="BH1233" s="44"/>
      <c r="BI1233" s="44"/>
      <c r="BJ1233" s="44"/>
    </row>
    <row r="1234" spans="1:62" x14ac:dyDescent="0.25">
      <c r="A1234" s="41"/>
      <c r="B1234" s="41"/>
      <c r="C1234" s="41"/>
      <c r="D1234" s="41"/>
      <c r="E1234" s="41"/>
      <c r="F1234" s="41"/>
      <c r="G1234" s="41"/>
      <c r="H1234" s="41"/>
      <c r="I1234" s="41"/>
      <c r="J1234" s="41"/>
      <c r="K1234" s="41"/>
      <c r="L1234" s="41"/>
      <c r="M1234" s="41"/>
      <c r="N1234" s="41"/>
      <c r="O1234" s="41"/>
      <c r="P1234" s="41"/>
      <c r="Q1234" s="41"/>
      <c r="R1234" s="41"/>
      <c r="S1234" s="41"/>
      <c r="T1234" s="41"/>
      <c r="U1234" s="41"/>
      <c r="V1234" s="41"/>
      <c r="W1234" s="41"/>
      <c r="X1234" s="41"/>
      <c r="Y1234" s="41"/>
      <c r="Z1234" s="41"/>
      <c r="AA1234" s="41"/>
      <c r="AB1234" s="41"/>
      <c r="AC1234" s="41"/>
      <c r="AD1234" s="41"/>
      <c r="AE1234" s="41"/>
      <c r="AF1234" s="41"/>
      <c r="AG1234" s="41"/>
      <c r="AH1234" s="41"/>
      <c r="AI1234" s="41"/>
      <c r="AJ1234" s="41"/>
      <c r="AK1234" s="41"/>
      <c r="AL1234" s="41"/>
      <c r="AM1234" s="41"/>
      <c r="AN1234" s="41"/>
      <c r="AO1234" s="41"/>
      <c r="AP1234" s="41"/>
      <c r="AQ1234" s="41"/>
      <c r="AR1234" s="41"/>
      <c r="AS1234" s="41"/>
      <c r="AT1234" s="44"/>
      <c r="AU1234" s="44"/>
      <c r="AV1234" s="44"/>
      <c r="AW1234" s="44"/>
      <c r="AX1234" s="44"/>
      <c r="AY1234" s="44"/>
      <c r="AZ1234" s="44"/>
      <c r="BA1234" s="44"/>
      <c r="BB1234" s="44"/>
      <c r="BC1234" s="44"/>
      <c r="BD1234" s="44"/>
      <c r="BE1234" s="44"/>
      <c r="BF1234" s="44"/>
      <c r="BG1234" s="44"/>
      <c r="BH1234" s="44"/>
      <c r="BI1234" s="44"/>
      <c r="BJ1234" s="44"/>
    </row>
    <row r="1235" spans="1:62" x14ac:dyDescent="0.25">
      <c r="A1235" s="41"/>
      <c r="B1235" s="41"/>
      <c r="C1235" s="41"/>
      <c r="D1235" s="41"/>
      <c r="E1235" s="41"/>
      <c r="F1235" s="41"/>
      <c r="G1235" s="41"/>
      <c r="H1235" s="41"/>
      <c r="I1235" s="41"/>
      <c r="J1235" s="41"/>
      <c r="K1235" s="41"/>
      <c r="L1235" s="41"/>
      <c r="M1235" s="41"/>
      <c r="N1235" s="41"/>
      <c r="O1235" s="41"/>
      <c r="P1235" s="41"/>
      <c r="Q1235" s="41"/>
      <c r="R1235" s="41"/>
      <c r="S1235" s="41"/>
      <c r="T1235" s="41"/>
      <c r="U1235" s="41"/>
      <c r="V1235" s="41"/>
      <c r="W1235" s="41"/>
      <c r="X1235" s="41"/>
      <c r="Y1235" s="41"/>
      <c r="Z1235" s="41"/>
      <c r="AA1235" s="41"/>
      <c r="AB1235" s="41"/>
      <c r="AC1235" s="41"/>
      <c r="AD1235" s="41"/>
      <c r="AE1235" s="41"/>
      <c r="AF1235" s="41"/>
      <c r="AG1235" s="41"/>
      <c r="AH1235" s="41"/>
      <c r="AI1235" s="41"/>
      <c r="AJ1235" s="41"/>
      <c r="AK1235" s="41"/>
      <c r="AL1235" s="41"/>
      <c r="AM1235" s="41"/>
      <c r="AN1235" s="41"/>
      <c r="AO1235" s="41"/>
      <c r="AP1235" s="41"/>
      <c r="AQ1235" s="41"/>
      <c r="AR1235" s="41"/>
      <c r="AS1235" s="41"/>
      <c r="AT1235" s="44"/>
      <c r="AU1235" s="44"/>
      <c r="AV1235" s="44"/>
      <c r="AW1235" s="44"/>
      <c r="AX1235" s="44"/>
      <c r="AY1235" s="44"/>
      <c r="AZ1235" s="44"/>
      <c r="BA1235" s="44"/>
      <c r="BB1235" s="44"/>
      <c r="BC1235" s="44"/>
      <c r="BD1235" s="44"/>
      <c r="BE1235" s="44"/>
      <c r="BF1235" s="44"/>
      <c r="BG1235" s="44"/>
      <c r="BH1235" s="44"/>
      <c r="BI1235" s="44"/>
      <c r="BJ1235" s="44"/>
    </row>
    <row r="1236" spans="1:62" x14ac:dyDescent="0.25">
      <c r="A1236" s="41"/>
      <c r="B1236" s="41"/>
      <c r="C1236" s="41"/>
      <c r="D1236" s="41"/>
      <c r="E1236" s="41"/>
      <c r="F1236" s="41"/>
      <c r="G1236" s="41"/>
      <c r="H1236" s="41"/>
      <c r="I1236" s="41"/>
      <c r="J1236" s="41"/>
      <c r="K1236" s="41"/>
      <c r="L1236" s="41"/>
      <c r="M1236" s="41"/>
      <c r="N1236" s="41"/>
      <c r="O1236" s="41"/>
      <c r="P1236" s="41"/>
      <c r="Q1236" s="41"/>
      <c r="R1236" s="41"/>
      <c r="S1236" s="41"/>
      <c r="T1236" s="41"/>
      <c r="U1236" s="41"/>
      <c r="V1236" s="41"/>
      <c r="W1236" s="41"/>
      <c r="X1236" s="41"/>
      <c r="Y1236" s="41"/>
      <c r="Z1236" s="41"/>
      <c r="AA1236" s="41"/>
      <c r="AB1236" s="41"/>
      <c r="AC1236" s="41"/>
      <c r="AD1236" s="41"/>
      <c r="AE1236" s="41"/>
      <c r="AF1236" s="41"/>
      <c r="AG1236" s="41"/>
      <c r="AH1236" s="41"/>
      <c r="AI1236" s="41"/>
      <c r="AJ1236" s="41"/>
      <c r="AK1236" s="41"/>
      <c r="AL1236" s="41"/>
      <c r="AM1236" s="41"/>
      <c r="AN1236" s="41"/>
      <c r="AO1236" s="41"/>
      <c r="AP1236" s="41"/>
      <c r="AQ1236" s="41"/>
      <c r="AR1236" s="41"/>
      <c r="AS1236" s="41"/>
      <c r="AT1236" s="44"/>
      <c r="AU1236" s="44"/>
      <c r="AV1236" s="44"/>
      <c r="AW1236" s="44"/>
      <c r="AX1236" s="44"/>
      <c r="AY1236" s="44"/>
      <c r="AZ1236" s="44"/>
      <c r="BA1236" s="44"/>
      <c r="BB1236" s="44"/>
      <c r="BC1236" s="44"/>
      <c r="BD1236" s="44"/>
      <c r="BE1236" s="44"/>
      <c r="BF1236" s="44"/>
      <c r="BG1236" s="44"/>
      <c r="BH1236" s="44"/>
      <c r="BI1236" s="44"/>
      <c r="BJ1236" s="44"/>
    </row>
    <row r="1237" spans="1:62" x14ac:dyDescent="0.25">
      <c r="A1237" s="41"/>
      <c r="B1237" s="41"/>
      <c r="C1237" s="41"/>
      <c r="D1237" s="41"/>
      <c r="E1237" s="41"/>
      <c r="F1237" s="41"/>
      <c r="G1237" s="41"/>
      <c r="H1237" s="41"/>
      <c r="I1237" s="41"/>
      <c r="J1237" s="41"/>
      <c r="K1237" s="41"/>
      <c r="L1237" s="41"/>
      <c r="M1237" s="41"/>
      <c r="N1237" s="41"/>
      <c r="O1237" s="41"/>
      <c r="P1237" s="41"/>
      <c r="Q1237" s="41"/>
      <c r="R1237" s="41"/>
      <c r="S1237" s="41"/>
      <c r="T1237" s="41"/>
      <c r="U1237" s="41"/>
      <c r="V1237" s="41"/>
      <c r="W1237" s="41"/>
      <c r="X1237" s="41"/>
      <c r="Y1237" s="41"/>
      <c r="Z1237" s="41"/>
      <c r="AA1237" s="41"/>
      <c r="AB1237" s="41"/>
      <c r="AC1237" s="41"/>
      <c r="AD1237" s="41"/>
      <c r="AE1237" s="41"/>
      <c r="AF1237" s="41"/>
      <c r="AG1237" s="41"/>
      <c r="AH1237" s="41"/>
      <c r="AI1237" s="41"/>
      <c r="AJ1237" s="41"/>
      <c r="AK1237" s="41"/>
      <c r="AL1237" s="41"/>
      <c r="AM1237" s="41"/>
      <c r="AN1237" s="41"/>
      <c r="AO1237" s="41"/>
      <c r="AP1237" s="41"/>
      <c r="AQ1237" s="41"/>
      <c r="AR1237" s="41"/>
      <c r="AS1237" s="41"/>
      <c r="AT1237" s="44"/>
      <c r="AU1237" s="44"/>
      <c r="AV1237" s="44"/>
      <c r="AW1237" s="44"/>
      <c r="AX1237" s="44"/>
      <c r="AY1237" s="44"/>
      <c r="AZ1237" s="44"/>
      <c r="BA1237" s="44"/>
      <c r="BB1237" s="44"/>
      <c r="BC1237" s="44"/>
      <c r="BD1237" s="44"/>
      <c r="BE1237" s="44"/>
      <c r="BF1237" s="44"/>
      <c r="BG1237" s="44"/>
      <c r="BH1237" s="44"/>
      <c r="BI1237" s="44"/>
      <c r="BJ1237" s="44"/>
    </row>
    <row r="1238" spans="1:62" x14ac:dyDescent="0.25">
      <c r="A1238" s="41"/>
      <c r="B1238" s="41"/>
      <c r="C1238" s="41"/>
      <c r="D1238" s="41"/>
      <c r="E1238" s="41"/>
      <c r="F1238" s="41"/>
      <c r="G1238" s="41"/>
      <c r="H1238" s="41"/>
      <c r="I1238" s="41"/>
      <c r="J1238" s="41"/>
      <c r="K1238" s="41"/>
      <c r="L1238" s="41"/>
      <c r="M1238" s="41"/>
      <c r="N1238" s="41"/>
      <c r="O1238" s="41"/>
      <c r="P1238" s="41"/>
      <c r="Q1238" s="41"/>
      <c r="R1238" s="41"/>
      <c r="S1238" s="41"/>
      <c r="T1238" s="41"/>
      <c r="U1238" s="41"/>
      <c r="V1238" s="41"/>
      <c r="W1238" s="41"/>
      <c r="X1238" s="41"/>
      <c r="Y1238" s="41"/>
      <c r="Z1238" s="41"/>
      <c r="AA1238" s="41"/>
      <c r="AB1238" s="41"/>
      <c r="AC1238" s="41"/>
      <c r="AD1238" s="41"/>
      <c r="AE1238" s="41"/>
      <c r="AF1238" s="41"/>
      <c r="AG1238" s="41"/>
      <c r="AH1238" s="41"/>
      <c r="AI1238" s="41"/>
      <c r="AJ1238" s="41"/>
      <c r="AK1238" s="41"/>
      <c r="AL1238" s="41"/>
      <c r="AM1238" s="41"/>
      <c r="AN1238" s="41"/>
      <c r="AO1238" s="41"/>
      <c r="AP1238" s="41"/>
      <c r="AQ1238" s="41"/>
      <c r="AR1238" s="41"/>
      <c r="AS1238" s="41"/>
      <c r="AT1238" s="44"/>
      <c r="AU1238" s="44"/>
      <c r="AV1238" s="44"/>
      <c r="AW1238" s="44"/>
      <c r="AX1238" s="44"/>
      <c r="AY1238" s="44"/>
      <c r="AZ1238" s="44"/>
      <c r="BA1238" s="44"/>
      <c r="BB1238" s="44"/>
      <c r="BC1238" s="44"/>
      <c r="BD1238" s="44"/>
      <c r="BE1238" s="44"/>
      <c r="BF1238" s="44"/>
      <c r="BG1238" s="44"/>
      <c r="BH1238" s="44"/>
      <c r="BI1238" s="44"/>
      <c r="BJ1238" s="44"/>
    </row>
    <row r="1239" spans="1:62" x14ac:dyDescent="0.25">
      <c r="A1239" s="41"/>
      <c r="B1239" s="41"/>
      <c r="C1239" s="41"/>
      <c r="D1239" s="41"/>
      <c r="E1239" s="41"/>
      <c r="F1239" s="41"/>
      <c r="G1239" s="41"/>
      <c r="H1239" s="41"/>
      <c r="I1239" s="41"/>
      <c r="J1239" s="41"/>
      <c r="K1239" s="41"/>
      <c r="L1239" s="41"/>
      <c r="M1239" s="41"/>
      <c r="N1239" s="41"/>
      <c r="O1239" s="41"/>
      <c r="P1239" s="41"/>
      <c r="Q1239" s="41"/>
      <c r="R1239" s="41"/>
      <c r="S1239" s="41"/>
      <c r="T1239" s="41"/>
      <c r="U1239" s="41"/>
      <c r="V1239" s="41"/>
      <c r="W1239" s="41"/>
      <c r="X1239" s="41"/>
      <c r="Y1239" s="41"/>
      <c r="Z1239" s="41"/>
      <c r="AA1239" s="41"/>
      <c r="AB1239" s="41"/>
      <c r="AC1239" s="41"/>
      <c r="AD1239" s="41"/>
      <c r="AE1239" s="41"/>
      <c r="AF1239" s="41"/>
      <c r="AG1239" s="41"/>
      <c r="AH1239" s="41"/>
      <c r="AI1239" s="41"/>
      <c r="AJ1239" s="41"/>
      <c r="AK1239" s="41"/>
      <c r="AL1239" s="41"/>
      <c r="AM1239" s="41"/>
      <c r="AN1239" s="41"/>
      <c r="AO1239" s="41"/>
      <c r="AP1239" s="41"/>
      <c r="AQ1239" s="41"/>
      <c r="AR1239" s="41"/>
      <c r="AS1239" s="41"/>
      <c r="AT1239" s="44"/>
      <c r="AU1239" s="44"/>
      <c r="AV1239" s="44"/>
      <c r="AW1239" s="44"/>
      <c r="AX1239" s="44"/>
      <c r="AY1239" s="44"/>
      <c r="AZ1239" s="44"/>
      <c r="BA1239" s="44"/>
      <c r="BB1239" s="44"/>
      <c r="BC1239" s="44"/>
      <c r="BD1239" s="44"/>
      <c r="BE1239" s="44"/>
      <c r="BF1239" s="44"/>
      <c r="BG1239" s="44"/>
      <c r="BH1239" s="44"/>
      <c r="BI1239" s="44"/>
      <c r="BJ1239" s="44"/>
    </row>
    <row r="1240" spans="1:62" x14ac:dyDescent="0.25">
      <c r="A1240" s="41"/>
      <c r="B1240" s="41"/>
      <c r="C1240" s="41"/>
      <c r="D1240" s="41"/>
      <c r="E1240" s="41"/>
      <c r="F1240" s="41"/>
      <c r="G1240" s="41"/>
      <c r="H1240" s="41"/>
      <c r="I1240" s="41"/>
      <c r="J1240" s="41"/>
      <c r="K1240" s="41"/>
      <c r="L1240" s="41"/>
      <c r="M1240" s="41"/>
      <c r="N1240" s="41"/>
      <c r="O1240" s="41"/>
      <c r="P1240" s="41"/>
      <c r="Q1240" s="41"/>
      <c r="R1240" s="41"/>
      <c r="S1240" s="41"/>
      <c r="T1240" s="41"/>
      <c r="U1240" s="41"/>
      <c r="V1240" s="41"/>
      <c r="W1240" s="41"/>
      <c r="X1240" s="41"/>
      <c r="Y1240" s="41"/>
      <c r="Z1240" s="41"/>
      <c r="AA1240" s="41"/>
      <c r="AB1240" s="41"/>
      <c r="AC1240" s="41"/>
      <c r="AD1240" s="41"/>
      <c r="AE1240" s="41"/>
      <c r="AF1240" s="41"/>
      <c r="AG1240" s="41"/>
      <c r="AH1240" s="41"/>
      <c r="AI1240" s="41"/>
      <c r="AJ1240" s="41"/>
      <c r="AK1240" s="41"/>
      <c r="AL1240" s="41"/>
      <c r="AM1240" s="41"/>
      <c r="AN1240" s="41"/>
      <c r="AO1240" s="41"/>
      <c r="AP1240" s="41"/>
      <c r="AQ1240" s="41"/>
      <c r="AR1240" s="41"/>
      <c r="AS1240" s="41"/>
      <c r="AT1240" s="44"/>
      <c r="AU1240" s="44"/>
      <c r="AV1240" s="44"/>
      <c r="AW1240" s="44"/>
      <c r="AX1240" s="44"/>
      <c r="AY1240" s="44"/>
      <c r="AZ1240" s="44"/>
      <c r="BA1240" s="44"/>
      <c r="BB1240" s="44"/>
      <c r="BC1240" s="44"/>
      <c r="BD1240" s="44"/>
      <c r="BE1240" s="44"/>
      <c r="BF1240" s="44"/>
      <c r="BG1240" s="44"/>
      <c r="BH1240" s="44"/>
      <c r="BI1240" s="44"/>
      <c r="BJ1240" s="44"/>
    </row>
    <row r="1241" spans="1:62" x14ac:dyDescent="0.25">
      <c r="A1241" s="41"/>
      <c r="B1241" s="41"/>
      <c r="C1241" s="41"/>
      <c r="D1241" s="41"/>
      <c r="E1241" s="41"/>
      <c r="F1241" s="41"/>
      <c r="G1241" s="41"/>
      <c r="H1241" s="41"/>
      <c r="I1241" s="41"/>
      <c r="J1241" s="41"/>
      <c r="K1241" s="41"/>
      <c r="L1241" s="41"/>
      <c r="M1241" s="41"/>
      <c r="N1241" s="41"/>
      <c r="O1241" s="41"/>
      <c r="P1241" s="41"/>
      <c r="Q1241" s="41"/>
      <c r="R1241" s="41"/>
      <c r="S1241" s="41"/>
      <c r="T1241" s="41"/>
      <c r="U1241" s="41"/>
      <c r="V1241" s="41"/>
      <c r="W1241" s="41"/>
      <c r="X1241" s="41"/>
      <c r="Y1241" s="41"/>
      <c r="Z1241" s="41"/>
      <c r="AA1241" s="41"/>
      <c r="AB1241" s="41"/>
      <c r="AC1241" s="41"/>
      <c r="AD1241" s="41"/>
      <c r="AE1241" s="41"/>
      <c r="AF1241" s="41"/>
      <c r="AG1241" s="41"/>
      <c r="AH1241" s="41"/>
      <c r="AI1241" s="41"/>
      <c r="AJ1241" s="41"/>
      <c r="AK1241" s="41"/>
      <c r="AL1241" s="41"/>
      <c r="AM1241" s="41"/>
      <c r="AN1241" s="41"/>
      <c r="AO1241" s="41"/>
      <c r="AP1241" s="41"/>
      <c r="AQ1241" s="41"/>
      <c r="AR1241" s="41"/>
      <c r="AS1241" s="41"/>
      <c r="AT1241" s="44"/>
      <c r="AU1241" s="44"/>
      <c r="AV1241" s="44"/>
      <c r="AW1241" s="44"/>
      <c r="AX1241" s="44"/>
      <c r="AY1241" s="44"/>
      <c r="AZ1241" s="44"/>
      <c r="BA1241" s="44"/>
      <c r="BB1241" s="44"/>
      <c r="BC1241" s="44"/>
      <c r="BD1241" s="44"/>
      <c r="BE1241" s="44"/>
      <c r="BF1241" s="44"/>
      <c r="BG1241" s="44"/>
      <c r="BH1241" s="44"/>
      <c r="BI1241" s="44"/>
      <c r="BJ1241" s="44"/>
    </row>
    <row r="1242" spans="1:62" x14ac:dyDescent="0.25">
      <c r="A1242" s="41"/>
      <c r="B1242" s="41"/>
      <c r="C1242" s="41"/>
      <c r="D1242" s="41"/>
      <c r="E1242" s="41"/>
      <c r="F1242" s="41"/>
      <c r="G1242" s="41"/>
      <c r="H1242" s="41"/>
      <c r="I1242" s="41"/>
      <c r="J1242" s="41"/>
      <c r="K1242" s="41"/>
      <c r="L1242" s="41"/>
      <c r="M1242" s="41"/>
      <c r="N1242" s="41"/>
      <c r="O1242" s="41"/>
      <c r="P1242" s="41"/>
      <c r="Q1242" s="41"/>
      <c r="R1242" s="41"/>
      <c r="S1242" s="41"/>
      <c r="T1242" s="41"/>
      <c r="U1242" s="41"/>
      <c r="V1242" s="41"/>
      <c r="W1242" s="41"/>
      <c r="X1242" s="41"/>
      <c r="Y1242" s="41"/>
      <c r="Z1242" s="41"/>
      <c r="AA1242" s="41"/>
      <c r="AB1242" s="41"/>
      <c r="AC1242" s="41"/>
      <c r="AD1242" s="41"/>
      <c r="AE1242" s="41"/>
      <c r="AF1242" s="41"/>
      <c r="AG1242" s="41"/>
      <c r="AH1242" s="41"/>
      <c r="AI1242" s="41"/>
      <c r="AJ1242" s="41"/>
      <c r="AK1242" s="41"/>
      <c r="AL1242" s="41"/>
      <c r="AM1242" s="41"/>
      <c r="AN1242" s="41"/>
      <c r="AO1242" s="41"/>
      <c r="AP1242" s="41"/>
      <c r="AQ1242" s="41"/>
      <c r="AR1242" s="41"/>
      <c r="AS1242" s="41"/>
      <c r="AT1242" s="44"/>
      <c r="AU1242" s="44"/>
      <c r="AV1242" s="44"/>
      <c r="AW1242" s="44"/>
      <c r="AX1242" s="44"/>
      <c r="AY1242" s="44"/>
      <c r="AZ1242" s="44"/>
      <c r="BA1242" s="44"/>
      <c r="BB1242" s="44"/>
      <c r="BC1242" s="44"/>
      <c r="BD1242" s="44"/>
      <c r="BE1242" s="44"/>
      <c r="BF1242" s="44"/>
      <c r="BG1242" s="44"/>
      <c r="BH1242" s="44"/>
      <c r="BI1242" s="44"/>
      <c r="BJ1242" s="44"/>
    </row>
    <row r="1243" spans="1:62" x14ac:dyDescent="0.25">
      <c r="A1243" s="41"/>
      <c r="B1243" s="41"/>
      <c r="C1243" s="41"/>
      <c r="D1243" s="41"/>
      <c r="E1243" s="41"/>
      <c r="F1243" s="41"/>
      <c r="G1243" s="41"/>
      <c r="H1243" s="41"/>
      <c r="I1243" s="41"/>
      <c r="J1243" s="41"/>
      <c r="K1243" s="41"/>
      <c r="L1243" s="41"/>
      <c r="M1243" s="41"/>
      <c r="N1243" s="41"/>
      <c r="O1243" s="41"/>
      <c r="P1243" s="41"/>
      <c r="Q1243" s="41"/>
      <c r="R1243" s="41"/>
      <c r="S1243" s="41"/>
      <c r="T1243" s="41"/>
      <c r="U1243" s="41"/>
      <c r="V1243" s="41"/>
      <c r="W1243" s="41"/>
      <c r="X1243" s="41"/>
      <c r="Y1243" s="41"/>
      <c r="Z1243" s="41"/>
      <c r="AA1243" s="41"/>
      <c r="AB1243" s="41"/>
      <c r="AC1243" s="41"/>
      <c r="AD1243" s="41"/>
      <c r="AE1243" s="41"/>
      <c r="AF1243" s="41"/>
      <c r="AG1243" s="41"/>
      <c r="AH1243" s="41"/>
      <c r="AI1243" s="41"/>
      <c r="AJ1243" s="41"/>
      <c r="AK1243" s="41"/>
      <c r="AL1243" s="41"/>
      <c r="AM1243" s="41"/>
      <c r="AN1243" s="41"/>
      <c r="AO1243" s="41"/>
      <c r="AP1243" s="41"/>
      <c r="AQ1243" s="41"/>
      <c r="AR1243" s="41"/>
      <c r="AS1243" s="41"/>
      <c r="AT1243" s="44"/>
      <c r="AU1243" s="44"/>
      <c r="AV1243" s="44"/>
      <c r="AW1243" s="44"/>
      <c r="AX1243" s="44"/>
      <c r="AY1243" s="44"/>
      <c r="AZ1243" s="44"/>
      <c r="BA1243" s="44"/>
      <c r="BB1243" s="44"/>
      <c r="BC1243" s="44"/>
      <c r="BD1243" s="44"/>
      <c r="BE1243" s="44"/>
      <c r="BF1243" s="44"/>
      <c r="BG1243" s="44"/>
      <c r="BH1243" s="44"/>
      <c r="BI1243" s="44"/>
      <c r="BJ1243" s="44"/>
    </row>
    <row r="1244" spans="1:62" x14ac:dyDescent="0.25">
      <c r="A1244" s="41"/>
      <c r="B1244" s="41"/>
      <c r="C1244" s="41"/>
      <c r="D1244" s="41"/>
      <c r="E1244" s="41"/>
      <c r="F1244" s="41"/>
      <c r="G1244" s="41"/>
      <c r="H1244" s="41"/>
      <c r="I1244" s="41"/>
      <c r="J1244" s="41"/>
      <c r="K1244" s="41"/>
      <c r="L1244" s="41"/>
      <c r="M1244" s="41"/>
      <c r="N1244" s="41"/>
      <c r="O1244" s="41"/>
      <c r="P1244" s="41"/>
      <c r="Q1244" s="41"/>
      <c r="R1244" s="41"/>
      <c r="S1244" s="41"/>
      <c r="T1244" s="41"/>
      <c r="U1244" s="41"/>
      <c r="V1244" s="41"/>
      <c r="W1244" s="41"/>
      <c r="X1244" s="41"/>
      <c r="Y1244" s="41"/>
      <c r="Z1244" s="41"/>
      <c r="AA1244" s="41"/>
      <c r="AB1244" s="41"/>
      <c r="AC1244" s="41"/>
      <c r="AD1244" s="41"/>
      <c r="AE1244" s="41"/>
      <c r="AF1244" s="41"/>
      <c r="AG1244" s="41"/>
      <c r="AH1244" s="41"/>
      <c r="AI1244" s="41"/>
      <c r="AJ1244" s="41"/>
      <c r="AK1244" s="41"/>
      <c r="AL1244" s="41"/>
      <c r="AM1244" s="41"/>
      <c r="AN1244" s="41"/>
      <c r="AO1244" s="41"/>
      <c r="AP1244" s="41"/>
      <c r="AQ1244" s="41"/>
      <c r="AR1244" s="41"/>
      <c r="AS1244" s="41"/>
      <c r="AT1244" s="44"/>
      <c r="AU1244" s="44"/>
      <c r="AV1244" s="44"/>
      <c r="AW1244" s="44"/>
      <c r="AX1244" s="44"/>
      <c r="AY1244" s="44"/>
      <c r="AZ1244" s="44"/>
      <c r="BA1244" s="44"/>
      <c r="BB1244" s="44"/>
      <c r="BC1244" s="44"/>
      <c r="BD1244" s="44"/>
      <c r="BE1244" s="44"/>
      <c r="BF1244" s="44"/>
      <c r="BG1244" s="44"/>
      <c r="BH1244" s="44"/>
      <c r="BI1244" s="44"/>
      <c r="BJ1244" s="44"/>
    </row>
    <row r="1245" spans="1:62" x14ac:dyDescent="0.25">
      <c r="A1245" s="41"/>
      <c r="B1245" s="41"/>
      <c r="C1245" s="41"/>
      <c r="D1245" s="41"/>
      <c r="E1245" s="41"/>
      <c r="F1245" s="41"/>
      <c r="G1245" s="41"/>
      <c r="H1245" s="41"/>
      <c r="I1245" s="41"/>
      <c r="J1245" s="41"/>
      <c r="K1245" s="41"/>
      <c r="L1245" s="41"/>
      <c r="M1245" s="41"/>
      <c r="N1245" s="41"/>
      <c r="O1245" s="41"/>
      <c r="P1245" s="41"/>
      <c r="Q1245" s="41"/>
      <c r="R1245" s="41"/>
      <c r="S1245" s="41"/>
      <c r="T1245" s="41"/>
      <c r="U1245" s="41"/>
      <c r="V1245" s="41"/>
      <c r="W1245" s="41"/>
      <c r="X1245" s="41"/>
      <c r="Y1245" s="41"/>
      <c r="Z1245" s="41"/>
      <c r="AA1245" s="41"/>
      <c r="AB1245" s="41"/>
      <c r="AC1245" s="41"/>
      <c r="AD1245" s="41"/>
      <c r="AE1245" s="41"/>
      <c r="AF1245" s="41"/>
      <c r="AG1245" s="41"/>
      <c r="AH1245" s="41"/>
      <c r="AI1245" s="41"/>
      <c r="AJ1245" s="41"/>
      <c r="AK1245" s="41"/>
      <c r="AL1245" s="41"/>
      <c r="AM1245" s="41"/>
      <c r="AN1245" s="41"/>
      <c r="AO1245" s="41"/>
      <c r="AP1245" s="41"/>
      <c r="AQ1245" s="41"/>
      <c r="AR1245" s="41"/>
      <c r="AS1245" s="41"/>
      <c r="AT1245" s="44"/>
      <c r="AU1245" s="44"/>
      <c r="AV1245" s="44"/>
      <c r="AW1245" s="44"/>
      <c r="AX1245" s="44"/>
      <c r="AY1245" s="44"/>
      <c r="AZ1245" s="44"/>
      <c r="BA1245" s="44"/>
      <c r="BB1245" s="44"/>
      <c r="BC1245" s="44"/>
      <c r="BD1245" s="44"/>
      <c r="BE1245" s="44"/>
      <c r="BF1245" s="44"/>
      <c r="BG1245" s="44"/>
      <c r="BH1245" s="44"/>
      <c r="BI1245" s="44"/>
      <c r="BJ1245" s="44"/>
    </row>
    <row r="1246" spans="1:62" x14ac:dyDescent="0.25">
      <c r="A1246" s="41"/>
      <c r="B1246" s="41"/>
      <c r="C1246" s="41"/>
      <c r="D1246" s="41"/>
      <c r="E1246" s="41"/>
      <c r="F1246" s="41"/>
      <c r="G1246" s="41"/>
      <c r="H1246" s="41"/>
      <c r="I1246" s="41"/>
      <c r="J1246" s="41"/>
      <c r="K1246" s="41"/>
      <c r="L1246" s="41"/>
      <c r="M1246" s="41"/>
      <c r="N1246" s="41"/>
      <c r="O1246" s="41"/>
      <c r="P1246" s="41"/>
      <c r="Q1246" s="41"/>
      <c r="R1246" s="41"/>
      <c r="S1246" s="41"/>
      <c r="T1246" s="41"/>
      <c r="U1246" s="41"/>
      <c r="V1246" s="41"/>
      <c r="W1246" s="41"/>
      <c r="X1246" s="41"/>
      <c r="Y1246" s="41"/>
      <c r="Z1246" s="41"/>
      <c r="AA1246" s="41"/>
      <c r="AB1246" s="41"/>
      <c r="AC1246" s="41"/>
      <c r="AD1246" s="41"/>
      <c r="AE1246" s="41"/>
      <c r="AF1246" s="41"/>
      <c r="AG1246" s="41"/>
      <c r="AH1246" s="41"/>
      <c r="AI1246" s="41"/>
      <c r="AJ1246" s="41"/>
      <c r="AK1246" s="41"/>
      <c r="AL1246" s="41"/>
      <c r="AM1246" s="41"/>
      <c r="AN1246" s="41"/>
      <c r="AO1246" s="41"/>
      <c r="AP1246" s="41"/>
      <c r="AQ1246" s="41"/>
      <c r="AR1246" s="41"/>
      <c r="AS1246" s="41"/>
      <c r="AT1246" s="44"/>
      <c r="AU1246" s="44"/>
      <c r="AV1246" s="44"/>
      <c r="AW1246" s="44"/>
      <c r="AX1246" s="44"/>
      <c r="AY1246" s="44"/>
      <c r="AZ1246" s="44"/>
      <c r="BA1246" s="44"/>
      <c r="BB1246" s="44"/>
      <c r="BC1246" s="44"/>
      <c r="BD1246" s="44"/>
      <c r="BE1246" s="44"/>
      <c r="BF1246" s="44"/>
      <c r="BG1246" s="44"/>
      <c r="BH1246" s="44"/>
      <c r="BI1246" s="44"/>
      <c r="BJ1246" s="44"/>
    </row>
    <row r="1247" spans="1:62" x14ac:dyDescent="0.25">
      <c r="A1247" s="41"/>
      <c r="B1247" s="41"/>
      <c r="C1247" s="41"/>
      <c r="D1247" s="41"/>
      <c r="E1247" s="41"/>
      <c r="F1247" s="41"/>
      <c r="G1247" s="41"/>
      <c r="H1247" s="41"/>
      <c r="I1247" s="41"/>
      <c r="J1247" s="41"/>
      <c r="K1247" s="41"/>
      <c r="L1247" s="41"/>
      <c r="M1247" s="41"/>
      <c r="N1247" s="41"/>
      <c r="O1247" s="41"/>
      <c r="P1247" s="41"/>
      <c r="Q1247" s="41"/>
      <c r="R1247" s="41"/>
      <c r="S1247" s="41"/>
      <c r="T1247" s="41"/>
      <c r="U1247" s="41"/>
      <c r="V1247" s="41"/>
      <c r="W1247" s="41"/>
      <c r="X1247" s="41"/>
      <c r="Y1247" s="41"/>
      <c r="Z1247" s="41"/>
      <c r="AA1247" s="41"/>
      <c r="AB1247" s="41"/>
      <c r="AC1247" s="41"/>
      <c r="AD1247" s="41"/>
      <c r="AE1247" s="41"/>
      <c r="AF1247" s="41"/>
      <c r="AG1247" s="41"/>
      <c r="AH1247" s="41"/>
      <c r="AI1247" s="41"/>
      <c r="AJ1247" s="41"/>
      <c r="AK1247" s="41"/>
      <c r="AL1247" s="41"/>
      <c r="AM1247" s="41"/>
      <c r="AN1247" s="41"/>
      <c r="AO1247" s="41"/>
      <c r="AP1247" s="41"/>
      <c r="AQ1247" s="41"/>
      <c r="AR1247" s="41"/>
      <c r="AS1247" s="41"/>
      <c r="AT1247" s="44"/>
      <c r="AU1247" s="44"/>
      <c r="AV1247" s="44"/>
      <c r="AW1247" s="44"/>
      <c r="AX1247" s="44"/>
      <c r="AY1247" s="44"/>
      <c r="AZ1247" s="44"/>
      <c r="BA1247" s="44"/>
      <c r="BB1247" s="44"/>
      <c r="BC1247" s="44"/>
      <c r="BD1247" s="44"/>
      <c r="BE1247" s="44"/>
      <c r="BF1247" s="44"/>
      <c r="BG1247" s="44"/>
      <c r="BH1247" s="44"/>
      <c r="BI1247" s="44"/>
      <c r="BJ1247" s="44"/>
    </row>
    <row r="1248" spans="1:62" x14ac:dyDescent="0.25">
      <c r="A1248" s="41"/>
      <c r="B1248" s="41"/>
      <c r="C1248" s="41"/>
      <c r="D1248" s="41"/>
      <c r="E1248" s="41"/>
      <c r="F1248" s="41"/>
      <c r="G1248" s="41"/>
      <c r="H1248" s="41"/>
      <c r="I1248" s="41"/>
      <c r="J1248" s="41"/>
      <c r="K1248" s="41"/>
      <c r="L1248" s="41"/>
      <c r="M1248" s="41"/>
      <c r="N1248" s="41"/>
      <c r="O1248" s="41"/>
      <c r="P1248" s="41"/>
      <c r="Q1248" s="41"/>
      <c r="R1248" s="41"/>
      <c r="S1248" s="41"/>
      <c r="T1248" s="41"/>
      <c r="U1248" s="41"/>
      <c r="V1248" s="41"/>
      <c r="W1248" s="41"/>
      <c r="X1248" s="41"/>
      <c r="Y1248" s="41"/>
      <c r="Z1248" s="41"/>
      <c r="AA1248" s="41"/>
      <c r="AB1248" s="41"/>
      <c r="AC1248" s="41"/>
      <c r="AD1248" s="41"/>
      <c r="AE1248" s="41"/>
      <c r="AF1248" s="41"/>
      <c r="AG1248" s="41"/>
      <c r="AH1248" s="41"/>
      <c r="AI1248" s="41"/>
      <c r="AJ1248" s="41"/>
      <c r="AK1248" s="41"/>
      <c r="AL1248" s="41"/>
      <c r="AM1248" s="41"/>
      <c r="AN1248" s="41"/>
      <c r="AO1248" s="41"/>
      <c r="AP1248" s="41"/>
      <c r="AQ1248" s="41"/>
      <c r="AR1248" s="41"/>
      <c r="AS1248" s="41"/>
      <c r="AT1248" s="44"/>
      <c r="AU1248" s="44"/>
      <c r="AV1248" s="44"/>
      <c r="AW1248" s="44"/>
      <c r="AX1248" s="44"/>
      <c r="AY1248" s="44"/>
      <c r="AZ1248" s="44"/>
      <c r="BA1248" s="44"/>
      <c r="BB1248" s="44"/>
      <c r="BC1248" s="44"/>
      <c r="BD1248" s="44"/>
      <c r="BE1248" s="44"/>
      <c r="BF1248" s="44"/>
      <c r="BG1248" s="44"/>
      <c r="BH1248" s="44"/>
      <c r="BI1248" s="44"/>
      <c r="BJ1248" s="44"/>
    </row>
    <row r="1249" spans="1:62" x14ac:dyDescent="0.25">
      <c r="A1249" s="41"/>
      <c r="B1249" s="41"/>
      <c r="C1249" s="41"/>
      <c r="D1249" s="41"/>
      <c r="E1249" s="41"/>
      <c r="F1249" s="41"/>
      <c r="G1249" s="41"/>
      <c r="H1249" s="41"/>
      <c r="I1249" s="41"/>
      <c r="J1249" s="41"/>
      <c r="K1249" s="41"/>
      <c r="L1249" s="41"/>
      <c r="M1249" s="41"/>
      <c r="N1249" s="41"/>
      <c r="O1249" s="41"/>
      <c r="P1249" s="41"/>
      <c r="Q1249" s="41"/>
      <c r="R1249" s="41"/>
      <c r="S1249" s="41"/>
      <c r="T1249" s="41"/>
      <c r="U1249" s="41"/>
      <c r="V1249" s="41"/>
      <c r="W1249" s="41"/>
      <c r="X1249" s="41"/>
      <c r="Y1249" s="41"/>
      <c r="Z1249" s="41"/>
      <c r="AA1249" s="41"/>
      <c r="AB1249" s="41"/>
      <c r="AC1249" s="41"/>
      <c r="AD1249" s="41"/>
      <c r="AE1249" s="41"/>
      <c r="AF1249" s="41"/>
      <c r="AG1249" s="41"/>
      <c r="AH1249" s="41"/>
      <c r="AI1249" s="41"/>
      <c r="AJ1249" s="41"/>
      <c r="AK1249" s="41"/>
      <c r="AL1249" s="41"/>
      <c r="AM1249" s="41"/>
      <c r="AN1249" s="41"/>
      <c r="AO1249" s="41"/>
      <c r="AP1249" s="41"/>
      <c r="AQ1249" s="41"/>
      <c r="AR1249" s="41"/>
      <c r="AS1249" s="41"/>
      <c r="AT1249" s="44"/>
      <c r="AU1249" s="44"/>
      <c r="AV1249" s="44"/>
      <c r="AW1249" s="44"/>
      <c r="AX1249" s="44"/>
      <c r="AY1249" s="44"/>
      <c r="AZ1249" s="44"/>
      <c r="BA1249" s="44"/>
      <c r="BB1249" s="44"/>
      <c r="BC1249" s="44"/>
      <c r="BD1249" s="44"/>
      <c r="BE1249" s="44"/>
      <c r="BF1249" s="44"/>
      <c r="BG1249" s="44"/>
      <c r="BH1249" s="44"/>
      <c r="BI1249" s="44"/>
      <c r="BJ1249" s="44"/>
    </row>
    <row r="1250" spans="1:62" x14ac:dyDescent="0.25">
      <c r="A1250" s="41"/>
      <c r="B1250" s="41"/>
      <c r="C1250" s="41"/>
      <c r="D1250" s="41"/>
      <c r="E1250" s="41"/>
      <c r="F1250" s="41"/>
      <c r="G1250" s="41"/>
      <c r="H1250" s="41"/>
      <c r="I1250" s="41"/>
      <c r="J1250" s="41"/>
      <c r="K1250" s="41"/>
      <c r="L1250" s="41"/>
      <c r="M1250" s="41"/>
      <c r="N1250" s="41"/>
      <c r="O1250" s="41"/>
      <c r="P1250" s="41"/>
      <c r="Q1250" s="41"/>
      <c r="R1250" s="41"/>
      <c r="S1250" s="41"/>
      <c r="T1250" s="41"/>
      <c r="U1250" s="41"/>
      <c r="V1250" s="41"/>
      <c r="W1250" s="41"/>
      <c r="X1250" s="41"/>
      <c r="Y1250" s="41"/>
      <c r="Z1250" s="41"/>
      <c r="AA1250" s="41"/>
      <c r="AB1250" s="41"/>
      <c r="AC1250" s="41"/>
      <c r="AD1250" s="41"/>
      <c r="AE1250" s="41"/>
      <c r="AF1250" s="41"/>
      <c r="AG1250" s="41"/>
      <c r="AH1250" s="41"/>
      <c r="AI1250" s="41"/>
      <c r="AJ1250" s="41"/>
      <c r="AK1250" s="41"/>
      <c r="AL1250" s="41"/>
      <c r="AM1250" s="41"/>
      <c r="AN1250" s="41"/>
      <c r="AO1250" s="41"/>
      <c r="AP1250" s="41"/>
      <c r="AQ1250" s="41"/>
      <c r="AR1250" s="41"/>
      <c r="AS1250" s="41"/>
      <c r="AT1250" s="44"/>
      <c r="AU1250" s="44"/>
      <c r="AV1250" s="44"/>
      <c r="AW1250" s="44"/>
      <c r="AX1250" s="44"/>
      <c r="AY1250" s="44"/>
      <c r="AZ1250" s="44"/>
      <c r="BA1250" s="44"/>
      <c r="BB1250" s="44"/>
      <c r="BC1250" s="44"/>
      <c r="BD1250" s="44"/>
      <c r="BE1250" s="44"/>
      <c r="BF1250" s="44"/>
      <c r="BG1250" s="44"/>
      <c r="BH1250" s="44"/>
      <c r="BI1250" s="44"/>
      <c r="BJ1250" s="44"/>
    </row>
    <row r="1251" spans="1:62" x14ac:dyDescent="0.25">
      <c r="A1251" s="41"/>
      <c r="B1251" s="41"/>
      <c r="C1251" s="41"/>
      <c r="D1251" s="41"/>
      <c r="E1251" s="41"/>
      <c r="F1251" s="41"/>
      <c r="G1251" s="41"/>
      <c r="H1251" s="41"/>
      <c r="I1251" s="41"/>
      <c r="J1251" s="41"/>
      <c r="K1251" s="41"/>
      <c r="L1251" s="41"/>
      <c r="M1251" s="41"/>
      <c r="N1251" s="41"/>
      <c r="O1251" s="41"/>
      <c r="P1251" s="41"/>
      <c r="Q1251" s="41"/>
      <c r="R1251" s="41"/>
      <c r="S1251" s="41"/>
      <c r="T1251" s="41"/>
      <c r="U1251" s="41"/>
      <c r="V1251" s="41"/>
      <c r="W1251" s="41"/>
      <c r="X1251" s="41"/>
      <c r="Y1251" s="41"/>
      <c r="Z1251" s="41"/>
      <c r="AA1251" s="41"/>
      <c r="AB1251" s="41"/>
      <c r="AC1251" s="41"/>
      <c r="AD1251" s="41"/>
      <c r="AE1251" s="41"/>
      <c r="AF1251" s="41"/>
      <c r="AG1251" s="41"/>
      <c r="AH1251" s="41"/>
      <c r="AI1251" s="41"/>
      <c r="AJ1251" s="41"/>
      <c r="AK1251" s="41"/>
      <c r="AL1251" s="41"/>
      <c r="AM1251" s="41"/>
      <c r="AN1251" s="41"/>
      <c r="AO1251" s="41"/>
      <c r="AP1251" s="41"/>
      <c r="AQ1251" s="41"/>
      <c r="AR1251" s="41"/>
      <c r="AS1251" s="41"/>
      <c r="AT1251" s="44"/>
      <c r="AU1251" s="44"/>
      <c r="AV1251" s="44"/>
      <c r="AW1251" s="44"/>
      <c r="AX1251" s="44"/>
      <c r="AY1251" s="44"/>
      <c r="AZ1251" s="44"/>
      <c r="BA1251" s="44"/>
      <c r="BB1251" s="44"/>
      <c r="BC1251" s="44"/>
      <c r="BD1251" s="44"/>
      <c r="BE1251" s="44"/>
      <c r="BF1251" s="44"/>
      <c r="BG1251" s="44"/>
      <c r="BH1251" s="44"/>
      <c r="BI1251" s="44"/>
      <c r="BJ1251" s="44"/>
    </row>
    <row r="1252" spans="1:62" x14ac:dyDescent="0.25">
      <c r="A1252" s="41"/>
      <c r="B1252" s="41"/>
      <c r="C1252" s="41"/>
      <c r="D1252" s="41"/>
      <c r="E1252" s="41"/>
      <c r="F1252" s="41"/>
      <c r="G1252" s="41"/>
      <c r="H1252" s="41"/>
      <c r="I1252" s="41"/>
      <c r="J1252" s="41"/>
      <c r="K1252" s="41"/>
      <c r="L1252" s="41"/>
      <c r="M1252" s="41"/>
      <c r="N1252" s="41"/>
      <c r="O1252" s="41"/>
      <c r="P1252" s="41"/>
      <c r="Q1252" s="41"/>
      <c r="R1252" s="41"/>
      <c r="S1252" s="41"/>
      <c r="T1252" s="41"/>
      <c r="U1252" s="41"/>
      <c r="V1252" s="41"/>
      <c r="W1252" s="41"/>
      <c r="X1252" s="41"/>
      <c r="Y1252" s="41"/>
      <c r="Z1252" s="41"/>
      <c r="AA1252" s="41"/>
      <c r="AB1252" s="41"/>
      <c r="AC1252" s="41"/>
      <c r="AD1252" s="41"/>
      <c r="AE1252" s="41"/>
      <c r="AF1252" s="41"/>
      <c r="AG1252" s="41"/>
      <c r="AH1252" s="41"/>
      <c r="AI1252" s="41"/>
      <c r="AJ1252" s="41"/>
      <c r="AK1252" s="41"/>
      <c r="AL1252" s="41"/>
      <c r="AM1252" s="41"/>
      <c r="AN1252" s="41"/>
      <c r="AO1252" s="41"/>
      <c r="AP1252" s="41"/>
      <c r="AQ1252" s="41"/>
      <c r="AR1252" s="41"/>
      <c r="AS1252" s="41"/>
      <c r="AT1252" s="44"/>
      <c r="AU1252" s="44"/>
      <c r="AV1252" s="44"/>
      <c r="AW1252" s="44"/>
      <c r="AX1252" s="44"/>
      <c r="AY1252" s="44"/>
      <c r="AZ1252" s="44"/>
      <c r="BA1252" s="44"/>
      <c r="BB1252" s="44"/>
      <c r="BC1252" s="44"/>
      <c r="BD1252" s="44"/>
      <c r="BE1252" s="44"/>
      <c r="BF1252" s="44"/>
      <c r="BG1252" s="44"/>
      <c r="BH1252" s="44"/>
      <c r="BI1252" s="44"/>
      <c r="BJ1252" s="44"/>
    </row>
    <row r="1253" spans="1:62" x14ac:dyDescent="0.25">
      <c r="A1253" s="41"/>
      <c r="B1253" s="41"/>
      <c r="C1253" s="41"/>
      <c r="D1253" s="41"/>
      <c r="E1253" s="41"/>
      <c r="F1253" s="41"/>
      <c r="G1253" s="41"/>
      <c r="H1253" s="41"/>
      <c r="I1253" s="41"/>
      <c r="J1253" s="41"/>
      <c r="K1253" s="41"/>
      <c r="L1253" s="41"/>
      <c r="M1253" s="41"/>
      <c r="N1253" s="41"/>
      <c r="O1253" s="41"/>
      <c r="P1253" s="41"/>
      <c r="Q1253" s="41"/>
      <c r="R1253" s="41"/>
      <c r="S1253" s="41"/>
      <c r="T1253" s="41"/>
      <c r="U1253" s="41"/>
      <c r="V1253" s="41"/>
      <c r="W1253" s="41"/>
      <c r="X1253" s="41"/>
      <c r="Y1253" s="41"/>
      <c r="Z1253" s="41"/>
      <c r="AA1253" s="41"/>
      <c r="AB1253" s="41"/>
      <c r="AC1253" s="41"/>
      <c r="AD1253" s="41"/>
      <c r="AE1253" s="41"/>
      <c r="AF1253" s="41"/>
      <c r="AG1253" s="41"/>
      <c r="AH1253" s="41"/>
      <c r="AI1253" s="41"/>
      <c r="AJ1253" s="41"/>
      <c r="AK1253" s="41"/>
      <c r="AL1253" s="41"/>
      <c r="AM1253" s="41"/>
      <c r="AN1253" s="41"/>
      <c r="AO1253" s="41"/>
      <c r="AP1253" s="41"/>
      <c r="AQ1253" s="41"/>
      <c r="AR1253" s="41"/>
      <c r="AS1253" s="41"/>
      <c r="AT1253" s="44"/>
      <c r="AU1253" s="44"/>
      <c r="AV1253" s="44"/>
      <c r="AW1253" s="44"/>
      <c r="AX1253" s="44"/>
      <c r="AY1253" s="44"/>
      <c r="AZ1253" s="44"/>
      <c r="BA1253" s="44"/>
      <c r="BB1253" s="44"/>
      <c r="BC1253" s="44"/>
      <c r="BD1253" s="44"/>
      <c r="BE1253" s="44"/>
      <c r="BF1253" s="44"/>
      <c r="BG1253" s="44"/>
      <c r="BH1253" s="44"/>
      <c r="BI1253" s="44"/>
      <c r="BJ1253" s="44"/>
    </row>
    <row r="1254" spans="1:62" x14ac:dyDescent="0.25">
      <c r="A1254" s="41"/>
      <c r="B1254" s="41"/>
      <c r="C1254" s="41"/>
      <c r="D1254" s="41"/>
      <c r="E1254" s="41"/>
      <c r="F1254" s="41"/>
      <c r="G1254" s="41"/>
      <c r="H1254" s="41"/>
      <c r="I1254" s="41"/>
      <c r="J1254" s="41"/>
      <c r="K1254" s="41"/>
      <c r="L1254" s="41"/>
      <c r="M1254" s="41"/>
      <c r="N1254" s="41"/>
      <c r="O1254" s="41"/>
      <c r="P1254" s="41"/>
      <c r="Q1254" s="41"/>
      <c r="R1254" s="41"/>
      <c r="S1254" s="41"/>
      <c r="T1254" s="41"/>
      <c r="U1254" s="41"/>
      <c r="V1254" s="41"/>
      <c r="W1254" s="41"/>
      <c r="X1254" s="41"/>
      <c r="Y1254" s="41"/>
      <c r="Z1254" s="41"/>
      <c r="AA1254" s="41"/>
      <c r="AB1254" s="41"/>
      <c r="AC1254" s="41"/>
      <c r="AD1254" s="41"/>
      <c r="AE1254" s="41"/>
      <c r="AF1254" s="41"/>
      <c r="AG1254" s="41"/>
      <c r="AH1254" s="41"/>
      <c r="AI1254" s="41"/>
      <c r="AJ1254" s="41"/>
      <c r="AK1254" s="41"/>
      <c r="AL1254" s="41"/>
      <c r="AM1254" s="41"/>
      <c r="AN1254" s="41"/>
      <c r="AO1254" s="41"/>
      <c r="AP1254" s="41"/>
      <c r="AQ1254" s="41"/>
      <c r="AR1254" s="41"/>
      <c r="AS1254" s="41"/>
      <c r="AT1254" s="44"/>
      <c r="AU1254" s="44"/>
      <c r="AV1254" s="44"/>
      <c r="AW1254" s="44"/>
      <c r="AX1254" s="44"/>
      <c r="AY1254" s="44"/>
      <c r="AZ1254" s="44"/>
      <c r="BA1254" s="44"/>
      <c r="BB1254" s="44"/>
      <c r="BC1254" s="44"/>
      <c r="BD1254" s="44"/>
      <c r="BE1254" s="44"/>
      <c r="BF1254" s="44"/>
      <c r="BG1254" s="44"/>
      <c r="BH1254" s="44"/>
      <c r="BI1254" s="44"/>
      <c r="BJ1254" s="44"/>
    </row>
    <row r="1255" spans="1:62" x14ac:dyDescent="0.25">
      <c r="A1255" s="41"/>
      <c r="B1255" s="41"/>
      <c r="C1255" s="41"/>
      <c r="D1255" s="41"/>
      <c r="E1255" s="41"/>
      <c r="F1255" s="41"/>
      <c r="G1255" s="41"/>
      <c r="H1255" s="41"/>
      <c r="I1255" s="41"/>
      <c r="J1255" s="41"/>
      <c r="K1255" s="41"/>
      <c r="L1255" s="41"/>
      <c r="M1255" s="41"/>
      <c r="N1255" s="41"/>
      <c r="O1255" s="41"/>
      <c r="P1255" s="41"/>
      <c r="Q1255" s="41"/>
      <c r="R1255" s="41"/>
      <c r="S1255" s="41"/>
      <c r="T1255" s="41"/>
      <c r="U1255" s="41"/>
      <c r="V1255" s="41"/>
      <c r="W1255" s="41"/>
      <c r="X1255" s="41"/>
      <c r="Y1255" s="41"/>
      <c r="Z1255" s="41"/>
      <c r="AA1255" s="41"/>
      <c r="AB1255" s="41"/>
      <c r="AC1255" s="41"/>
      <c r="AD1255" s="41"/>
      <c r="AE1255" s="41"/>
      <c r="AF1255" s="41"/>
      <c r="AG1255" s="41"/>
      <c r="AH1255" s="41"/>
      <c r="AI1255" s="41"/>
      <c r="AJ1255" s="41"/>
      <c r="AK1255" s="41"/>
      <c r="AL1255" s="41"/>
      <c r="AM1255" s="41"/>
      <c r="AN1255" s="41"/>
      <c r="AO1255" s="41"/>
      <c r="AP1255" s="41"/>
      <c r="AQ1255" s="41"/>
      <c r="AR1255" s="41"/>
      <c r="AS1255" s="41"/>
      <c r="AT1255" s="44"/>
      <c r="AU1255" s="44"/>
      <c r="AV1255" s="44"/>
      <c r="AW1255" s="44"/>
      <c r="AX1255" s="44"/>
      <c r="AY1255" s="44"/>
      <c r="AZ1255" s="44"/>
      <c r="BA1255" s="44"/>
      <c r="BB1255" s="44"/>
      <c r="BC1255" s="44"/>
      <c r="BD1255" s="44"/>
      <c r="BE1255" s="44"/>
      <c r="BF1255" s="44"/>
      <c r="BG1255" s="44"/>
      <c r="BH1255" s="44"/>
      <c r="BI1255" s="44"/>
      <c r="BJ1255" s="44"/>
    </row>
    <row r="1256" spans="1:62" x14ac:dyDescent="0.25">
      <c r="A1256" s="41"/>
      <c r="B1256" s="41"/>
      <c r="C1256" s="41"/>
      <c r="D1256" s="41"/>
      <c r="E1256" s="41"/>
      <c r="F1256" s="41"/>
      <c r="G1256" s="41"/>
      <c r="H1256" s="41"/>
      <c r="I1256" s="41"/>
      <c r="J1256" s="41"/>
      <c r="K1256" s="41"/>
      <c r="L1256" s="41"/>
      <c r="M1256" s="41"/>
      <c r="N1256" s="41"/>
      <c r="O1256" s="41"/>
      <c r="P1256" s="41"/>
      <c r="Q1256" s="41"/>
      <c r="R1256" s="41"/>
      <c r="S1256" s="41"/>
      <c r="T1256" s="41"/>
      <c r="U1256" s="41"/>
      <c r="V1256" s="41"/>
      <c r="W1256" s="41"/>
      <c r="X1256" s="41"/>
      <c r="Y1256" s="41"/>
      <c r="Z1256" s="41"/>
      <c r="AA1256" s="41"/>
      <c r="AB1256" s="41"/>
      <c r="AC1256" s="41"/>
      <c r="AD1256" s="41"/>
      <c r="AE1256" s="41"/>
      <c r="AF1256" s="41"/>
      <c r="AG1256" s="41"/>
      <c r="AH1256" s="41"/>
      <c r="AI1256" s="41"/>
      <c r="AJ1256" s="41"/>
      <c r="AK1256" s="41"/>
      <c r="AL1256" s="41"/>
      <c r="AM1256" s="41"/>
      <c r="AN1256" s="41"/>
      <c r="AO1256" s="41"/>
      <c r="AP1256" s="41"/>
      <c r="AQ1256" s="41"/>
      <c r="AR1256" s="41"/>
      <c r="AS1256" s="41"/>
      <c r="AT1256" s="44"/>
      <c r="AU1256" s="44"/>
      <c r="AV1256" s="44"/>
      <c r="AW1256" s="44"/>
      <c r="AX1256" s="44"/>
      <c r="AY1256" s="44"/>
      <c r="AZ1256" s="44"/>
      <c r="BA1256" s="44"/>
      <c r="BB1256" s="44"/>
      <c r="BC1256" s="44"/>
      <c r="BD1256" s="44"/>
      <c r="BE1256" s="44"/>
      <c r="BF1256" s="44"/>
      <c r="BG1256" s="44"/>
      <c r="BH1256" s="44"/>
      <c r="BI1256" s="44"/>
      <c r="BJ1256" s="44"/>
    </row>
    <row r="1257" spans="1:62" x14ac:dyDescent="0.25">
      <c r="A1257" s="41"/>
      <c r="B1257" s="41"/>
      <c r="C1257" s="41"/>
      <c r="D1257" s="41"/>
      <c r="E1257" s="41"/>
      <c r="F1257" s="41"/>
      <c r="G1257" s="41"/>
      <c r="H1257" s="41"/>
      <c r="I1257" s="41"/>
      <c r="J1257" s="41"/>
      <c r="K1257" s="41"/>
      <c r="L1257" s="41"/>
      <c r="M1257" s="41"/>
      <c r="N1257" s="41"/>
      <c r="O1257" s="41"/>
      <c r="P1257" s="41"/>
      <c r="Q1257" s="41"/>
      <c r="R1257" s="41"/>
      <c r="S1257" s="41"/>
      <c r="T1257" s="41"/>
      <c r="U1257" s="41"/>
      <c r="V1257" s="41"/>
      <c r="W1257" s="41"/>
      <c r="X1257" s="41"/>
      <c r="Y1257" s="41"/>
      <c r="Z1257" s="41"/>
      <c r="AA1257" s="41"/>
      <c r="AB1257" s="41"/>
      <c r="AC1257" s="41"/>
      <c r="AD1257" s="41"/>
      <c r="AE1257" s="41"/>
      <c r="AF1257" s="41"/>
      <c r="AG1257" s="41"/>
      <c r="AH1257" s="41"/>
      <c r="AI1257" s="41"/>
      <c r="AJ1257" s="41"/>
      <c r="AK1257" s="41"/>
      <c r="AL1257" s="41"/>
      <c r="AM1257" s="41"/>
      <c r="AN1257" s="41"/>
      <c r="AO1257" s="41"/>
      <c r="AP1257" s="41"/>
      <c r="AQ1257" s="41"/>
      <c r="AR1257" s="41"/>
      <c r="AS1257" s="41"/>
      <c r="AT1257" s="44"/>
      <c r="AU1257" s="44"/>
      <c r="AV1257" s="44"/>
      <c r="AW1257" s="44"/>
      <c r="AX1257" s="44"/>
      <c r="AY1257" s="44"/>
      <c r="AZ1257" s="44"/>
      <c r="BA1257" s="44"/>
      <c r="BB1257" s="44"/>
      <c r="BC1257" s="44"/>
      <c r="BD1257" s="44"/>
      <c r="BE1257" s="44"/>
      <c r="BF1257" s="44"/>
      <c r="BG1257" s="44"/>
      <c r="BH1257" s="44"/>
      <c r="BI1257" s="44"/>
      <c r="BJ1257" s="44"/>
    </row>
    <row r="1258" spans="1:62" x14ac:dyDescent="0.25">
      <c r="A1258" s="41"/>
      <c r="B1258" s="41"/>
      <c r="C1258" s="41"/>
      <c r="D1258" s="41"/>
      <c r="E1258" s="41"/>
      <c r="F1258" s="41"/>
      <c r="G1258" s="41"/>
      <c r="H1258" s="41"/>
      <c r="I1258" s="41"/>
      <c r="J1258" s="41"/>
      <c r="K1258" s="41"/>
      <c r="L1258" s="41"/>
      <c r="M1258" s="41"/>
      <c r="N1258" s="41"/>
      <c r="O1258" s="41"/>
      <c r="P1258" s="41"/>
      <c r="Q1258" s="41"/>
      <c r="R1258" s="41"/>
      <c r="S1258" s="41"/>
      <c r="T1258" s="41"/>
      <c r="U1258" s="41"/>
      <c r="V1258" s="41"/>
      <c r="W1258" s="41"/>
      <c r="X1258" s="41"/>
      <c r="Y1258" s="41"/>
      <c r="Z1258" s="41"/>
      <c r="AA1258" s="41"/>
      <c r="AB1258" s="41"/>
      <c r="AC1258" s="41"/>
      <c r="AD1258" s="41"/>
      <c r="AE1258" s="41"/>
      <c r="AF1258" s="41"/>
      <c r="AG1258" s="41"/>
      <c r="AH1258" s="41"/>
      <c r="AI1258" s="41"/>
      <c r="AJ1258" s="41"/>
      <c r="AK1258" s="41"/>
      <c r="AL1258" s="41"/>
      <c r="AM1258" s="41"/>
      <c r="AN1258" s="41"/>
      <c r="AO1258" s="41"/>
      <c r="AP1258" s="41"/>
      <c r="AQ1258" s="41"/>
      <c r="AR1258" s="41"/>
      <c r="AS1258" s="41"/>
      <c r="AT1258" s="44"/>
      <c r="AU1258" s="44"/>
      <c r="AV1258" s="44"/>
      <c r="AW1258" s="44"/>
      <c r="AX1258" s="44"/>
      <c r="AY1258" s="44"/>
      <c r="AZ1258" s="44"/>
      <c r="BA1258" s="44"/>
      <c r="BB1258" s="44"/>
      <c r="BC1258" s="44"/>
      <c r="BD1258" s="44"/>
      <c r="BE1258" s="44"/>
      <c r="BF1258" s="44"/>
      <c r="BG1258" s="44"/>
      <c r="BH1258" s="44"/>
      <c r="BI1258" s="44"/>
      <c r="BJ1258" s="44"/>
    </row>
    <row r="1259" spans="1:62" x14ac:dyDescent="0.25">
      <c r="A1259" s="41"/>
      <c r="B1259" s="41"/>
      <c r="C1259" s="41"/>
      <c r="D1259" s="41"/>
      <c r="E1259" s="41"/>
      <c r="F1259" s="41"/>
      <c r="G1259" s="41"/>
      <c r="H1259" s="41"/>
      <c r="I1259" s="41"/>
      <c r="J1259" s="41"/>
      <c r="K1259" s="41"/>
      <c r="L1259" s="41"/>
      <c r="M1259" s="41"/>
      <c r="N1259" s="41"/>
      <c r="O1259" s="41"/>
      <c r="P1259" s="41"/>
      <c r="Q1259" s="41"/>
      <c r="R1259" s="41"/>
      <c r="S1259" s="41"/>
      <c r="T1259" s="41"/>
      <c r="U1259" s="41"/>
      <c r="V1259" s="41"/>
      <c r="W1259" s="41"/>
      <c r="X1259" s="41"/>
      <c r="Y1259" s="41"/>
      <c r="Z1259" s="41"/>
      <c r="AA1259" s="41"/>
      <c r="AB1259" s="41"/>
      <c r="AC1259" s="41"/>
      <c r="AD1259" s="41"/>
      <c r="AE1259" s="41"/>
      <c r="AF1259" s="41"/>
      <c r="AG1259" s="41"/>
      <c r="AH1259" s="41"/>
      <c r="AI1259" s="41"/>
      <c r="AJ1259" s="41"/>
      <c r="AK1259" s="41"/>
      <c r="AL1259" s="41"/>
      <c r="AM1259" s="41"/>
      <c r="AN1259" s="41"/>
      <c r="AO1259" s="41"/>
      <c r="AP1259" s="41"/>
      <c r="AQ1259" s="41"/>
      <c r="AR1259" s="41"/>
      <c r="AS1259" s="41"/>
      <c r="AT1259" s="44"/>
      <c r="AU1259" s="44"/>
      <c r="AV1259" s="44"/>
      <c r="AW1259" s="44"/>
      <c r="AX1259" s="44"/>
      <c r="AY1259" s="44"/>
      <c r="AZ1259" s="44"/>
      <c r="BA1259" s="44"/>
      <c r="BB1259" s="44"/>
      <c r="BC1259" s="44"/>
      <c r="BD1259" s="44"/>
      <c r="BE1259" s="44"/>
      <c r="BF1259" s="44"/>
      <c r="BG1259" s="44"/>
      <c r="BH1259" s="44"/>
      <c r="BI1259" s="44"/>
      <c r="BJ1259" s="44"/>
    </row>
    <row r="1260" spans="1:62" x14ac:dyDescent="0.25">
      <c r="A1260" s="41"/>
      <c r="B1260" s="41"/>
      <c r="C1260" s="41"/>
      <c r="D1260" s="41"/>
      <c r="E1260" s="41"/>
      <c r="F1260" s="41"/>
      <c r="G1260" s="41"/>
      <c r="H1260" s="41"/>
      <c r="I1260" s="41"/>
      <c r="J1260" s="41"/>
      <c r="K1260" s="41"/>
      <c r="L1260" s="41"/>
      <c r="M1260" s="41"/>
      <c r="N1260" s="41"/>
      <c r="O1260" s="41"/>
      <c r="P1260" s="41"/>
      <c r="Q1260" s="41"/>
      <c r="R1260" s="41"/>
      <c r="S1260" s="41"/>
      <c r="T1260" s="41"/>
      <c r="U1260" s="41"/>
      <c r="V1260" s="41"/>
      <c r="W1260" s="41"/>
      <c r="X1260" s="41"/>
      <c r="Y1260" s="41"/>
      <c r="Z1260" s="41"/>
      <c r="AA1260" s="41"/>
      <c r="AB1260" s="41"/>
      <c r="AC1260" s="41"/>
      <c r="AD1260" s="41"/>
      <c r="AE1260" s="41"/>
      <c r="AF1260" s="41"/>
      <c r="AG1260" s="41"/>
      <c r="AH1260" s="41"/>
      <c r="AI1260" s="41"/>
      <c r="AJ1260" s="41"/>
      <c r="AK1260" s="41"/>
      <c r="AL1260" s="41"/>
      <c r="AM1260" s="41"/>
      <c r="AN1260" s="41"/>
      <c r="AO1260" s="41"/>
      <c r="AP1260" s="41"/>
      <c r="AQ1260" s="41"/>
      <c r="AR1260" s="41"/>
      <c r="AS1260" s="41"/>
      <c r="AT1260" s="44"/>
      <c r="AU1260" s="44"/>
      <c r="AV1260" s="44"/>
      <c r="AW1260" s="44"/>
      <c r="AX1260" s="44"/>
      <c r="AY1260" s="44"/>
      <c r="AZ1260" s="44"/>
      <c r="BA1260" s="44"/>
      <c r="BB1260" s="44"/>
      <c r="BC1260" s="44"/>
      <c r="BD1260" s="44"/>
      <c r="BE1260" s="44"/>
      <c r="BF1260" s="44"/>
      <c r="BG1260" s="44"/>
      <c r="BH1260" s="44"/>
      <c r="BI1260" s="44"/>
      <c r="BJ1260" s="44"/>
    </row>
    <row r="1261" spans="1:62" x14ac:dyDescent="0.25">
      <c r="A1261" s="41"/>
      <c r="B1261" s="41"/>
      <c r="C1261" s="41"/>
      <c r="D1261" s="41"/>
      <c r="E1261" s="41"/>
      <c r="F1261" s="41"/>
      <c r="G1261" s="41"/>
      <c r="H1261" s="41"/>
      <c r="I1261" s="41"/>
      <c r="J1261" s="41"/>
      <c r="K1261" s="41"/>
      <c r="L1261" s="41"/>
      <c r="M1261" s="41"/>
      <c r="N1261" s="41"/>
      <c r="O1261" s="41"/>
      <c r="P1261" s="41"/>
      <c r="Q1261" s="41"/>
      <c r="R1261" s="41"/>
      <c r="S1261" s="41"/>
      <c r="T1261" s="41"/>
      <c r="U1261" s="41"/>
      <c r="V1261" s="41"/>
      <c r="W1261" s="41"/>
      <c r="X1261" s="41"/>
      <c r="Y1261" s="41"/>
      <c r="Z1261" s="41"/>
      <c r="AA1261" s="41"/>
      <c r="AB1261" s="41"/>
      <c r="AC1261" s="41"/>
      <c r="AD1261" s="41"/>
      <c r="AE1261" s="41"/>
      <c r="AF1261" s="41"/>
      <c r="AG1261" s="41"/>
      <c r="AH1261" s="41"/>
      <c r="AI1261" s="41"/>
      <c r="AJ1261" s="41"/>
      <c r="AK1261" s="41"/>
      <c r="AL1261" s="41"/>
      <c r="AM1261" s="41"/>
      <c r="AN1261" s="41"/>
      <c r="AO1261" s="41"/>
      <c r="AP1261" s="41"/>
      <c r="AQ1261" s="41"/>
      <c r="AR1261" s="41"/>
      <c r="AS1261" s="41"/>
      <c r="AT1261" s="44"/>
      <c r="AU1261" s="44"/>
      <c r="AV1261" s="44"/>
      <c r="AW1261" s="44"/>
      <c r="AX1261" s="44"/>
      <c r="AY1261" s="44"/>
      <c r="AZ1261" s="44"/>
      <c r="BA1261" s="44"/>
      <c r="BB1261" s="44"/>
      <c r="BC1261" s="44"/>
      <c r="BD1261" s="44"/>
      <c r="BE1261" s="44"/>
      <c r="BF1261" s="44"/>
      <c r="BG1261" s="44"/>
      <c r="BH1261" s="44"/>
      <c r="BI1261" s="44"/>
      <c r="BJ1261" s="44"/>
    </row>
    <row r="1262" spans="1:62" x14ac:dyDescent="0.25">
      <c r="A1262" s="41"/>
      <c r="B1262" s="41"/>
      <c r="C1262" s="41"/>
      <c r="D1262" s="41"/>
      <c r="E1262" s="41"/>
      <c r="F1262" s="41"/>
      <c r="G1262" s="41"/>
      <c r="H1262" s="41"/>
      <c r="I1262" s="41"/>
      <c r="J1262" s="41"/>
      <c r="K1262" s="41"/>
      <c r="L1262" s="41"/>
      <c r="M1262" s="41"/>
      <c r="N1262" s="41"/>
      <c r="O1262" s="41"/>
      <c r="P1262" s="41"/>
      <c r="Q1262" s="41"/>
      <c r="R1262" s="41"/>
      <c r="S1262" s="41"/>
      <c r="T1262" s="41"/>
      <c r="U1262" s="41"/>
      <c r="V1262" s="41"/>
      <c r="W1262" s="41"/>
      <c r="X1262" s="41"/>
      <c r="Y1262" s="41"/>
      <c r="Z1262" s="41"/>
      <c r="AA1262" s="41"/>
      <c r="AB1262" s="41"/>
      <c r="AC1262" s="41"/>
      <c r="AD1262" s="41"/>
      <c r="AE1262" s="41"/>
      <c r="AF1262" s="41"/>
      <c r="AG1262" s="41"/>
      <c r="AH1262" s="41"/>
      <c r="AI1262" s="41"/>
      <c r="AJ1262" s="41"/>
      <c r="AK1262" s="41"/>
      <c r="AL1262" s="41"/>
      <c r="AM1262" s="41"/>
      <c r="AN1262" s="41"/>
      <c r="AO1262" s="41"/>
      <c r="AP1262" s="41"/>
      <c r="AQ1262" s="41"/>
      <c r="AR1262" s="41"/>
      <c r="AS1262" s="41"/>
      <c r="AT1262" s="44"/>
      <c r="AU1262" s="44"/>
      <c r="AV1262" s="44"/>
      <c r="AW1262" s="44"/>
      <c r="AX1262" s="44"/>
      <c r="AY1262" s="44"/>
      <c r="AZ1262" s="44"/>
      <c r="BA1262" s="44"/>
      <c r="BB1262" s="44"/>
      <c r="BC1262" s="44"/>
      <c r="BD1262" s="44"/>
      <c r="BE1262" s="44"/>
      <c r="BF1262" s="44"/>
      <c r="BG1262" s="44"/>
      <c r="BH1262" s="44"/>
      <c r="BI1262" s="44"/>
      <c r="BJ1262" s="44"/>
    </row>
    <row r="1263" spans="1:62" x14ac:dyDescent="0.25">
      <c r="A1263" s="41"/>
      <c r="B1263" s="41"/>
      <c r="C1263" s="41"/>
      <c r="D1263" s="41"/>
      <c r="E1263" s="41"/>
      <c r="F1263" s="41"/>
      <c r="G1263" s="41"/>
      <c r="H1263" s="41"/>
      <c r="I1263" s="41"/>
      <c r="J1263" s="41"/>
      <c r="K1263" s="41"/>
      <c r="L1263" s="41"/>
      <c r="M1263" s="41"/>
      <c r="N1263" s="41"/>
      <c r="O1263" s="41"/>
      <c r="P1263" s="41"/>
      <c r="Q1263" s="41"/>
      <c r="R1263" s="41"/>
      <c r="S1263" s="41"/>
      <c r="T1263" s="41"/>
      <c r="U1263" s="41"/>
      <c r="V1263" s="41"/>
      <c r="W1263" s="41"/>
      <c r="X1263" s="41"/>
      <c r="Y1263" s="41"/>
      <c r="Z1263" s="41"/>
      <c r="AA1263" s="41"/>
      <c r="AB1263" s="41"/>
      <c r="AC1263" s="41"/>
      <c r="AD1263" s="41"/>
      <c r="AE1263" s="41"/>
      <c r="AF1263" s="41"/>
      <c r="AG1263" s="41"/>
      <c r="AH1263" s="41"/>
      <c r="AI1263" s="41"/>
      <c r="AJ1263" s="41"/>
      <c r="AK1263" s="41"/>
      <c r="AL1263" s="41"/>
      <c r="AM1263" s="41"/>
      <c r="AN1263" s="41"/>
      <c r="AO1263" s="41"/>
      <c r="AP1263" s="41"/>
      <c r="AQ1263" s="41"/>
      <c r="AR1263" s="41"/>
      <c r="AS1263" s="41"/>
      <c r="AT1263" s="44"/>
      <c r="AU1263" s="44"/>
      <c r="AV1263" s="44"/>
      <c r="AW1263" s="44"/>
      <c r="AX1263" s="44"/>
      <c r="AY1263" s="44"/>
      <c r="AZ1263" s="44"/>
      <c r="BA1263" s="44"/>
      <c r="BB1263" s="44"/>
      <c r="BC1263" s="44"/>
      <c r="BD1263" s="44"/>
      <c r="BE1263" s="44"/>
      <c r="BF1263" s="44"/>
      <c r="BG1263" s="44"/>
      <c r="BH1263" s="44"/>
      <c r="BI1263" s="44"/>
      <c r="BJ1263" s="44"/>
    </row>
    <row r="1264" spans="1:62" x14ac:dyDescent="0.25">
      <c r="A1264" s="41"/>
      <c r="B1264" s="41"/>
      <c r="C1264" s="41"/>
      <c r="D1264" s="41"/>
      <c r="E1264" s="41"/>
      <c r="F1264" s="41"/>
      <c r="G1264" s="41"/>
      <c r="H1264" s="41"/>
      <c r="I1264" s="41"/>
      <c r="J1264" s="41"/>
      <c r="K1264" s="41"/>
      <c r="L1264" s="41"/>
      <c r="M1264" s="41"/>
      <c r="N1264" s="41"/>
      <c r="O1264" s="41"/>
      <c r="P1264" s="41"/>
      <c r="Q1264" s="41"/>
      <c r="R1264" s="41"/>
      <c r="S1264" s="41"/>
      <c r="T1264" s="41"/>
      <c r="U1264" s="41"/>
      <c r="V1264" s="41"/>
      <c r="W1264" s="41"/>
      <c r="X1264" s="41"/>
      <c r="Y1264" s="41"/>
      <c r="Z1264" s="41"/>
      <c r="AA1264" s="41"/>
      <c r="AB1264" s="41"/>
      <c r="AC1264" s="41"/>
      <c r="AD1264" s="41"/>
      <c r="AE1264" s="41"/>
      <c r="AF1264" s="41"/>
      <c r="AG1264" s="41"/>
      <c r="AH1264" s="41"/>
      <c r="AI1264" s="41"/>
      <c r="AJ1264" s="41"/>
      <c r="AK1264" s="41"/>
      <c r="AL1264" s="41"/>
      <c r="AM1264" s="41"/>
      <c r="AN1264" s="41"/>
      <c r="AO1264" s="41"/>
      <c r="AP1264" s="41"/>
      <c r="AQ1264" s="41"/>
      <c r="AR1264" s="41"/>
      <c r="AS1264" s="41"/>
      <c r="AT1264" s="44"/>
      <c r="AU1264" s="44"/>
      <c r="AV1264" s="44"/>
      <c r="AW1264" s="44"/>
      <c r="AX1264" s="44"/>
      <c r="AY1264" s="44"/>
      <c r="AZ1264" s="44"/>
      <c r="BA1264" s="44"/>
      <c r="BB1264" s="44"/>
      <c r="BC1264" s="44"/>
      <c r="BD1264" s="44"/>
      <c r="BE1264" s="44"/>
      <c r="BF1264" s="44"/>
      <c r="BG1264" s="44"/>
      <c r="BH1264" s="44"/>
      <c r="BI1264" s="44"/>
      <c r="BJ1264" s="44"/>
    </row>
    <row r="1265" spans="1:62" x14ac:dyDescent="0.25">
      <c r="A1265" s="41"/>
      <c r="B1265" s="41"/>
      <c r="C1265" s="41"/>
      <c r="D1265" s="41"/>
      <c r="E1265" s="41"/>
      <c r="F1265" s="41"/>
      <c r="G1265" s="41"/>
      <c r="H1265" s="41"/>
      <c r="I1265" s="41"/>
      <c r="J1265" s="41"/>
      <c r="K1265" s="41"/>
      <c r="L1265" s="41"/>
      <c r="M1265" s="41"/>
      <c r="N1265" s="41"/>
      <c r="O1265" s="41"/>
      <c r="P1265" s="41"/>
      <c r="Q1265" s="41"/>
      <c r="R1265" s="41"/>
      <c r="S1265" s="41"/>
      <c r="T1265" s="41"/>
      <c r="U1265" s="41"/>
      <c r="V1265" s="41"/>
      <c r="W1265" s="41"/>
      <c r="X1265" s="41"/>
      <c r="Y1265" s="41"/>
      <c r="Z1265" s="41"/>
      <c r="AA1265" s="41"/>
      <c r="AB1265" s="41"/>
      <c r="AC1265" s="41"/>
      <c r="AD1265" s="41"/>
      <c r="AE1265" s="41"/>
      <c r="AF1265" s="41"/>
      <c r="AG1265" s="41"/>
      <c r="AH1265" s="41"/>
      <c r="AI1265" s="41"/>
      <c r="AJ1265" s="41"/>
      <c r="AK1265" s="41"/>
      <c r="AL1265" s="41"/>
      <c r="AM1265" s="41"/>
      <c r="AN1265" s="41"/>
      <c r="AO1265" s="41"/>
      <c r="AP1265" s="41"/>
      <c r="AQ1265" s="41"/>
      <c r="AR1265" s="41"/>
      <c r="AS1265" s="41"/>
      <c r="AT1265" s="44"/>
      <c r="AU1265" s="44"/>
      <c r="AV1265" s="44"/>
      <c r="AW1265" s="44"/>
      <c r="AX1265" s="44"/>
      <c r="AY1265" s="44"/>
      <c r="AZ1265" s="44"/>
      <c r="BA1265" s="44"/>
      <c r="BB1265" s="44"/>
      <c r="BC1265" s="44"/>
      <c r="BD1265" s="44"/>
      <c r="BE1265" s="44"/>
      <c r="BF1265" s="44"/>
      <c r="BG1265" s="44"/>
      <c r="BH1265" s="44"/>
      <c r="BI1265" s="44"/>
      <c r="BJ1265" s="44"/>
    </row>
    <row r="1266" spans="1:62" x14ac:dyDescent="0.25">
      <c r="A1266" s="41"/>
      <c r="B1266" s="41"/>
      <c r="C1266" s="41"/>
      <c r="D1266" s="41"/>
      <c r="E1266" s="41"/>
      <c r="F1266" s="41"/>
      <c r="G1266" s="41"/>
      <c r="H1266" s="41"/>
      <c r="I1266" s="41"/>
      <c r="J1266" s="41"/>
      <c r="K1266" s="41"/>
      <c r="L1266" s="41"/>
      <c r="M1266" s="41"/>
      <c r="N1266" s="41"/>
      <c r="O1266" s="41"/>
      <c r="P1266" s="41"/>
      <c r="Q1266" s="41"/>
      <c r="R1266" s="41"/>
      <c r="S1266" s="41"/>
      <c r="T1266" s="41"/>
      <c r="U1266" s="41"/>
      <c r="V1266" s="41"/>
      <c r="W1266" s="41"/>
      <c r="X1266" s="41"/>
      <c r="Y1266" s="41"/>
      <c r="Z1266" s="41"/>
      <c r="AA1266" s="41"/>
      <c r="AB1266" s="41"/>
      <c r="AC1266" s="41"/>
      <c r="AD1266" s="41"/>
      <c r="AE1266" s="41"/>
      <c r="AF1266" s="41"/>
      <c r="AG1266" s="41"/>
      <c r="AH1266" s="41"/>
      <c r="AI1266" s="41"/>
      <c r="AJ1266" s="41"/>
      <c r="AK1266" s="41"/>
      <c r="AL1266" s="41"/>
      <c r="AM1266" s="41"/>
      <c r="AN1266" s="41"/>
      <c r="AO1266" s="41"/>
      <c r="AP1266" s="41"/>
      <c r="AQ1266" s="41"/>
      <c r="AR1266" s="41"/>
      <c r="AS1266" s="41"/>
      <c r="AT1266" s="44"/>
      <c r="AU1266" s="44"/>
      <c r="AV1266" s="44"/>
      <c r="AW1266" s="44"/>
      <c r="AX1266" s="44"/>
      <c r="AY1266" s="44"/>
      <c r="AZ1266" s="44"/>
      <c r="BA1266" s="44"/>
      <c r="BB1266" s="44"/>
      <c r="BC1266" s="44"/>
      <c r="BD1266" s="44"/>
      <c r="BE1266" s="44"/>
      <c r="BF1266" s="44"/>
      <c r="BG1266" s="44"/>
      <c r="BH1266" s="44"/>
      <c r="BI1266" s="44"/>
      <c r="BJ1266" s="44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433"/>
  <sheetViews>
    <sheetView topLeftCell="A238" zoomScale="80" zoomScaleNormal="80" workbookViewId="0">
      <selection activeCell="D259" sqref="D259"/>
    </sheetView>
  </sheetViews>
  <sheetFormatPr defaultRowHeight="15" x14ac:dyDescent="0.25"/>
  <cols>
    <col min="1" max="3" width="9.42578125" bestFit="1" customWidth="1"/>
    <col min="4" max="4" width="16" customWidth="1"/>
    <col min="5" max="8" width="9.42578125" bestFit="1" customWidth="1"/>
    <col min="9" max="9" width="13.140625" bestFit="1" customWidth="1"/>
    <col min="10" max="13" width="9.42578125" bestFit="1" customWidth="1"/>
    <col min="14" max="14" width="10.42578125" customWidth="1"/>
    <col min="15" max="15" width="9.42578125" bestFit="1" customWidth="1"/>
    <col min="17" max="18" width="9.42578125" bestFit="1" customWidth="1"/>
    <col min="19" max="19" width="12.7109375" customWidth="1"/>
    <col min="20" max="20" width="16.85546875" customWidth="1"/>
    <col min="21" max="21" width="14.5703125" customWidth="1"/>
    <col min="23" max="27" width="9.42578125" bestFit="1" customWidth="1"/>
    <col min="28" max="28" width="14.85546875" customWidth="1"/>
    <col min="29" max="29" width="15.42578125" customWidth="1"/>
    <col min="30" max="30" width="13.28515625" customWidth="1"/>
    <col min="31" max="31" width="12.85546875" customWidth="1"/>
    <col min="32" max="33" width="12.42578125" customWidth="1"/>
    <col min="34" max="34" width="12.7109375" customWidth="1"/>
    <col min="35" max="35" width="12.5703125" customWidth="1"/>
    <col min="36" max="36" width="12.7109375" customWidth="1"/>
    <col min="37" max="37" width="15.28515625" customWidth="1"/>
    <col min="38" max="38" width="12.85546875" customWidth="1"/>
    <col min="39" max="39" width="12.5703125" customWidth="1"/>
    <col min="40" max="40" width="14.5703125" customWidth="1"/>
    <col min="41" max="41" width="9.42578125" bestFit="1" customWidth="1"/>
    <col min="42" max="42" width="13.140625" bestFit="1" customWidth="1"/>
    <col min="43" max="44" width="9.42578125" bestFit="1" customWidth="1"/>
    <col min="47" max="53" width="9.42578125" bestFit="1" customWidth="1"/>
    <col min="54" max="54" width="13" bestFit="1" customWidth="1"/>
    <col min="55" max="56" width="9.42578125" bestFit="1" customWidth="1"/>
    <col min="59" max="65" width="9.42578125" bestFit="1" customWidth="1"/>
    <col min="66" max="66" width="13" bestFit="1" customWidth="1"/>
    <col min="67" max="68" width="9.42578125" bestFit="1" customWidth="1"/>
    <col min="71" max="77" width="9.42578125" bestFit="1" customWidth="1"/>
    <col min="78" max="78" width="13" bestFit="1" customWidth="1"/>
    <col min="79" max="80" width="9.42578125" bestFit="1" customWidth="1"/>
  </cols>
  <sheetData>
    <row r="1" spans="1:80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62"/>
      <c r="Q1" s="22" t="s">
        <v>170</v>
      </c>
      <c r="R1" s="62"/>
      <c r="S1" s="62"/>
      <c r="T1" s="62"/>
      <c r="U1" s="62"/>
      <c r="V1" s="68" t="s">
        <v>333</v>
      </c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</row>
    <row r="2" spans="1:80" x14ac:dyDescent="0.25">
      <c r="A2" s="4" t="s">
        <v>14</v>
      </c>
      <c r="B2" s="62">
        <f>'prevalence calculations'!W5</f>
        <v>755.72995804780646</v>
      </c>
      <c r="C2" s="62">
        <f>'prevalence calculations'!V5</f>
        <v>143.4732877378963</v>
      </c>
      <c r="D2" s="62">
        <f>'prevalence calculations'!G5</f>
        <v>8.903954882445321</v>
      </c>
      <c r="E2" s="62">
        <f>'prevalence calculations'!I5</f>
        <v>4.7410668854578981</v>
      </c>
      <c r="F2" s="62">
        <f>'prevalence calculations'!K5</f>
        <v>2.7752586646582817</v>
      </c>
      <c r="G2" s="62">
        <f>'prevalence calculations'!M5</f>
        <v>1.7345366654114263</v>
      </c>
      <c r="H2" s="62">
        <f>'prevalence calculations'!O5</f>
        <v>1.2391876910252715</v>
      </c>
      <c r="I2" s="62">
        <f>'prevalence calculations'!R5</f>
        <v>6.8187677538276509E-2</v>
      </c>
      <c r="J2" s="62">
        <f>'prevalence calculations'!T5</f>
        <v>3.0793814121978E-2</v>
      </c>
      <c r="K2" s="62">
        <v>0</v>
      </c>
      <c r="L2" s="62">
        <f xml:space="preserve"> (C2 + D2 + E2 + F2 + G2 + H2) / $Q$2</f>
        <v>0.17728089747420447</v>
      </c>
      <c r="M2" s="62">
        <f xml:space="preserve"> (D2 + E2 + F2 + G2 + H2) / (C2 + D2 + E2 + F2+ G2 + H2)</f>
        <v>0.11907857304004507</v>
      </c>
      <c r="N2" s="62">
        <f>I2 / (D2 + E2 + F2 + G2 + H2)</f>
        <v>3.5159152676376522E-3</v>
      </c>
      <c r="O2" s="62"/>
      <c r="P2" s="62"/>
      <c r="Q2" s="62">
        <f>SUM(B2:K2)</f>
        <v>918.69623206636118</v>
      </c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</row>
    <row r="3" spans="1:80" ht="15.75" thickBot="1" x14ac:dyDescent="0.3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4" t="s">
        <v>334</v>
      </c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4" t="s">
        <v>335</v>
      </c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4" t="s">
        <v>336</v>
      </c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4" t="s">
        <v>337</v>
      </c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4" t="s">
        <v>338</v>
      </c>
      <c r="BS3" s="62"/>
      <c r="BT3" s="62"/>
      <c r="BU3" s="62"/>
      <c r="BV3" s="62"/>
      <c r="BW3" s="62"/>
      <c r="BX3" s="62"/>
      <c r="BY3" s="62"/>
      <c r="BZ3" s="62"/>
      <c r="CA3" s="62"/>
      <c r="CB3" s="62"/>
    </row>
    <row r="4" spans="1:80" x14ac:dyDescent="0.25">
      <c r="A4" s="4" t="str">
        <f>'35-39 transition matrix'!A1</f>
        <v>35-39</v>
      </c>
      <c r="B4" s="4" t="str">
        <f>'35-39 transition matrix'!B1</f>
        <v>no NAFLD</v>
      </c>
      <c r="C4" s="4" t="str">
        <f>'35-39 transition matrix'!C1</f>
        <v>NAFLD F0</v>
      </c>
      <c r="D4" s="4" t="str">
        <f>'35-39 transition matrix'!D1</f>
        <v>F1</v>
      </c>
      <c r="E4" s="4" t="str">
        <f>'35-39 transition matrix'!E1</f>
        <v>F2</v>
      </c>
      <c r="F4" s="4" t="str">
        <f>'35-39 transition matrix'!F1</f>
        <v>F3</v>
      </c>
      <c r="G4" s="4" t="str">
        <f>'35-39 transition matrix'!G1</f>
        <v>F4</v>
      </c>
      <c r="H4" s="4" t="str">
        <f>'35-39 transition matrix'!H1</f>
        <v>DCC</v>
      </c>
      <c r="I4" s="4" t="str">
        <f>'35-39 transition matrix'!I1</f>
        <v>HCC</v>
      </c>
      <c r="J4" s="4" t="str">
        <f>'35-39 transition matrix'!J1</f>
        <v>LT</v>
      </c>
      <c r="K4" s="4" t="str">
        <f>'35-39 transition matrix'!K1</f>
        <v>death</v>
      </c>
      <c r="L4" s="62"/>
      <c r="M4" s="62"/>
      <c r="N4" s="62"/>
      <c r="O4" s="62"/>
      <c r="P4" s="62"/>
      <c r="Q4" s="62"/>
      <c r="R4" s="62"/>
      <c r="S4" s="62"/>
      <c r="T4" s="62"/>
      <c r="U4" s="62"/>
      <c r="V4" s="70" t="str">
        <f>'Y1 surgery transition matrices'!A37</f>
        <v>TX Y1 35-39</v>
      </c>
      <c r="W4" s="71" t="str">
        <f>'Y1 surgery transition matrices'!B37</f>
        <v>no NAFLD</v>
      </c>
      <c r="X4" s="71" t="str">
        <f>'Y1 surgery transition matrices'!C37</f>
        <v>NAFLD F0</v>
      </c>
      <c r="Y4" s="71" t="str">
        <f>'Y1 surgery transition matrices'!D37</f>
        <v>F1</v>
      </c>
      <c r="Z4" s="71" t="str">
        <f>'Y1 surgery transition matrices'!E37</f>
        <v>F2</v>
      </c>
      <c r="AA4" s="71" t="str">
        <f>'Y1 surgery transition matrices'!F37</f>
        <v>F3</v>
      </c>
      <c r="AB4" s="71" t="str">
        <f>'Y1 surgery transition matrices'!G37</f>
        <v>F4</v>
      </c>
      <c r="AC4" s="71" t="str">
        <f>'Y1 surgery transition matrices'!H37</f>
        <v>DCC</v>
      </c>
      <c r="AD4" s="71" t="str">
        <f>'Y1 surgery transition matrices'!I37</f>
        <v>HCC</v>
      </c>
      <c r="AE4" s="71" t="str">
        <f>'Y1 surgery transition matrices'!J37</f>
        <v>LT</v>
      </c>
      <c r="AF4" s="71" t="str">
        <f>'Y1 surgery transition matrices'!K37</f>
        <v>death</v>
      </c>
      <c r="AG4" s="71"/>
      <c r="AH4" s="71" t="str">
        <f>'Y2 surgery transition matrices'!A37</f>
        <v>TX Y2 35-39</v>
      </c>
      <c r="AI4" s="71" t="str">
        <f>'Y2 surgery transition matrices'!B37</f>
        <v>no NAFLD</v>
      </c>
      <c r="AJ4" s="71" t="str">
        <f>'Y2 surgery transition matrices'!C37</f>
        <v>NAFLD F0</v>
      </c>
      <c r="AK4" s="71" t="str">
        <f>'Y2 surgery transition matrices'!D37</f>
        <v>F1</v>
      </c>
      <c r="AL4" s="71" t="str">
        <f>'Y2 surgery transition matrices'!E37</f>
        <v>F2</v>
      </c>
      <c r="AM4" s="71" t="str">
        <f>'Y2 surgery transition matrices'!F37</f>
        <v>F3</v>
      </c>
      <c r="AN4" s="71" t="str">
        <f>'Y2 surgery transition matrices'!G37</f>
        <v>F4</v>
      </c>
      <c r="AO4" s="71" t="str">
        <f>'Y2 surgery transition matrices'!H37</f>
        <v>DCC</v>
      </c>
      <c r="AP4" s="71" t="str">
        <f>'Y2 surgery transition matrices'!I37</f>
        <v>HCC</v>
      </c>
      <c r="AQ4" s="71" t="str">
        <f>'Y2 surgery transition matrices'!J37</f>
        <v>LT</v>
      </c>
      <c r="AR4" s="71" t="str">
        <f>'Y2 surgery transition matrices'!K37</f>
        <v>death</v>
      </c>
      <c r="AS4" s="71"/>
      <c r="AT4" s="71" t="str">
        <f>'Y3 surgery transition matrices'!A37</f>
        <v>TX Y3 35-39</v>
      </c>
      <c r="AU4" s="71" t="str">
        <f>'Y3 surgery transition matrices'!B37</f>
        <v>no NAFLD</v>
      </c>
      <c r="AV4" s="71" t="str">
        <f>'Y3 surgery transition matrices'!C37</f>
        <v>NAFLD F0</v>
      </c>
      <c r="AW4" s="71" t="str">
        <f>'Y3 surgery transition matrices'!D37</f>
        <v>F1</v>
      </c>
      <c r="AX4" s="71" t="str">
        <f>'Y3 surgery transition matrices'!E37</f>
        <v>F2</v>
      </c>
      <c r="AY4" s="71" t="str">
        <f>'Y3 surgery transition matrices'!F37</f>
        <v>F3</v>
      </c>
      <c r="AZ4" s="71" t="str">
        <f>'Y3 surgery transition matrices'!G37</f>
        <v>F4</v>
      </c>
      <c r="BA4" s="71" t="str">
        <f>'Y3 surgery transition matrices'!H37</f>
        <v>DCC</v>
      </c>
      <c r="BB4" s="71" t="str">
        <f>'Y3 surgery transition matrices'!I37</f>
        <v>HCC</v>
      </c>
      <c r="BC4" s="71" t="str">
        <f>'Y3 surgery transition matrices'!J37</f>
        <v>LT</v>
      </c>
      <c r="BD4" s="71" t="str">
        <f>'Y3 surgery transition matrices'!K37</f>
        <v>death</v>
      </c>
      <c r="BE4" s="71"/>
      <c r="BF4" s="71" t="str">
        <f>'Y4 surgery transition matrices'!A37</f>
        <v>TX Y4 35-39</v>
      </c>
      <c r="BG4" s="71" t="str">
        <f>'Y4 surgery transition matrices'!B37</f>
        <v>no NAFLD</v>
      </c>
      <c r="BH4" s="71" t="str">
        <f>'Y4 surgery transition matrices'!C37</f>
        <v>NAFLD F0</v>
      </c>
      <c r="BI4" s="71" t="str">
        <f>'Y4 surgery transition matrices'!D37</f>
        <v>F1</v>
      </c>
      <c r="BJ4" s="71" t="str">
        <f>'Y4 surgery transition matrices'!E37</f>
        <v>F2</v>
      </c>
      <c r="BK4" s="71" t="str">
        <f>'Y4 surgery transition matrices'!F37</f>
        <v>F3</v>
      </c>
      <c r="BL4" s="71" t="str">
        <f>'Y4 surgery transition matrices'!G37</f>
        <v>F4</v>
      </c>
      <c r="BM4" s="71" t="str">
        <f>'Y4 surgery transition matrices'!H37</f>
        <v>DCC</v>
      </c>
      <c r="BN4" s="71" t="str">
        <f>'Y4 surgery transition matrices'!I37</f>
        <v>HCC</v>
      </c>
      <c r="BO4" s="71" t="str">
        <f>'Y4 surgery transition matrices'!J37</f>
        <v>LT</v>
      </c>
      <c r="BP4" s="71" t="str">
        <f>'Y4 surgery transition matrices'!K37</f>
        <v>death</v>
      </c>
      <c r="BQ4" s="71"/>
      <c r="BR4" s="71" t="str">
        <f>'Y5 surgery transition matrices'!A37</f>
        <v>TX Y5 35-39</v>
      </c>
      <c r="BS4" s="71" t="str">
        <f>'Y5 surgery transition matrices'!B37</f>
        <v>no NAFLD</v>
      </c>
      <c r="BT4" s="71" t="str">
        <f>'Y5 surgery transition matrices'!C37</f>
        <v>NAFLD F0</v>
      </c>
      <c r="BU4" s="71" t="str">
        <f>'Y5 surgery transition matrices'!D37</f>
        <v>F1</v>
      </c>
      <c r="BV4" s="71" t="str">
        <f>'Y5 surgery transition matrices'!E37</f>
        <v>F2</v>
      </c>
      <c r="BW4" s="71" t="str">
        <f>'Y5 surgery transition matrices'!F37</f>
        <v>F3</v>
      </c>
      <c r="BX4" s="71" t="str">
        <f>'Y5 surgery transition matrices'!G37</f>
        <v>F4</v>
      </c>
      <c r="BY4" s="71" t="str">
        <f>'Y5 surgery transition matrices'!H37</f>
        <v>DCC</v>
      </c>
      <c r="BZ4" s="71" t="str">
        <f>'Y5 surgery transition matrices'!I37</f>
        <v>HCC</v>
      </c>
      <c r="CA4" s="71" t="str">
        <f>'Y5 surgery transition matrices'!J37</f>
        <v>LT</v>
      </c>
      <c r="CB4" s="74" t="str">
        <f>'Y5 surgery transition matrices'!K37</f>
        <v>death</v>
      </c>
    </row>
    <row r="5" spans="1:80" x14ac:dyDescent="0.25">
      <c r="A5" s="4" t="str">
        <f>'35-39 transition matrix'!A2</f>
        <v>no NAFLD</v>
      </c>
      <c r="B5" s="62">
        <f>'35-39 transition matrix'!B2</f>
        <v>0.93547999999999998</v>
      </c>
      <c r="C5" s="62">
        <f>'35-39 transition matrix'!C2</f>
        <v>6.3100000000000003E-2</v>
      </c>
      <c r="D5" s="62">
        <f>'35-39 transition matrix'!D2</f>
        <v>0</v>
      </c>
      <c r="E5" s="62">
        <f>'35-39 transition matrix'!E2</f>
        <v>0</v>
      </c>
      <c r="F5" s="62">
        <f>'35-39 transition matrix'!F2</f>
        <v>0</v>
      </c>
      <c r="G5" s="62">
        <f>'35-39 transition matrix'!G2</f>
        <v>0</v>
      </c>
      <c r="H5" s="62">
        <f>'35-39 transition matrix'!H2</f>
        <v>0</v>
      </c>
      <c r="I5" s="62">
        <f>'35-39 transition matrix'!I2</f>
        <v>0</v>
      </c>
      <c r="J5" s="62">
        <f>'35-39 transition matrix'!J2</f>
        <v>0</v>
      </c>
      <c r="K5" s="62">
        <f>'35-39 transition matrix'!K2</f>
        <v>1.42E-3</v>
      </c>
      <c r="L5" s="62"/>
      <c r="M5" s="62"/>
      <c r="N5" s="62"/>
      <c r="O5" s="62"/>
      <c r="P5" s="62"/>
      <c r="Q5" s="62"/>
      <c r="R5" s="4" t="s">
        <v>172</v>
      </c>
      <c r="S5" s="4" t="s">
        <v>173</v>
      </c>
      <c r="T5" s="4" t="s">
        <v>196</v>
      </c>
      <c r="U5" s="62"/>
      <c r="V5" s="75" t="str">
        <f>'Y1 surgery transition matrices'!A38</f>
        <v>no NAFLD</v>
      </c>
      <c r="W5" s="76">
        <f>'Y1 surgery transition matrices'!B38</f>
        <v>0.93547999999999998</v>
      </c>
      <c r="X5" s="76">
        <f>'Y1 surgery transition matrices'!C38</f>
        <v>6.3100000000000003E-2</v>
      </c>
      <c r="Y5" s="76">
        <f>'Y1 surgery transition matrices'!D38</f>
        <v>0</v>
      </c>
      <c r="Z5" s="76">
        <f>'Y1 surgery transition matrices'!E38</f>
        <v>0</v>
      </c>
      <c r="AA5" s="76">
        <f>'Y1 surgery transition matrices'!F38</f>
        <v>0</v>
      </c>
      <c r="AB5" s="76">
        <f>'Y1 surgery transition matrices'!G38</f>
        <v>0</v>
      </c>
      <c r="AC5" s="76">
        <f>'Y1 surgery transition matrices'!H38</f>
        <v>0</v>
      </c>
      <c r="AD5" s="76">
        <f>'Y1 surgery transition matrices'!I38</f>
        <v>0</v>
      </c>
      <c r="AE5" s="76">
        <f>'Y1 surgery transition matrices'!J38</f>
        <v>0</v>
      </c>
      <c r="AF5" s="76">
        <f>'Y1 surgery transition matrices'!K38</f>
        <v>1.42E-3</v>
      </c>
      <c r="AG5" s="76"/>
      <c r="AH5" s="53" t="str">
        <f>'Y2 surgery transition matrices'!A38</f>
        <v>no NAFLD</v>
      </c>
      <c r="AI5" s="76">
        <f>'Y2 surgery transition matrices'!B38</f>
        <v>0.93547999999999998</v>
      </c>
      <c r="AJ5" s="76">
        <f>'Y2 surgery transition matrices'!C38</f>
        <v>6.3100000000000003E-2</v>
      </c>
      <c r="AK5" s="76">
        <f>'Y2 surgery transition matrices'!D38</f>
        <v>0</v>
      </c>
      <c r="AL5" s="76">
        <f>'Y2 surgery transition matrices'!E38</f>
        <v>0</v>
      </c>
      <c r="AM5" s="76">
        <f>'Y2 surgery transition matrices'!F38</f>
        <v>0</v>
      </c>
      <c r="AN5" s="76">
        <f>'Y2 surgery transition matrices'!G38</f>
        <v>0</v>
      </c>
      <c r="AO5" s="76">
        <f>'Y2 surgery transition matrices'!H38</f>
        <v>0</v>
      </c>
      <c r="AP5" s="76">
        <f>'Y2 surgery transition matrices'!I38</f>
        <v>0</v>
      </c>
      <c r="AQ5" s="76">
        <f>'Y2 surgery transition matrices'!J38</f>
        <v>0</v>
      </c>
      <c r="AR5" s="76">
        <f>'Y2 surgery transition matrices'!K38</f>
        <v>1.42E-3</v>
      </c>
      <c r="AS5" s="76"/>
      <c r="AT5" s="53" t="str">
        <f>'Y3 surgery transition matrices'!A38</f>
        <v>no NAFLD</v>
      </c>
      <c r="AU5" s="76">
        <f>'Y3 surgery transition matrices'!B38</f>
        <v>0.93547999999999998</v>
      </c>
      <c r="AV5" s="76">
        <f>'Y3 surgery transition matrices'!C38</f>
        <v>6.3100000000000003E-2</v>
      </c>
      <c r="AW5" s="76">
        <f>'Y3 surgery transition matrices'!D38</f>
        <v>0</v>
      </c>
      <c r="AX5" s="76">
        <f>'Y3 surgery transition matrices'!E38</f>
        <v>0</v>
      </c>
      <c r="AY5" s="76">
        <f>'Y3 surgery transition matrices'!F38</f>
        <v>0</v>
      </c>
      <c r="AZ5" s="76">
        <f>'Y3 surgery transition matrices'!G38</f>
        <v>0</v>
      </c>
      <c r="BA5" s="76">
        <f>'Y3 surgery transition matrices'!H38</f>
        <v>0</v>
      </c>
      <c r="BB5" s="76">
        <f>'Y3 surgery transition matrices'!I38</f>
        <v>0</v>
      </c>
      <c r="BC5" s="76">
        <f>'Y3 surgery transition matrices'!J38</f>
        <v>0</v>
      </c>
      <c r="BD5" s="76">
        <f>'Y3 surgery transition matrices'!K38</f>
        <v>1.42E-3</v>
      </c>
      <c r="BE5" s="76"/>
      <c r="BF5" s="53" t="str">
        <f>'Y4 surgery transition matrices'!A38</f>
        <v>no NAFLD</v>
      </c>
      <c r="BG5" s="76">
        <f>'Y4 surgery transition matrices'!B38</f>
        <v>0.93547999999999998</v>
      </c>
      <c r="BH5" s="76">
        <f>'Y4 surgery transition matrices'!C38</f>
        <v>6.3100000000000003E-2</v>
      </c>
      <c r="BI5" s="76">
        <f>'Y4 surgery transition matrices'!D38</f>
        <v>0</v>
      </c>
      <c r="BJ5" s="76">
        <f>'Y4 surgery transition matrices'!E38</f>
        <v>0</v>
      </c>
      <c r="BK5" s="76">
        <f>'Y4 surgery transition matrices'!F38</f>
        <v>0</v>
      </c>
      <c r="BL5" s="76">
        <f>'Y4 surgery transition matrices'!G38</f>
        <v>0</v>
      </c>
      <c r="BM5" s="76">
        <f>'Y4 surgery transition matrices'!H38</f>
        <v>0</v>
      </c>
      <c r="BN5" s="76">
        <f>'Y4 surgery transition matrices'!I38</f>
        <v>0</v>
      </c>
      <c r="BO5" s="76">
        <f>'Y4 surgery transition matrices'!J38</f>
        <v>0</v>
      </c>
      <c r="BP5" s="76">
        <f>'Y4 surgery transition matrices'!K38</f>
        <v>1.42E-3</v>
      </c>
      <c r="BQ5" s="76"/>
      <c r="BR5" s="53" t="str">
        <f>'Y5 surgery transition matrices'!A38</f>
        <v>no NAFLD</v>
      </c>
      <c r="BS5" s="76">
        <f>'Y5 surgery transition matrices'!B38</f>
        <v>0.93547999999999998</v>
      </c>
      <c r="BT5" s="76">
        <f>'Y5 surgery transition matrices'!C38</f>
        <v>6.3100000000000003E-2</v>
      </c>
      <c r="BU5" s="76">
        <f>'Y5 surgery transition matrices'!D38</f>
        <v>0</v>
      </c>
      <c r="BV5" s="76">
        <f>'Y5 surgery transition matrices'!E38</f>
        <v>0</v>
      </c>
      <c r="BW5" s="76">
        <f>'Y5 surgery transition matrices'!F38</f>
        <v>0</v>
      </c>
      <c r="BX5" s="76">
        <f>'Y5 surgery transition matrices'!G38</f>
        <v>0</v>
      </c>
      <c r="BY5" s="76">
        <f>'Y5 surgery transition matrices'!H38</f>
        <v>0</v>
      </c>
      <c r="BZ5" s="76">
        <f>'Y5 surgery transition matrices'!I38</f>
        <v>0</v>
      </c>
      <c r="CA5" s="76">
        <f>'Y5 surgery transition matrices'!J38</f>
        <v>0</v>
      </c>
      <c r="CB5" s="78">
        <f>'Y5 surgery transition matrices'!K38</f>
        <v>1.42E-3</v>
      </c>
    </row>
    <row r="6" spans="1:80" x14ac:dyDescent="0.25">
      <c r="A6" s="4" t="str">
        <f>'35-39 transition matrix'!A3</f>
        <v>NAFLD</v>
      </c>
      <c r="B6" s="62">
        <f>'35-39 transition matrix'!B3</f>
        <v>0.23701</v>
      </c>
      <c r="C6" s="62">
        <f>'35-39 transition matrix'!C3</f>
        <v>0.74532843000000004</v>
      </c>
      <c r="D6" s="62">
        <f>'35-39 transition matrix'!D3</f>
        <v>1.5768000000000001E-2</v>
      </c>
      <c r="E6" s="62">
        <f>'35-39 transition matrix'!E3</f>
        <v>0</v>
      </c>
      <c r="F6" s="62">
        <f>'35-39 transition matrix'!F3</f>
        <v>0</v>
      </c>
      <c r="G6" s="62">
        <f>'35-39 transition matrix'!G3</f>
        <v>0</v>
      </c>
      <c r="H6" s="62">
        <f>'35-39 transition matrix'!H3</f>
        <v>0</v>
      </c>
      <c r="I6" s="62">
        <f>'35-39 transition matrix'!I3</f>
        <v>0</v>
      </c>
      <c r="J6" s="62">
        <f>'35-39 transition matrix'!J3</f>
        <v>0</v>
      </c>
      <c r="K6" s="62">
        <f>'35-39 transition matrix'!K3</f>
        <v>1.8935700000000002E-3</v>
      </c>
      <c r="L6" s="62"/>
      <c r="M6" s="62"/>
      <c r="N6" s="62"/>
      <c r="O6" s="62"/>
      <c r="P6" s="62"/>
      <c r="Q6" s="4" t="s">
        <v>169</v>
      </c>
      <c r="R6" s="62">
        <v>1</v>
      </c>
      <c r="S6" s="69">
        <v>2509</v>
      </c>
      <c r="T6" s="62"/>
      <c r="U6" s="62"/>
      <c r="V6" s="75" t="str">
        <f>'Y1 surgery transition matrices'!A39</f>
        <v>NAFLD</v>
      </c>
      <c r="W6" s="76">
        <f>'Y1 surgery transition matrices'!B39</f>
        <v>0.23701</v>
      </c>
      <c r="X6" s="76">
        <f>'Y1 surgery transition matrices'!C39</f>
        <v>0.74532843000000004</v>
      </c>
      <c r="Y6" s="76">
        <f>'Y1 surgery transition matrices'!D39</f>
        <v>1.5768000000000001E-2</v>
      </c>
      <c r="Z6" s="76">
        <f>'Y1 surgery transition matrices'!E39</f>
        <v>0</v>
      </c>
      <c r="AA6" s="76">
        <f>'Y1 surgery transition matrices'!F39</f>
        <v>0</v>
      </c>
      <c r="AB6" s="76">
        <f>'Y1 surgery transition matrices'!G39</f>
        <v>0</v>
      </c>
      <c r="AC6" s="76">
        <f>'Y1 surgery transition matrices'!H39</f>
        <v>0</v>
      </c>
      <c r="AD6" s="76">
        <f>'Y1 surgery transition matrices'!I39</f>
        <v>0</v>
      </c>
      <c r="AE6" s="76">
        <f>'Y1 surgery transition matrices'!J39</f>
        <v>0</v>
      </c>
      <c r="AF6" s="76">
        <f>'Y1 surgery transition matrices'!K39</f>
        <v>1.8935700000000002E-3</v>
      </c>
      <c r="AG6" s="76"/>
      <c r="AH6" s="53" t="str">
        <f>'Y2 surgery transition matrices'!A39</f>
        <v>NAFLD</v>
      </c>
      <c r="AI6" s="76">
        <f>'Y2 surgery transition matrices'!B39</f>
        <v>0.23701</v>
      </c>
      <c r="AJ6" s="76">
        <f>'Y2 surgery transition matrices'!C39</f>
        <v>0.74532843000000004</v>
      </c>
      <c r="AK6" s="76">
        <f>'Y2 surgery transition matrices'!D39</f>
        <v>1.5768000000000001E-2</v>
      </c>
      <c r="AL6" s="76">
        <f>'Y2 surgery transition matrices'!E39</f>
        <v>0</v>
      </c>
      <c r="AM6" s="76">
        <f>'Y2 surgery transition matrices'!F39</f>
        <v>0</v>
      </c>
      <c r="AN6" s="76">
        <f>'Y2 surgery transition matrices'!G39</f>
        <v>0</v>
      </c>
      <c r="AO6" s="76">
        <f>'Y2 surgery transition matrices'!H39</f>
        <v>0</v>
      </c>
      <c r="AP6" s="76">
        <f>'Y2 surgery transition matrices'!I39</f>
        <v>0</v>
      </c>
      <c r="AQ6" s="76">
        <f>'Y2 surgery transition matrices'!J39</f>
        <v>0</v>
      </c>
      <c r="AR6" s="76">
        <f>'Y2 surgery transition matrices'!K39</f>
        <v>1.8935700000000002E-3</v>
      </c>
      <c r="AS6" s="76"/>
      <c r="AT6" s="53" t="str">
        <f>'Y3 surgery transition matrices'!A39</f>
        <v>NAFLD</v>
      </c>
      <c r="AU6" s="76">
        <f>'Y3 surgery transition matrices'!B39</f>
        <v>0.23701</v>
      </c>
      <c r="AV6" s="76">
        <f>'Y3 surgery transition matrices'!C39</f>
        <v>0.74532843000000004</v>
      </c>
      <c r="AW6" s="76">
        <f>'Y3 surgery transition matrices'!D39</f>
        <v>1.5768000000000001E-2</v>
      </c>
      <c r="AX6" s="76">
        <f>'Y3 surgery transition matrices'!E39</f>
        <v>0</v>
      </c>
      <c r="AY6" s="76">
        <f>'Y3 surgery transition matrices'!F39</f>
        <v>0</v>
      </c>
      <c r="AZ6" s="76">
        <f>'Y3 surgery transition matrices'!G39</f>
        <v>0</v>
      </c>
      <c r="BA6" s="76">
        <f>'Y3 surgery transition matrices'!H39</f>
        <v>0</v>
      </c>
      <c r="BB6" s="76">
        <f>'Y3 surgery transition matrices'!I39</f>
        <v>0</v>
      </c>
      <c r="BC6" s="76">
        <f>'Y3 surgery transition matrices'!J39</f>
        <v>0</v>
      </c>
      <c r="BD6" s="76">
        <f>'Y3 surgery transition matrices'!K39</f>
        <v>1.8935700000000002E-3</v>
      </c>
      <c r="BE6" s="76"/>
      <c r="BF6" s="53" t="str">
        <f>'Y4 surgery transition matrices'!A39</f>
        <v>NAFLD</v>
      </c>
      <c r="BG6" s="76">
        <f>'Y4 surgery transition matrices'!B39</f>
        <v>0.23701</v>
      </c>
      <c r="BH6" s="76">
        <f>'Y4 surgery transition matrices'!C39</f>
        <v>0.74532843000000004</v>
      </c>
      <c r="BI6" s="76">
        <f>'Y4 surgery transition matrices'!D39</f>
        <v>1.5768000000000001E-2</v>
      </c>
      <c r="BJ6" s="76">
        <f>'Y4 surgery transition matrices'!E39</f>
        <v>0</v>
      </c>
      <c r="BK6" s="76">
        <f>'Y4 surgery transition matrices'!F39</f>
        <v>0</v>
      </c>
      <c r="BL6" s="76">
        <f>'Y4 surgery transition matrices'!G39</f>
        <v>0</v>
      </c>
      <c r="BM6" s="76">
        <f>'Y4 surgery transition matrices'!H39</f>
        <v>0</v>
      </c>
      <c r="BN6" s="76">
        <f>'Y4 surgery transition matrices'!I39</f>
        <v>0</v>
      </c>
      <c r="BO6" s="76">
        <f>'Y4 surgery transition matrices'!J39</f>
        <v>0</v>
      </c>
      <c r="BP6" s="76">
        <f>'Y4 surgery transition matrices'!K39</f>
        <v>1.8935700000000002E-3</v>
      </c>
      <c r="BQ6" s="76"/>
      <c r="BR6" s="53" t="str">
        <f>'Y5 surgery transition matrices'!A39</f>
        <v>NAFLD</v>
      </c>
      <c r="BS6" s="76">
        <f>'Y5 surgery transition matrices'!B39</f>
        <v>0.23701</v>
      </c>
      <c r="BT6" s="76">
        <f>'Y5 surgery transition matrices'!C39</f>
        <v>0.74532843000000004</v>
      </c>
      <c r="BU6" s="76">
        <f>'Y5 surgery transition matrices'!D39</f>
        <v>1.5768000000000001E-2</v>
      </c>
      <c r="BV6" s="76">
        <f>'Y5 surgery transition matrices'!E39</f>
        <v>0</v>
      </c>
      <c r="BW6" s="76">
        <f>'Y5 surgery transition matrices'!F39</f>
        <v>0</v>
      </c>
      <c r="BX6" s="76">
        <f>'Y5 surgery transition matrices'!G39</f>
        <v>0</v>
      </c>
      <c r="BY6" s="76">
        <f>'Y5 surgery transition matrices'!H39</f>
        <v>0</v>
      </c>
      <c r="BZ6" s="76">
        <f>'Y5 surgery transition matrices'!I39</f>
        <v>0</v>
      </c>
      <c r="CA6" s="76">
        <f>'Y5 surgery transition matrices'!J39</f>
        <v>0</v>
      </c>
      <c r="CB6" s="78">
        <f>'Y5 surgery transition matrices'!K39</f>
        <v>1.8935700000000002E-3</v>
      </c>
    </row>
    <row r="7" spans="1:80" x14ac:dyDescent="0.25">
      <c r="A7" s="4" t="str">
        <f>'35-39 transition matrix'!A4</f>
        <v>F1</v>
      </c>
      <c r="B7" s="62">
        <f>'35-39 transition matrix'!B4</f>
        <v>0</v>
      </c>
      <c r="C7" s="62">
        <f>'35-39 transition matrix'!C4</f>
        <v>8.2200000000000009E-2</v>
      </c>
      <c r="D7" s="62">
        <f>'35-39 transition matrix'!D4</f>
        <v>0.83546618939999995</v>
      </c>
      <c r="E7" s="62">
        <f>'35-39 transition matrix'!E4</f>
        <v>8.0299999999999996E-2</v>
      </c>
      <c r="F7" s="62">
        <f>'35-39 transition matrix'!F4</f>
        <v>0</v>
      </c>
      <c r="G7" s="62">
        <f>'35-39 transition matrix'!G4</f>
        <v>0</v>
      </c>
      <c r="H7" s="62">
        <f>'35-39 transition matrix'!H4</f>
        <v>0</v>
      </c>
      <c r="I7" s="62">
        <f>'35-39 transition matrix'!I4</f>
        <v>6.7890000000000006E-6</v>
      </c>
      <c r="J7" s="62">
        <f>'35-39 transition matrix'!J4</f>
        <v>0</v>
      </c>
      <c r="K7" s="62">
        <f>'35-39 transition matrix'!K4</f>
        <v>2.0270216000000001E-3</v>
      </c>
      <c r="L7" s="62"/>
      <c r="M7" s="62"/>
      <c r="N7" s="62"/>
      <c r="O7" s="62"/>
      <c r="P7" s="62"/>
      <c r="Q7" s="4" t="s">
        <v>87</v>
      </c>
      <c r="R7" s="62">
        <v>1</v>
      </c>
      <c r="S7" s="69">
        <v>3875</v>
      </c>
      <c r="T7" s="69">
        <v>8519</v>
      </c>
      <c r="U7" s="62"/>
      <c r="V7" s="75" t="str">
        <f>'Y1 surgery transition matrices'!A40</f>
        <v>F1</v>
      </c>
      <c r="W7" s="76">
        <f>'Y1 surgery transition matrices'!B40</f>
        <v>0</v>
      </c>
      <c r="X7" s="76">
        <f>'Y1 surgery transition matrices'!C40</f>
        <v>8.2200000000000009E-2</v>
      </c>
      <c r="Y7" s="76">
        <f>'Y1 surgery transition matrices'!D40</f>
        <v>0.83546618939999995</v>
      </c>
      <c r="Z7" s="76">
        <f>'Y1 surgery transition matrices'!E40</f>
        <v>8.0299999999999996E-2</v>
      </c>
      <c r="AA7" s="76">
        <f>'Y1 surgery transition matrices'!F40</f>
        <v>0</v>
      </c>
      <c r="AB7" s="76">
        <f>'Y1 surgery transition matrices'!G40</f>
        <v>0</v>
      </c>
      <c r="AC7" s="76">
        <f>'Y1 surgery transition matrices'!H40</f>
        <v>0</v>
      </c>
      <c r="AD7" s="76">
        <f>'Y1 surgery transition matrices'!I40</f>
        <v>6.7890000000000006E-6</v>
      </c>
      <c r="AE7" s="76">
        <f>'Y1 surgery transition matrices'!J40</f>
        <v>0</v>
      </c>
      <c r="AF7" s="76">
        <f>'Y1 surgery transition matrices'!K40</f>
        <v>2.0270216000000001E-3</v>
      </c>
      <c r="AG7" s="76"/>
      <c r="AH7" s="53" t="str">
        <f>'Y2 surgery transition matrices'!A40</f>
        <v>F1</v>
      </c>
      <c r="AI7" s="76">
        <f>'Y2 surgery transition matrices'!B40</f>
        <v>0</v>
      </c>
      <c r="AJ7" s="76">
        <f>'Y2 surgery transition matrices'!C40</f>
        <v>8.2200000000000009E-2</v>
      </c>
      <c r="AK7" s="76">
        <f>'Y2 surgery transition matrices'!D40</f>
        <v>0.83546618939999995</v>
      </c>
      <c r="AL7" s="76">
        <f>'Y2 surgery transition matrices'!E40</f>
        <v>8.0299999999999996E-2</v>
      </c>
      <c r="AM7" s="76">
        <f>'Y2 surgery transition matrices'!F40</f>
        <v>0</v>
      </c>
      <c r="AN7" s="76">
        <f>'Y2 surgery transition matrices'!G40</f>
        <v>0</v>
      </c>
      <c r="AO7" s="76">
        <f>'Y2 surgery transition matrices'!H40</f>
        <v>0</v>
      </c>
      <c r="AP7" s="76">
        <f>'Y2 surgery transition matrices'!I40</f>
        <v>6.7890000000000006E-6</v>
      </c>
      <c r="AQ7" s="76">
        <f>'Y2 surgery transition matrices'!J40</f>
        <v>0</v>
      </c>
      <c r="AR7" s="76">
        <f>'Y2 surgery transition matrices'!K40</f>
        <v>2.0270216000000001E-3</v>
      </c>
      <c r="AS7" s="76"/>
      <c r="AT7" s="53" t="str">
        <f>'Y3 surgery transition matrices'!A40</f>
        <v>F1</v>
      </c>
      <c r="AU7" s="76">
        <f>'Y3 surgery transition matrices'!B40</f>
        <v>0</v>
      </c>
      <c r="AV7" s="76">
        <f>'Y3 surgery transition matrices'!C40</f>
        <v>8.2200000000000009E-2</v>
      </c>
      <c r="AW7" s="76">
        <f>'Y3 surgery transition matrices'!D40</f>
        <v>0.83546618939999995</v>
      </c>
      <c r="AX7" s="76">
        <f>'Y3 surgery transition matrices'!E40</f>
        <v>8.0299999999999996E-2</v>
      </c>
      <c r="AY7" s="76">
        <f>'Y3 surgery transition matrices'!F40</f>
        <v>0</v>
      </c>
      <c r="AZ7" s="76">
        <f>'Y3 surgery transition matrices'!G40</f>
        <v>0</v>
      </c>
      <c r="BA7" s="76">
        <f>'Y3 surgery transition matrices'!H40</f>
        <v>0</v>
      </c>
      <c r="BB7" s="76">
        <f>'Y3 surgery transition matrices'!I40</f>
        <v>6.7890000000000006E-6</v>
      </c>
      <c r="BC7" s="76">
        <f>'Y3 surgery transition matrices'!J40</f>
        <v>0</v>
      </c>
      <c r="BD7" s="76">
        <f>'Y3 surgery transition matrices'!K40</f>
        <v>2.0270216000000001E-3</v>
      </c>
      <c r="BE7" s="76"/>
      <c r="BF7" s="53" t="str">
        <f>'Y4 surgery transition matrices'!A40</f>
        <v>F1</v>
      </c>
      <c r="BG7" s="76">
        <f>'Y4 surgery transition matrices'!B40</f>
        <v>0</v>
      </c>
      <c r="BH7" s="76">
        <f>'Y4 surgery transition matrices'!C40</f>
        <v>8.2200000000000009E-2</v>
      </c>
      <c r="BI7" s="76">
        <f>'Y4 surgery transition matrices'!D40</f>
        <v>0.83546618939999995</v>
      </c>
      <c r="BJ7" s="76">
        <f>'Y4 surgery transition matrices'!E40</f>
        <v>8.0299999999999996E-2</v>
      </c>
      <c r="BK7" s="76">
        <f>'Y4 surgery transition matrices'!F40</f>
        <v>0</v>
      </c>
      <c r="BL7" s="76">
        <f>'Y4 surgery transition matrices'!G40</f>
        <v>0</v>
      </c>
      <c r="BM7" s="76">
        <f>'Y4 surgery transition matrices'!H40</f>
        <v>0</v>
      </c>
      <c r="BN7" s="76">
        <f>'Y4 surgery transition matrices'!I40</f>
        <v>6.7890000000000006E-6</v>
      </c>
      <c r="BO7" s="76">
        <f>'Y4 surgery transition matrices'!J40</f>
        <v>0</v>
      </c>
      <c r="BP7" s="76">
        <f>'Y4 surgery transition matrices'!K40</f>
        <v>2.0270216000000001E-3</v>
      </c>
      <c r="BQ7" s="76"/>
      <c r="BR7" s="53" t="str">
        <f>'Y5 surgery transition matrices'!A40</f>
        <v>F1</v>
      </c>
      <c r="BS7" s="76">
        <f>'Y5 surgery transition matrices'!B40</f>
        <v>0</v>
      </c>
      <c r="BT7" s="76">
        <f>'Y5 surgery transition matrices'!C40</f>
        <v>8.2200000000000009E-2</v>
      </c>
      <c r="BU7" s="76">
        <f>'Y5 surgery transition matrices'!D40</f>
        <v>0.83546618939999995</v>
      </c>
      <c r="BV7" s="76">
        <f>'Y5 surgery transition matrices'!E40</f>
        <v>8.0299999999999996E-2</v>
      </c>
      <c r="BW7" s="76">
        <f>'Y5 surgery transition matrices'!F40</f>
        <v>0</v>
      </c>
      <c r="BX7" s="76">
        <f>'Y5 surgery transition matrices'!G40</f>
        <v>0</v>
      </c>
      <c r="BY7" s="76">
        <f>'Y5 surgery transition matrices'!H40</f>
        <v>0</v>
      </c>
      <c r="BZ7" s="76">
        <f>'Y5 surgery transition matrices'!I40</f>
        <v>6.7890000000000006E-6</v>
      </c>
      <c r="CA7" s="76">
        <f>'Y5 surgery transition matrices'!J40</f>
        <v>0</v>
      </c>
      <c r="CB7" s="78">
        <f>'Y5 surgery transition matrices'!K40</f>
        <v>2.0270216000000001E-3</v>
      </c>
    </row>
    <row r="8" spans="1:80" x14ac:dyDescent="0.25">
      <c r="A8" s="4" t="str">
        <f>'35-39 transition matrix'!A5</f>
        <v>F2</v>
      </c>
      <c r="B8" s="62">
        <f>'35-39 transition matrix'!B5</f>
        <v>0</v>
      </c>
      <c r="C8" s="62">
        <f>'35-39 transition matrix'!C5</f>
        <v>0</v>
      </c>
      <c r="D8" s="62">
        <f>'35-39 transition matrix'!D5</f>
        <v>8.2200000000000009E-2</v>
      </c>
      <c r="E8" s="62">
        <f>'35-39 transition matrix'!E5</f>
        <v>0.83411157319999985</v>
      </c>
      <c r="F8" s="62">
        <f>'35-39 transition matrix'!F5</f>
        <v>8.0299999999999996E-2</v>
      </c>
      <c r="G8" s="62">
        <f>'35-39 transition matrix'!G5</f>
        <v>0</v>
      </c>
      <c r="H8" s="62">
        <f>'35-39 transition matrix'!H5</f>
        <v>0</v>
      </c>
      <c r="I8" s="62">
        <f>'35-39 transition matrix'!I5</f>
        <v>1.3870000000000001E-4</v>
      </c>
      <c r="J8" s="62">
        <f>'35-39 transition matrix'!J5</f>
        <v>0</v>
      </c>
      <c r="K8" s="62">
        <f>'35-39 transition matrix'!K5</f>
        <v>3.2497268000000004E-3</v>
      </c>
      <c r="L8" s="62"/>
      <c r="M8" s="62"/>
      <c r="N8" s="62"/>
      <c r="O8" s="62"/>
      <c r="P8" s="62"/>
      <c r="Q8" s="4" t="s">
        <v>1</v>
      </c>
      <c r="R8" s="62">
        <v>0.95</v>
      </c>
      <c r="S8" s="69">
        <v>3925</v>
      </c>
      <c r="T8" s="62"/>
      <c r="U8" s="62"/>
      <c r="V8" s="75" t="str">
        <f>'Y1 surgery transition matrices'!A41</f>
        <v>F2</v>
      </c>
      <c r="W8" s="76">
        <f>'Y1 surgery transition matrices'!B41</f>
        <v>0</v>
      </c>
      <c r="X8" s="76">
        <f>'Y1 surgery transition matrices'!C41</f>
        <v>0</v>
      </c>
      <c r="Y8" s="76">
        <f>'Y1 surgery transition matrices'!D41</f>
        <v>0.16440000000000002</v>
      </c>
      <c r="Z8" s="76">
        <f>'Y1 surgery transition matrices'!E41</f>
        <v>0.75191157319999991</v>
      </c>
      <c r="AA8" s="76">
        <f>'Y1 surgery transition matrices'!F41</f>
        <v>8.0299999999999996E-2</v>
      </c>
      <c r="AB8" s="76">
        <f>'Y1 surgery transition matrices'!G41</f>
        <v>0</v>
      </c>
      <c r="AC8" s="76">
        <f>'Y1 surgery transition matrices'!H41</f>
        <v>0</v>
      </c>
      <c r="AD8" s="76">
        <f>'Y1 surgery transition matrices'!I41</f>
        <v>1.3870000000000001E-4</v>
      </c>
      <c r="AE8" s="76">
        <f>'Y1 surgery transition matrices'!J41</f>
        <v>0</v>
      </c>
      <c r="AF8" s="76">
        <f>'Y1 surgery transition matrices'!K41</f>
        <v>3.2497268000000004E-3</v>
      </c>
      <c r="AG8" s="76"/>
      <c r="AH8" s="53" t="str">
        <f>'Y2 surgery transition matrices'!A41</f>
        <v>F2</v>
      </c>
      <c r="AI8" s="76">
        <f>'Y2 surgery transition matrices'!B41</f>
        <v>0</v>
      </c>
      <c r="AJ8" s="76">
        <f>'Y2 surgery transition matrices'!C41</f>
        <v>0</v>
      </c>
      <c r="AK8" s="76">
        <f>'Y2 surgery transition matrices'!D41</f>
        <v>0.24660000000000001</v>
      </c>
      <c r="AL8" s="76">
        <f>'Y2 surgery transition matrices'!E41</f>
        <v>0.66971157319999985</v>
      </c>
      <c r="AM8" s="76">
        <f>'Y2 surgery transition matrices'!F41</f>
        <v>8.0299999999999996E-2</v>
      </c>
      <c r="AN8" s="76">
        <f>'Y2 surgery transition matrices'!G41</f>
        <v>0</v>
      </c>
      <c r="AO8" s="76">
        <f>'Y2 surgery transition matrices'!H41</f>
        <v>0</v>
      </c>
      <c r="AP8" s="76">
        <f>'Y2 surgery transition matrices'!I41</f>
        <v>1.3870000000000001E-4</v>
      </c>
      <c r="AQ8" s="76">
        <f>'Y2 surgery transition matrices'!J41</f>
        <v>0</v>
      </c>
      <c r="AR8" s="76">
        <f>'Y2 surgery transition matrices'!K41</f>
        <v>3.2497268000000004E-3</v>
      </c>
      <c r="AS8" s="76"/>
      <c r="AT8" s="53" t="str">
        <f>'Y3 surgery transition matrices'!A41</f>
        <v>F2</v>
      </c>
      <c r="AU8" s="76">
        <f>'Y3 surgery transition matrices'!B41</f>
        <v>0</v>
      </c>
      <c r="AV8" s="76">
        <f>'Y3 surgery transition matrices'!C41</f>
        <v>0</v>
      </c>
      <c r="AW8" s="76">
        <f>'Y3 surgery transition matrices'!D41</f>
        <v>0.28770000000000001</v>
      </c>
      <c r="AX8" s="76">
        <f>'Y3 surgery transition matrices'!E41</f>
        <v>0.62861157319999983</v>
      </c>
      <c r="AY8" s="76">
        <f>'Y3 surgery transition matrices'!F41</f>
        <v>8.0299999999999996E-2</v>
      </c>
      <c r="AZ8" s="76">
        <f>'Y3 surgery transition matrices'!G41</f>
        <v>0</v>
      </c>
      <c r="BA8" s="76">
        <f>'Y3 surgery transition matrices'!H41</f>
        <v>0</v>
      </c>
      <c r="BB8" s="76">
        <f>'Y3 surgery transition matrices'!I41</f>
        <v>1.3870000000000001E-4</v>
      </c>
      <c r="BC8" s="76">
        <f>'Y3 surgery transition matrices'!J41</f>
        <v>0</v>
      </c>
      <c r="BD8" s="76">
        <f>'Y3 surgery transition matrices'!K41</f>
        <v>3.2497268000000004E-3</v>
      </c>
      <c r="BE8" s="76"/>
      <c r="BF8" s="53" t="str">
        <f>'Y4 surgery transition matrices'!A41</f>
        <v>F2</v>
      </c>
      <c r="BG8" s="76">
        <f>'Y4 surgery transition matrices'!B41</f>
        <v>0</v>
      </c>
      <c r="BH8" s="76">
        <f>'Y4 surgery transition matrices'!C41</f>
        <v>0</v>
      </c>
      <c r="BI8" s="76">
        <f>'Y4 surgery transition matrices'!D41</f>
        <v>0.32880000000000004</v>
      </c>
      <c r="BJ8" s="76">
        <f>'Y4 surgery transition matrices'!E41</f>
        <v>0.58751157319999991</v>
      </c>
      <c r="BK8" s="76">
        <f>'Y4 surgery transition matrices'!F41</f>
        <v>8.0299999999999996E-2</v>
      </c>
      <c r="BL8" s="76">
        <f>'Y4 surgery transition matrices'!G41</f>
        <v>0</v>
      </c>
      <c r="BM8" s="76">
        <f>'Y4 surgery transition matrices'!H41</f>
        <v>0</v>
      </c>
      <c r="BN8" s="76">
        <f>'Y4 surgery transition matrices'!I41</f>
        <v>1.3870000000000001E-4</v>
      </c>
      <c r="BO8" s="76">
        <f>'Y4 surgery transition matrices'!J41</f>
        <v>0</v>
      </c>
      <c r="BP8" s="76">
        <f>'Y4 surgery transition matrices'!K41</f>
        <v>3.2497268000000004E-3</v>
      </c>
      <c r="BQ8" s="76"/>
      <c r="BR8" s="53" t="str">
        <f>'Y5 surgery transition matrices'!A41</f>
        <v>F2</v>
      </c>
      <c r="BS8" s="76">
        <f>'Y5 surgery transition matrices'!B41</f>
        <v>0</v>
      </c>
      <c r="BT8" s="76">
        <f>'Y5 surgery transition matrices'!C41</f>
        <v>0</v>
      </c>
      <c r="BU8" s="76">
        <f>'Y5 surgery transition matrices'!D41</f>
        <v>0.33702000000000004</v>
      </c>
      <c r="BV8" s="76">
        <f>'Y5 surgery transition matrices'!E41</f>
        <v>0.5792915731999998</v>
      </c>
      <c r="BW8" s="76">
        <f>'Y5 surgery transition matrices'!F41</f>
        <v>8.0299999999999996E-2</v>
      </c>
      <c r="BX8" s="76">
        <f>'Y5 surgery transition matrices'!G41</f>
        <v>0</v>
      </c>
      <c r="BY8" s="76">
        <f>'Y5 surgery transition matrices'!H41</f>
        <v>0</v>
      </c>
      <c r="BZ8" s="76">
        <f>'Y5 surgery transition matrices'!I41</f>
        <v>1.3870000000000001E-4</v>
      </c>
      <c r="CA8" s="76">
        <f>'Y5 surgery transition matrices'!J41</f>
        <v>0</v>
      </c>
      <c r="CB8" s="78">
        <f>'Y5 surgery transition matrices'!K41</f>
        <v>3.2497268000000004E-3</v>
      </c>
    </row>
    <row r="9" spans="1:80" x14ac:dyDescent="0.25">
      <c r="A9" s="4" t="str">
        <f>'35-39 transition matrix'!A6</f>
        <v>F3</v>
      </c>
      <c r="B9" s="62">
        <f>'35-39 transition matrix'!B6</f>
        <v>0</v>
      </c>
      <c r="C9" s="62">
        <f>'35-39 transition matrix'!C6</f>
        <v>0</v>
      </c>
      <c r="D9" s="62">
        <f>'35-39 transition matrix'!D6</f>
        <v>0</v>
      </c>
      <c r="E9" s="62">
        <f>'35-39 transition matrix'!E6</f>
        <v>8.2200000000000009E-2</v>
      </c>
      <c r="F9" s="62">
        <f>'35-39 transition matrix'!F6</f>
        <v>0.860733627</v>
      </c>
      <c r="G9" s="62">
        <f>'35-39 transition matrix'!G6</f>
        <v>5.2559999999999996E-2</v>
      </c>
      <c r="H9" s="62">
        <f>'35-39 transition matrix'!H6</f>
        <v>0</v>
      </c>
      <c r="I9" s="62">
        <f>'35-39 transition matrix'!I6</f>
        <v>2.7740000000000002E-4</v>
      </c>
      <c r="J9" s="62">
        <f>'35-39 transition matrix'!J6</f>
        <v>0</v>
      </c>
      <c r="K9" s="62">
        <f>'35-39 transition matrix'!K6</f>
        <v>4.2289730000000005E-3</v>
      </c>
      <c r="L9" s="62"/>
      <c r="M9" s="62"/>
      <c r="N9" s="62"/>
      <c r="O9" s="62"/>
      <c r="P9" s="62"/>
      <c r="Q9" s="4" t="s">
        <v>2</v>
      </c>
      <c r="R9" s="62">
        <v>0.95</v>
      </c>
      <c r="S9" s="69">
        <v>4000</v>
      </c>
      <c r="T9" s="62"/>
      <c r="U9" s="62"/>
      <c r="V9" s="75" t="str">
        <f>'Y1 surgery transition matrices'!A42</f>
        <v>F3</v>
      </c>
      <c r="W9" s="76">
        <f>'Y1 surgery transition matrices'!B42</f>
        <v>0</v>
      </c>
      <c r="X9" s="76">
        <f>'Y1 surgery transition matrices'!C42</f>
        <v>0</v>
      </c>
      <c r="Y9" s="76">
        <f>'Y1 surgery transition matrices'!D42</f>
        <v>0</v>
      </c>
      <c r="Z9" s="76">
        <f>'Y1 surgery transition matrices'!E42</f>
        <v>0.16440000000000002</v>
      </c>
      <c r="AA9" s="76">
        <f>'Y1 surgery transition matrices'!F42</f>
        <v>0.77853362699999995</v>
      </c>
      <c r="AB9" s="76">
        <f>'Y1 surgery transition matrices'!G42</f>
        <v>5.2559999999999996E-2</v>
      </c>
      <c r="AC9" s="76">
        <f>'Y1 surgery transition matrices'!H42</f>
        <v>0</v>
      </c>
      <c r="AD9" s="76">
        <f>'Y1 surgery transition matrices'!I42</f>
        <v>2.7740000000000002E-4</v>
      </c>
      <c r="AE9" s="76">
        <f>'Y1 surgery transition matrices'!J42</f>
        <v>0</v>
      </c>
      <c r="AF9" s="76">
        <f>'Y1 surgery transition matrices'!K42</f>
        <v>4.2289730000000005E-3</v>
      </c>
      <c r="AG9" s="76"/>
      <c r="AH9" s="53" t="str">
        <f>'Y2 surgery transition matrices'!A42</f>
        <v>F3</v>
      </c>
      <c r="AI9" s="76">
        <f>'Y2 surgery transition matrices'!B42</f>
        <v>0</v>
      </c>
      <c r="AJ9" s="76">
        <f>'Y2 surgery transition matrices'!C42</f>
        <v>0</v>
      </c>
      <c r="AK9" s="76">
        <f>'Y2 surgery transition matrices'!D42</f>
        <v>0</v>
      </c>
      <c r="AL9" s="76">
        <f>'Y2 surgery transition matrices'!E42</f>
        <v>0.24660000000000001</v>
      </c>
      <c r="AM9" s="76">
        <f>'Y2 surgery transition matrices'!F42</f>
        <v>0.6963336269999999</v>
      </c>
      <c r="AN9" s="76">
        <f>'Y2 surgery transition matrices'!G42</f>
        <v>5.2559999999999996E-2</v>
      </c>
      <c r="AO9" s="76">
        <f>'Y2 surgery transition matrices'!H42</f>
        <v>0</v>
      </c>
      <c r="AP9" s="76">
        <f>'Y2 surgery transition matrices'!I42</f>
        <v>2.7740000000000002E-4</v>
      </c>
      <c r="AQ9" s="76">
        <f>'Y2 surgery transition matrices'!J42</f>
        <v>0</v>
      </c>
      <c r="AR9" s="76">
        <f>'Y2 surgery transition matrices'!K42</f>
        <v>4.2289730000000005E-3</v>
      </c>
      <c r="AS9" s="76"/>
      <c r="AT9" s="53" t="str">
        <f>'Y3 surgery transition matrices'!A42</f>
        <v>F3</v>
      </c>
      <c r="AU9" s="76">
        <f>'Y3 surgery transition matrices'!B42</f>
        <v>0</v>
      </c>
      <c r="AV9" s="76">
        <f>'Y3 surgery transition matrices'!C42</f>
        <v>0</v>
      </c>
      <c r="AW9" s="76">
        <f>'Y3 surgery transition matrices'!D42</f>
        <v>0</v>
      </c>
      <c r="AX9" s="76">
        <f>'Y3 surgery transition matrices'!E42</f>
        <v>0.28770000000000001</v>
      </c>
      <c r="AY9" s="76">
        <f>'Y3 surgery transition matrices'!F42</f>
        <v>0.65523362699999999</v>
      </c>
      <c r="AZ9" s="76">
        <f>'Y3 surgery transition matrices'!G42</f>
        <v>5.2559999999999996E-2</v>
      </c>
      <c r="BA9" s="76">
        <f>'Y3 surgery transition matrices'!H42</f>
        <v>0</v>
      </c>
      <c r="BB9" s="76">
        <f>'Y3 surgery transition matrices'!I42</f>
        <v>2.7740000000000002E-4</v>
      </c>
      <c r="BC9" s="76">
        <f>'Y3 surgery transition matrices'!J42</f>
        <v>0</v>
      </c>
      <c r="BD9" s="76">
        <f>'Y3 surgery transition matrices'!K42</f>
        <v>4.2289730000000005E-3</v>
      </c>
      <c r="BE9" s="76"/>
      <c r="BF9" s="53" t="str">
        <f>'Y4 surgery transition matrices'!A42</f>
        <v>F3</v>
      </c>
      <c r="BG9" s="76">
        <f>'Y4 surgery transition matrices'!B42</f>
        <v>0</v>
      </c>
      <c r="BH9" s="76">
        <f>'Y4 surgery transition matrices'!C42</f>
        <v>0</v>
      </c>
      <c r="BI9" s="76">
        <f>'Y4 surgery transition matrices'!D42</f>
        <v>0</v>
      </c>
      <c r="BJ9" s="76">
        <f>'Y4 surgery transition matrices'!E42</f>
        <v>0.32880000000000004</v>
      </c>
      <c r="BK9" s="76">
        <f>'Y4 surgery transition matrices'!F42</f>
        <v>0.61413362700000007</v>
      </c>
      <c r="BL9" s="76">
        <f>'Y4 surgery transition matrices'!G42</f>
        <v>5.2559999999999996E-2</v>
      </c>
      <c r="BM9" s="76">
        <f>'Y4 surgery transition matrices'!H42</f>
        <v>0</v>
      </c>
      <c r="BN9" s="76">
        <f>'Y4 surgery transition matrices'!I42</f>
        <v>2.7740000000000002E-4</v>
      </c>
      <c r="BO9" s="76">
        <f>'Y4 surgery transition matrices'!J42</f>
        <v>0</v>
      </c>
      <c r="BP9" s="76">
        <f>'Y4 surgery transition matrices'!K42</f>
        <v>4.2289730000000005E-3</v>
      </c>
      <c r="BQ9" s="76"/>
      <c r="BR9" s="53" t="str">
        <f>'Y5 surgery transition matrices'!A42</f>
        <v>F3</v>
      </c>
      <c r="BS9" s="76">
        <f>'Y5 surgery transition matrices'!B42</f>
        <v>0</v>
      </c>
      <c r="BT9" s="76">
        <f>'Y5 surgery transition matrices'!C42</f>
        <v>0</v>
      </c>
      <c r="BU9" s="76">
        <f>'Y5 surgery transition matrices'!D42</f>
        <v>0</v>
      </c>
      <c r="BV9" s="76">
        <f>'Y5 surgery transition matrices'!E42</f>
        <v>0.33702000000000004</v>
      </c>
      <c r="BW9" s="76">
        <f>'Y5 surgery transition matrices'!F42</f>
        <v>0.60591362699999995</v>
      </c>
      <c r="BX9" s="76">
        <f>'Y5 surgery transition matrices'!G42</f>
        <v>5.2559999999999996E-2</v>
      </c>
      <c r="BY9" s="76">
        <f>'Y5 surgery transition matrices'!H42</f>
        <v>0</v>
      </c>
      <c r="BZ9" s="76">
        <f>'Y5 surgery transition matrices'!I42</f>
        <v>2.7740000000000002E-4</v>
      </c>
      <c r="CA9" s="76">
        <f>'Y5 surgery transition matrices'!J42</f>
        <v>0</v>
      </c>
      <c r="CB9" s="78">
        <f>'Y5 surgery transition matrices'!K42</f>
        <v>4.2289730000000005E-3</v>
      </c>
    </row>
    <row r="10" spans="1:80" x14ac:dyDescent="0.25">
      <c r="A10" s="4" t="str">
        <f>'35-39 transition matrix'!A7</f>
        <v>F4</v>
      </c>
      <c r="B10" s="62">
        <f>'35-39 transition matrix'!B7</f>
        <v>0</v>
      </c>
      <c r="C10" s="62">
        <f>'35-39 transition matrix'!C7</f>
        <v>0</v>
      </c>
      <c r="D10" s="62">
        <f>'35-39 transition matrix'!D7</f>
        <v>0</v>
      </c>
      <c r="E10" s="62">
        <f>'35-39 transition matrix'!E7</f>
        <v>0</v>
      </c>
      <c r="F10" s="62">
        <f>'35-39 transition matrix'!F7</f>
        <v>8.2200000000000009E-2</v>
      </c>
      <c r="G10" s="62">
        <f>'35-39 transition matrix'!G7</f>
        <v>0.81316570539999988</v>
      </c>
      <c r="H10" s="62">
        <f>'35-39 transition matrix'!H7</f>
        <v>8.0299999999999996E-2</v>
      </c>
      <c r="I10" s="62">
        <f>'35-39 transition matrix'!I7</f>
        <v>1.898E-2</v>
      </c>
      <c r="J10" s="62">
        <f>'35-39 transition matrix'!J7</f>
        <v>0</v>
      </c>
      <c r="K10" s="62">
        <f>'35-39 transition matrix'!K7</f>
        <v>5.3542946000000001E-3</v>
      </c>
      <c r="L10" s="62"/>
      <c r="M10" s="62"/>
      <c r="N10" s="62"/>
      <c r="O10" s="62"/>
      <c r="P10" s="62"/>
      <c r="Q10" s="4" t="s">
        <v>3</v>
      </c>
      <c r="R10" s="62">
        <v>0.92</v>
      </c>
      <c r="S10" s="69">
        <v>4500</v>
      </c>
      <c r="T10" s="62"/>
      <c r="U10" s="62"/>
      <c r="V10" s="75" t="str">
        <f>'Y1 surgery transition matrices'!A43</f>
        <v>F4</v>
      </c>
      <c r="W10" s="76">
        <f>'Y1 surgery transition matrices'!B43</f>
        <v>0</v>
      </c>
      <c r="X10" s="76">
        <f>'Y1 surgery transition matrices'!C43</f>
        <v>0</v>
      </c>
      <c r="Y10" s="76">
        <f>'Y1 surgery transition matrices'!D43</f>
        <v>0</v>
      </c>
      <c r="Z10" s="76">
        <f>'Y1 surgery transition matrices'!E43</f>
        <v>0</v>
      </c>
      <c r="AA10" s="76">
        <f>'Y1 surgery transition matrices'!F43</f>
        <v>8.2200000000000009E-2</v>
      </c>
      <c r="AB10" s="76">
        <f>'Y1 surgery transition matrices'!G43</f>
        <v>0.81316570539999988</v>
      </c>
      <c r="AC10" s="76">
        <f>'Y1 surgery transition matrices'!H43</f>
        <v>8.0299999999999996E-2</v>
      </c>
      <c r="AD10" s="76">
        <f>'Y1 surgery transition matrices'!I43</f>
        <v>1.898E-2</v>
      </c>
      <c r="AE10" s="76">
        <f>'Y1 surgery transition matrices'!J43</f>
        <v>0</v>
      </c>
      <c r="AF10" s="76">
        <f>'Y1 surgery transition matrices'!K43</f>
        <v>5.3542946000000001E-3</v>
      </c>
      <c r="AG10" s="76"/>
      <c r="AH10" s="53" t="str">
        <f>'Y2 surgery transition matrices'!A43</f>
        <v>F4</v>
      </c>
      <c r="AI10" s="76">
        <f>'Y2 surgery transition matrices'!B43</f>
        <v>0</v>
      </c>
      <c r="AJ10" s="76">
        <f>'Y2 surgery transition matrices'!C43</f>
        <v>0</v>
      </c>
      <c r="AK10" s="76">
        <f>'Y2 surgery transition matrices'!D43</f>
        <v>0</v>
      </c>
      <c r="AL10" s="76">
        <f>'Y2 surgery transition matrices'!E43</f>
        <v>0</v>
      </c>
      <c r="AM10" s="76">
        <f>'Y2 surgery transition matrices'!F43</f>
        <v>8.2200000000000009E-2</v>
      </c>
      <c r="AN10" s="76">
        <f>'Y2 surgery transition matrices'!G43</f>
        <v>0.81316570539999988</v>
      </c>
      <c r="AO10" s="76">
        <f>'Y2 surgery transition matrices'!H43</f>
        <v>8.0299999999999996E-2</v>
      </c>
      <c r="AP10" s="76">
        <f>'Y2 surgery transition matrices'!I43</f>
        <v>1.898E-2</v>
      </c>
      <c r="AQ10" s="76">
        <f>'Y2 surgery transition matrices'!J43</f>
        <v>0</v>
      </c>
      <c r="AR10" s="76">
        <f>'Y2 surgery transition matrices'!K43</f>
        <v>5.3542946000000001E-3</v>
      </c>
      <c r="AS10" s="76"/>
      <c r="AT10" s="53" t="str">
        <f>'Y3 surgery transition matrices'!A43</f>
        <v>F4</v>
      </c>
      <c r="AU10" s="76">
        <f>'Y3 surgery transition matrices'!B43</f>
        <v>0</v>
      </c>
      <c r="AV10" s="76">
        <f>'Y3 surgery transition matrices'!C43</f>
        <v>0</v>
      </c>
      <c r="AW10" s="76">
        <f>'Y3 surgery transition matrices'!D43</f>
        <v>0</v>
      </c>
      <c r="AX10" s="76">
        <f>'Y3 surgery transition matrices'!E43</f>
        <v>0</v>
      </c>
      <c r="AY10" s="76">
        <f>'Y3 surgery transition matrices'!F43</f>
        <v>8.2200000000000009E-2</v>
      </c>
      <c r="AZ10" s="76">
        <f>'Y3 surgery transition matrices'!G43</f>
        <v>0.81316570539999988</v>
      </c>
      <c r="BA10" s="76">
        <f>'Y3 surgery transition matrices'!H43</f>
        <v>8.0299999999999996E-2</v>
      </c>
      <c r="BB10" s="76">
        <f>'Y3 surgery transition matrices'!I43</f>
        <v>1.898E-2</v>
      </c>
      <c r="BC10" s="76">
        <f>'Y3 surgery transition matrices'!J43</f>
        <v>0</v>
      </c>
      <c r="BD10" s="76">
        <f>'Y3 surgery transition matrices'!K43</f>
        <v>5.3542946000000001E-3</v>
      </c>
      <c r="BE10" s="76"/>
      <c r="BF10" s="53" t="str">
        <f>'Y4 surgery transition matrices'!A43</f>
        <v>F4</v>
      </c>
      <c r="BG10" s="76">
        <f>'Y4 surgery transition matrices'!B43</f>
        <v>0</v>
      </c>
      <c r="BH10" s="76">
        <f>'Y4 surgery transition matrices'!C43</f>
        <v>0</v>
      </c>
      <c r="BI10" s="76">
        <f>'Y4 surgery transition matrices'!D43</f>
        <v>0</v>
      </c>
      <c r="BJ10" s="76">
        <f>'Y4 surgery transition matrices'!E43</f>
        <v>0</v>
      </c>
      <c r="BK10" s="76">
        <f>'Y4 surgery transition matrices'!F43</f>
        <v>8.2200000000000009E-2</v>
      </c>
      <c r="BL10" s="76">
        <f>'Y4 surgery transition matrices'!G43</f>
        <v>0.81316570539999988</v>
      </c>
      <c r="BM10" s="76">
        <f>'Y4 surgery transition matrices'!H43</f>
        <v>8.0299999999999996E-2</v>
      </c>
      <c r="BN10" s="76">
        <f>'Y4 surgery transition matrices'!I43</f>
        <v>1.898E-2</v>
      </c>
      <c r="BO10" s="76">
        <f>'Y4 surgery transition matrices'!J43</f>
        <v>0</v>
      </c>
      <c r="BP10" s="76">
        <f>'Y4 surgery transition matrices'!K43</f>
        <v>5.3542946000000001E-3</v>
      </c>
      <c r="BQ10" s="76"/>
      <c r="BR10" s="53" t="str">
        <f>'Y5 surgery transition matrices'!A43</f>
        <v>F4</v>
      </c>
      <c r="BS10" s="76">
        <f>'Y5 surgery transition matrices'!B43</f>
        <v>0</v>
      </c>
      <c r="BT10" s="76">
        <f>'Y5 surgery transition matrices'!C43</f>
        <v>0</v>
      </c>
      <c r="BU10" s="76">
        <f>'Y5 surgery transition matrices'!D43</f>
        <v>0</v>
      </c>
      <c r="BV10" s="76">
        <f>'Y5 surgery transition matrices'!E43</f>
        <v>0</v>
      </c>
      <c r="BW10" s="76">
        <f>'Y5 surgery transition matrices'!F43</f>
        <v>8.2200000000000009E-2</v>
      </c>
      <c r="BX10" s="76">
        <f>'Y5 surgery transition matrices'!G43</f>
        <v>0.81316570539999988</v>
      </c>
      <c r="BY10" s="76">
        <f>'Y5 surgery transition matrices'!H43</f>
        <v>8.0299999999999996E-2</v>
      </c>
      <c r="BZ10" s="76">
        <f>'Y5 surgery transition matrices'!I43</f>
        <v>1.898E-2</v>
      </c>
      <c r="CA10" s="76">
        <f>'Y5 surgery transition matrices'!J43</f>
        <v>0</v>
      </c>
      <c r="CB10" s="78">
        <f>'Y5 surgery transition matrices'!K43</f>
        <v>5.3542946000000001E-3</v>
      </c>
    </row>
    <row r="11" spans="1:80" x14ac:dyDescent="0.25">
      <c r="A11" s="4" t="str">
        <f>'35-39 transition matrix'!A8</f>
        <v>DCC</v>
      </c>
      <c r="B11" s="62">
        <f>'35-39 transition matrix'!B8</f>
        <v>0</v>
      </c>
      <c r="C11" s="62">
        <f>'35-39 transition matrix'!C8</f>
        <v>0</v>
      </c>
      <c r="D11" s="62">
        <f>'35-39 transition matrix'!D8</f>
        <v>0</v>
      </c>
      <c r="E11" s="62">
        <f>'35-39 transition matrix'!E8</f>
        <v>0</v>
      </c>
      <c r="F11" s="62">
        <f>'35-39 transition matrix'!F8</f>
        <v>0</v>
      </c>
      <c r="G11" s="62">
        <f>'35-39 transition matrix'!G8</f>
        <v>0</v>
      </c>
      <c r="H11" s="62">
        <f>'35-39 transition matrix'!H8</f>
        <v>0.80057999999999996</v>
      </c>
      <c r="I11" s="62">
        <f>'35-39 transition matrix'!I8</f>
        <v>1.898E-2</v>
      </c>
      <c r="J11" s="62">
        <f>'35-39 transition matrix'!J8</f>
        <v>2.044E-2</v>
      </c>
      <c r="K11" s="62">
        <f>'35-39 transition matrix'!K8</f>
        <v>0.16</v>
      </c>
      <c r="L11" s="62"/>
      <c r="M11" s="62"/>
      <c r="N11" s="62"/>
      <c r="O11" s="62"/>
      <c r="P11" s="62"/>
      <c r="Q11" s="4" t="s">
        <v>4</v>
      </c>
      <c r="R11" s="62">
        <v>0.78</v>
      </c>
      <c r="S11" s="69">
        <v>20712</v>
      </c>
      <c r="T11" s="62"/>
      <c r="U11" s="62"/>
      <c r="V11" s="75" t="str">
        <f>'Y1 surgery transition matrices'!A44</f>
        <v>DCC</v>
      </c>
      <c r="W11" s="76">
        <f>'Y1 surgery transition matrices'!B44</f>
        <v>0</v>
      </c>
      <c r="X11" s="76">
        <f>'Y1 surgery transition matrices'!C44</f>
        <v>0</v>
      </c>
      <c r="Y11" s="76">
        <f>'Y1 surgery transition matrices'!D44</f>
        <v>0</v>
      </c>
      <c r="Z11" s="76">
        <f>'Y1 surgery transition matrices'!E44</f>
        <v>0</v>
      </c>
      <c r="AA11" s="76">
        <f>'Y1 surgery transition matrices'!F44</f>
        <v>0</v>
      </c>
      <c r="AB11" s="76">
        <f>'Y1 surgery transition matrices'!G44</f>
        <v>0</v>
      </c>
      <c r="AC11" s="76">
        <f>'Y1 surgery transition matrices'!H44</f>
        <v>0.80057999999999996</v>
      </c>
      <c r="AD11" s="76">
        <f>'Y1 surgery transition matrices'!I44</f>
        <v>1.898E-2</v>
      </c>
      <c r="AE11" s="76">
        <f>'Y1 surgery transition matrices'!J44</f>
        <v>2.044E-2</v>
      </c>
      <c r="AF11" s="76">
        <f>'Y1 surgery transition matrices'!K44</f>
        <v>0.16</v>
      </c>
      <c r="AG11" s="76"/>
      <c r="AH11" s="53" t="str">
        <f>'Y2 surgery transition matrices'!A44</f>
        <v>DCC</v>
      </c>
      <c r="AI11" s="76">
        <f>'Y2 surgery transition matrices'!B44</f>
        <v>0</v>
      </c>
      <c r="AJ11" s="76">
        <f>'Y2 surgery transition matrices'!C44</f>
        <v>0</v>
      </c>
      <c r="AK11" s="76">
        <f>'Y2 surgery transition matrices'!D44</f>
        <v>0</v>
      </c>
      <c r="AL11" s="76">
        <f>'Y2 surgery transition matrices'!E44</f>
        <v>0</v>
      </c>
      <c r="AM11" s="76">
        <f>'Y2 surgery transition matrices'!F44</f>
        <v>0</v>
      </c>
      <c r="AN11" s="76">
        <f>'Y2 surgery transition matrices'!G44</f>
        <v>0</v>
      </c>
      <c r="AO11" s="76">
        <f>'Y2 surgery transition matrices'!H44</f>
        <v>0.80057999999999996</v>
      </c>
      <c r="AP11" s="76">
        <f>'Y2 surgery transition matrices'!I44</f>
        <v>1.898E-2</v>
      </c>
      <c r="AQ11" s="76">
        <f>'Y2 surgery transition matrices'!J44</f>
        <v>2.044E-2</v>
      </c>
      <c r="AR11" s="76">
        <f>'Y2 surgery transition matrices'!K44</f>
        <v>0.16</v>
      </c>
      <c r="AS11" s="76"/>
      <c r="AT11" s="53" t="str">
        <f>'Y3 surgery transition matrices'!A44</f>
        <v>DCC</v>
      </c>
      <c r="AU11" s="76">
        <f>'Y3 surgery transition matrices'!B44</f>
        <v>0</v>
      </c>
      <c r="AV11" s="76">
        <f>'Y3 surgery transition matrices'!C44</f>
        <v>0</v>
      </c>
      <c r="AW11" s="76">
        <f>'Y3 surgery transition matrices'!D44</f>
        <v>0</v>
      </c>
      <c r="AX11" s="76">
        <f>'Y3 surgery transition matrices'!E44</f>
        <v>0</v>
      </c>
      <c r="AY11" s="76">
        <f>'Y3 surgery transition matrices'!F44</f>
        <v>0</v>
      </c>
      <c r="AZ11" s="76">
        <f>'Y3 surgery transition matrices'!G44</f>
        <v>0</v>
      </c>
      <c r="BA11" s="76">
        <f>'Y3 surgery transition matrices'!H44</f>
        <v>0.80057999999999996</v>
      </c>
      <c r="BB11" s="76">
        <f>'Y3 surgery transition matrices'!I44</f>
        <v>1.898E-2</v>
      </c>
      <c r="BC11" s="76">
        <f>'Y3 surgery transition matrices'!J44</f>
        <v>2.044E-2</v>
      </c>
      <c r="BD11" s="76">
        <f>'Y3 surgery transition matrices'!K44</f>
        <v>0.16</v>
      </c>
      <c r="BE11" s="76"/>
      <c r="BF11" s="53" t="str">
        <f>'Y4 surgery transition matrices'!A44</f>
        <v>DCC</v>
      </c>
      <c r="BG11" s="76">
        <f>'Y4 surgery transition matrices'!B44</f>
        <v>0</v>
      </c>
      <c r="BH11" s="76">
        <f>'Y4 surgery transition matrices'!C44</f>
        <v>0</v>
      </c>
      <c r="BI11" s="76">
        <f>'Y4 surgery transition matrices'!D44</f>
        <v>0</v>
      </c>
      <c r="BJ11" s="76">
        <f>'Y4 surgery transition matrices'!E44</f>
        <v>0</v>
      </c>
      <c r="BK11" s="76">
        <f>'Y4 surgery transition matrices'!F44</f>
        <v>0</v>
      </c>
      <c r="BL11" s="76">
        <f>'Y4 surgery transition matrices'!G44</f>
        <v>0</v>
      </c>
      <c r="BM11" s="76">
        <f>'Y4 surgery transition matrices'!H44</f>
        <v>0.80057999999999996</v>
      </c>
      <c r="BN11" s="76">
        <f>'Y4 surgery transition matrices'!I44</f>
        <v>1.898E-2</v>
      </c>
      <c r="BO11" s="76">
        <f>'Y4 surgery transition matrices'!J44</f>
        <v>2.044E-2</v>
      </c>
      <c r="BP11" s="76">
        <f>'Y4 surgery transition matrices'!K44</f>
        <v>0.16</v>
      </c>
      <c r="BQ11" s="76"/>
      <c r="BR11" s="53" t="str">
        <f>'Y5 surgery transition matrices'!A44</f>
        <v>DCC</v>
      </c>
      <c r="BS11" s="76">
        <f>'Y5 surgery transition matrices'!B44</f>
        <v>0</v>
      </c>
      <c r="BT11" s="76">
        <f>'Y5 surgery transition matrices'!C44</f>
        <v>0</v>
      </c>
      <c r="BU11" s="76">
        <f>'Y5 surgery transition matrices'!D44</f>
        <v>0</v>
      </c>
      <c r="BV11" s="76">
        <f>'Y5 surgery transition matrices'!E44</f>
        <v>0</v>
      </c>
      <c r="BW11" s="76">
        <f>'Y5 surgery transition matrices'!F44</f>
        <v>0</v>
      </c>
      <c r="BX11" s="76">
        <f>'Y5 surgery transition matrices'!G44</f>
        <v>0</v>
      </c>
      <c r="BY11" s="76">
        <f>'Y5 surgery transition matrices'!H44</f>
        <v>0.80057999999999996</v>
      </c>
      <c r="BZ11" s="76">
        <f>'Y5 surgery transition matrices'!I44</f>
        <v>1.898E-2</v>
      </c>
      <c r="CA11" s="76">
        <f>'Y5 surgery transition matrices'!J44</f>
        <v>2.044E-2</v>
      </c>
      <c r="CB11" s="78">
        <f>'Y5 surgery transition matrices'!K44</f>
        <v>0.16</v>
      </c>
    </row>
    <row r="12" spans="1:80" x14ac:dyDescent="0.25">
      <c r="A12" s="4" t="str">
        <f>'35-39 transition matrix'!A9</f>
        <v>HCC</v>
      </c>
      <c r="B12" s="62">
        <f>'35-39 transition matrix'!B9</f>
        <v>0</v>
      </c>
      <c r="C12" s="62">
        <f>'35-39 transition matrix'!C9</f>
        <v>0</v>
      </c>
      <c r="D12" s="62">
        <f>'35-39 transition matrix'!D9</f>
        <v>0</v>
      </c>
      <c r="E12" s="62">
        <f>'35-39 transition matrix'!E9</f>
        <v>0</v>
      </c>
      <c r="F12" s="62">
        <f>'35-39 transition matrix'!F9</f>
        <v>0</v>
      </c>
      <c r="G12" s="62">
        <f>'35-39 transition matrix'!G9</f>
        <v>0</v>
      </c>
      <c r="H12" s="62">
        <f>'35-39 transition matrix'!H9</f>
        <v>0</v>
      </c>
      <c r="I12" s="62">
        <f>'35-39 transition matrix'!I9</f>
        <v>0.34700000000000009</v>
      </c>
      <c r="J12" s="62">
        <f>'35-39 transition matrix'!J9</f>
        <v>3.0599999999999999E-2</v>
      </c>
      <c r="K12" s="62">
        <f>'35-39 transition matrix'!K9</f>
        <v>0.62239999999999995</v>
      </c>
      <c r="L12" s="62"/>
      <c r="M12" s="62"/>
      <c r="N12" s="62"/>
      <c r="O12" s="62"/>
      <c r="P12" s="62"/>
      <c r="Q12" s="4" t="s">
        <v>64</v>
      </c>
      <c r="R12" s="62">
        <v>0.6</v>
      </c>
      <c r="S12" s="69">
        <v>51184</v>
      </c>
      <c r="T12" s="62"/>
      <c r="U12" s="62"/>
      <c r="V12" s="75" t="str">
        <f>'Y1 surgery transition matrices'!A45</f>
        <v>HCC</v>
      </c>
      <c r="W12" s="76">
        <f>'Y1 surgery transition matrices'!B45</f>
        <v>0</v>
      </c>
      <c r="X12" s="76">
        <f>'Y1 surgery transition matrices'!C45</f>
        <v>0</v>
      </c>
      <c r="Y12" s="76">
        <f>'Y1 surgery transition matrices'!D45</f>
        <v>0</v>
      </c>
      <c r="Z12" s="76">
        <f>'Y1 surgery transition matrices'!E45</f>
        <v>0</v>
      </c>
      <c r="AA12" s="76">
        <f>'Y1 surgery transition matrices'!F45</f>
        <v>0</v>
      </c>
      <c r="AB12" s="76">
        <f>'Y1 surgery transition matrices'!G45</f>
        <v>0</v>
      </c>
      <c r="AC12" s="76">
        <f>'Y1 surgery transition matrices'!H45</f>
        <v>0</v>
      </c>
      <c r="AD12" s="76">
        <f>'Y1 surgery transition matrices'!I45</f>
        <v>0.34700000000000009</v>
      </c>
      <c r="AE12" s="76">
        <f>'Y1 surgery transition matrices'!J45</f>
        <v>3.0599999999999999E-2</v>
      </c>
      <c r="AF12" s="76">
        <f>'Y1 surgery transition matrices'!K45</f>
        <v>0.62239999999999995</v>
      </c>
      <c r="AG12" s="76"/>
      <c r="AH12" s="53" t="str">
        <f>'Y2 surgery transition matrices'!A45</f>
        <v>HCC</v>
      </c>
      <c r="AI12" s="76">
        <f>'Y2 surgery transition matrices'!B45</f>
        <v>0</v>
      </c>
      <c r="AJ12" s="76">
        <f>'Y2 surgery transition matrices'!C45</f>
        <v>0</v>
      </c>
      <c r="AK12" s="76">
        <f>'Y2 surgery transition matrices'!D45</f>
        <v>0</v>
      </c>
      <c r="AL12" s="76">
        <f>'Y2 surgery transition matrices'!E45</f>
        <v>0</v>
      </c>
      <c r="AM12" s="76">
        <f>'Y2 surgery transition matrices'!F45</f>
        <v>0</v>
      </c>
      <c r="AN12" s="76">
        <f>'Y2 surgery transition matrices'!G45</f>
        <v>0</v>
      </c>
      <c r="AO12" s="76">
        <f>'Y2 surgery transition matrices'!H45</f>
        <v>0</v>
      </c>
      <c r="AP12" s="76">
        <f>'Y2 surgery transition matrices'!I45</f>
        <v>0.34700000000000009</v>
      </c>
      <c r="AQ12" s="76">
        <f>'Y2 surgery transition matrices'!J45</f>
        <v>3.0599999999999999E-2</v>
      </c>
      <c r="AR12" s="76">
        <f>'Y2 surgery transition matrices'!K45</f>
        <v>0.62239999999999995</v>
      </c>
      <c r="AS12" s="76"/>
      <c r="AT12" s="53" t="str">
        <f>'Y3 surgery transition matrices'!A45</f>
        <v>HCC</v>
      </c>
      <c r="AU12" s="76">
        <f>'Y3 surgery transition matrices'!B45</f>
        <v>0</v>
      </c>
      <c r="AV12" s="76">
        <f>'Y3 surgery transition matrices'!C45</f>
        <v>0</v>
      </c>
      <c r="AW12" s="76">
        <f>'Y3 surgery transition matrices'!D45</f>
        <v>0</v>
      </c>
      <c r="AX12" s="76">
        <f>'Y3 surgery transition matrices'!E45</f>
        <v>0</v>
      </c>
      <c r="AY12" s="76">
        <f>'Y3 surgery transition matrices'!F45</f>
        <v>0</v>
      </c>
      <c r="AZ12" s="76">
        <f>'Y3 surgery transition matrices'!G45</f>
        <v>0</v>
      </c>
      <c r="BA12" s="76">
        <f>'Y3 surgery transition matrices'!H45</f>
        <v>0</v>
      </c>
      <c r="BB12" s="76">
        <f>'Y3 surgery transition matrices'!I45</f>
        <v>0.34700000000000009</v>
      </c>
      <c r="BC12" s="76">
        <f>'Y3 surgery transition matrices'!J45</f>
        <v>3.0599999999999999E-2</v>
      </c>
      <c r="BD12" s="76">
        <f>'Y3 surgery transition matrices'!K45</f>
        <v>0.62239999999999995</v>
      </c>
      <c r="BE12" s="76"/>
      <c r="BF12" s="53" t="str">
        <f>'Y4 surgery transition matrices'!A45</f>
        <v>HCC</v>
      </c>
      <c r="BG12" s="76">
        <f>'Y4 surgery transition matrices'!B45</f>
        <v>0</v>
      </c>
      <c r="BH12" s="76">
        <f>'Y4 surgery transition matrices'!C45</f>
        <v>0</v>
      </c>
      <c r="BI12" s="76">
        <f>'Y4 surgery transition matrices'!D45</f>
        <v>0</v>
      </c>
      <c r="BJ12" s="76">
        <f>'Y4 surgery transition matrices'!E45</f>
        <v>0</v>
      </c>
      <c r="BK12" s="76">
        <f>'Y4 surgery transition matrices'!F45</f>
        <v>0</v>
      </c>
      <c r="BL12" s="76">
        <f>'Y4 surgery transition matrices'!G45</f>
        <v>0</v>
      </c>
      <c r="BM12" s="76">
        <f>'Y4 surgery transition matrices'!H45</f>
        <v>0</v>
      </c>
      <c r="BN12" s="76">
        <f>'Y4 surgery transition matrices'!I45</f>
        <v>0.34700000000000009</v>
      </c>
      <c r="BO12" s="76">
        <f>'Y4 surgery transition matrices'!J45</f>
        <v>3.0599999999999999E-2</v>
      </c>
      <c r="BP12" s="76">
        <f>'Y4 surgery transition matrices'!K45</f>
        <v>0.62239999999999995</v>
      </c>
      <c r="BQ12" s="76"/>
      <c r="BR12" s="53" t="str">
        <f>'Y5 surgery transition matrices'!A45</f>
        <v>HCC</v>
      </c>
      <c r="BS12" s="76">
        <f>'Y5 surgery transition matrices'!B45</f>
        <v>0</v>
      </c>
      <c r="BT12" s="76">
        <f>'Y5 surgery transition matrices'!C45</f>
        <v>0</v>
      </c>
      <c r="BU12" s="76">
        <f>'Y5 surgery transition matrices'!D45</f>
        <v>0</v>
      </c>
      <c r="BV12" s="76">
        <f>'Y5 surgery transition matrices'!E45</f>
        <v>0</v>
      </c>
      <c r="BW12" s="76">
        <f>'Y5 surgery transition matrices'!F45</f>
        <v>0</v>
      </c>
      <c r="BX12" s="76">
        <f>'Y5 surgery transition matrices'!G45</f>
        <v>0</v>
      </c>
      <c r="BY12" s="76">
        <f>'Y5 surgery transition matrices'!H45</f>
        <v>0</v>
      </c>
      <c r="BZ12" s="76">
        <f>'Y5 surgery transition matrices'!I45</f>
        <v>0.34700000000000009</v>
      </c>
      <c r="CA12" s="76">
        <f>'Y5 surgery transition matrices'!J45</f>
        <v>3.0599999999999999E-2</v>
      </c>
      <c r="CB12" s="78">
        <f>'Y5 surgery transition matrices'!K45</f>
        <v>0.62239999999999995</v>
      </c>
    </row>
    <row r="13" spans="1:80" x14ac:dyDescent="0.25">
      <c r="A13" s="4" t="str">
        <f>'35-39 transition matrix'!A10</f>
        <v xml:space="preserve">LT </v>
      </c>
      <c r="B13" s="62">
        <f>'35-39 transition matrix'!B10</f>
        <v>0</v>
      </c>
      <c r="C13" s="62">
        <f>'35-39 transition matrix'!C10</f>
        <v>0</v>
      </c>
      <c r="D13" s="62">
        <f>'35-39 transition matrix'!D10</f>
        <v>0</v>
      </c>
      <c r="E13" s="62">
        <f>'35-39 transition matrix'!E10</f>
        <v>0</v>
      </c>
      <c r="F13" s="62">
        <f>'35-39 transition matrix'!F10</f>
        <v>0</v>
      </c>
      <c r="G13" s="62">
        <f>'35-39 transition matrix'!G10</f>
        <v>0</v>
      </c>
      <c r="H13" s="62">
        <f>'35-39 transition matrix'!H10</f>
        <v>0</v>
      </c>
      <c r="I13" s="62">
        <f>'35-39 transition matrix'!I10</f>
        <v>0</v>
      </c>
      <c r="J13" s="62">
        <f>'35-39 transition matrix'!J10</f>
        <v>0.92999999999999994</v>
      </c>
      <c r="K13" s="62">
        <f>'35-39 transition matrix'!K10</f>
        <v>7.0000000000000007E-2</v>
      </c>
      <c r="L13" s="62"/>
      <c r="M13" s="62"/>
      <c r="N13" s="62"/>
      <c r="O13" s="62"/>
      <c r="P13" s="62"/>
      <c r="Q13" s="4" t="s">
        <v>5</v>
      </c>
      <c r="R13" s="62">
        <v>0.65</v>
      </c>
      <c r="S13" s="69">
        <v>70930</v>
      </c>
      <c r="T13" s="62"/>
      <c r="U13" s="62"/>
      <c r="V13" s="75" t="str">
        <f>'Y1 surgery transition matrices'!A46</f>
        <v xml:space="preserve">LT </v>
      </c>
      <c r="W13" s="76">
        <f>'Y1 surgery transition matrices'!B46</f>
        <v>0</v>
      </c>
      <c r="X13" s="76">
        <f>'Y1 surgery transition matrices'!C46</f>
        <v>0</v>
      </c>
      <c r="Y13" s="76">
        <f>'Y1 surgery transition matrices'!D46</f>
        <v>0</v>
      </c>
      <c r="Z13" s="76">
        <f>'Y1 surgery transition matrices'!E46</f>
        <v>0</v>
      </c>
      <c r="AA13" s="76">
        <f>'Y1 surgery transition matrices'!F46</f>
        <v>0</v>
      </c>
      <c r="AB13" s="76">
        <f>'Y1 surgery transition matrices'!G46</f>
        <v>0</v>
      </c>
      <c r="AC13" s="76">
        <f>'Y1 surgery transition matrices'!H46</f>
        <v>0</v>
      </c>
      <c r="AD13" s="76">
        <f>'Y1 surgery transition matrices'!I46</f>
        <v>0</v>
      </c>
      <c r="AE13" s="76">
        <f>'Y1 surgery transition matrices'!J46</f>
        <v>0.92999999999999994</v>
      </c>
      <c r="AF13" s="76">
        <f>'Y1 surgery transition matrices'!K46</f>
        <v>7.0000000000000007E-2</v>
      </c>
      <c r="AG13" s="76"/>
      <c r="AH13" s="53" t="str">
        <f>'Y2 surgery transition matrices'!A46</f>
        <v xml:space="preserve">LT </v>
      </c>
      <c r="AI13" s="76">
        <f>'Y2 surgery transition matrices'!B46</f>
        <v>0</v>
      </c>
      <c r="AJ13" s="76">
        <f>'Y2 surgery transition matrices'!C46</f>
        <v>0</v>
      </c>
      <c r="AK13" s="76">
        <f>'Y2 surgery transition matrices'!D46</f>
        <v>0</v>
      </c>
      <c r="AL13" s="76">
        <f>'Y2 surgery transition matrices'!E46</f>
        <v>0</v>
      </c>
      <c r="AM13" s="76">
        <f>'Y2 surgery transition matrices'!F46</f>
        <v>0</v>
      </c>
      <c r="AN13" s="76">
        <f>'Y2 surgery transition matrices'!G46</f>
        <v>0</v>
      </c>
      <c r="AO13" s="76">
        <f>'Y2 surgery transition matrices'!H46</f>
        <v>0</v>
      </c>
      <c r="AP13" s="76">
        <f>'Y2 surgery transition matrices'!I46</f>
        <v>0</v>
      </c>
      <c r="AQ13" s="76">
        <f>'Y2 surgery transition matrices'!J46</f>
        <v>0.92999999999999994</v>
      </c>
      <c r="AR13" s="76">
        <f>'Y2 surgery transition matrices'!K46</f>
        <v>7.0000000000000007E-2</v>
      </c>
      <c r="AS13" s="76"/>
      <c r="AT13" s="53" t="str">
        <f>'Y3 surgery transition matrices'!A46</f>
        <v xml:space="preserve">LT </v>
      </c>
      <c r="AU13" s="76">
        <f>'Y3 surgery transition matrices'!B46</f>
        <v>0</v>
      </c>
      <c r="AV13" s="76">
        <f>'Y3 surgery transition matrices'!C46</f>
        <v>0</v>
      </c>
      <c r="AW13" s="76">
        <f>'Y3 surgery transition matrices'!D46</f>
        <v>0</v>
      </c>
      <c r="AX13" s="76">
        <f>'Y3 surgery transition matrices'!E46</f>
        <v>0</v>
      </c>
      <c r="AY13" s="76">
        <f>'Y3 surgery transition matrices'!F46</f>
        <v>0</v>
      </c>
      <c r="AZ13" s="76">
        <f>'Y3 surgery transition matrices'!G46</f>
        <v>0</v>
      </c>
      <c r="BA13" s="76">
        <f>'Y3 surgery transition matrices'!H46</f>
        <v>0</v>
      </c>
      <c r="BB13" s="76">
        <f>'Y3 surgery transition matrices'!I46</f>
        <v>0</v>
      </c>
      <c r="BC13" s="76">
        <f>'Y3 surgery transition matrices'!J46</f>
        <v>0.92999999999999994</v>
      </c>
      <c r="BD13" s="76">
        <f>'Y3 surgery transition matrices'!K46</f>
        <v>7.0000000000000007E-2</v>
      </c>
      <c r="BE13" s="76"/>
      <c r="BF13" s="53" t="str">
        <f>'Y4 surgery transition matrices'!A46</f>
        <v xml:space="preserve">LT </v>
      </c>
      <c r="BG13" s="76">
        <f>'Y4 surgery transition matrices'!B46</f>
        <v>0</v>
      </c>
      <c r="BH13" s="76">
        <f>'Y4 surgery transition matrices'!C46</f>
        <v>0</v>
      </c>
      <c r="BI13" s="76">
        <f>'Y4 surgery transition matrices'!D46</f>
        <v>0</v>
      </c>
      <c r="BJ13" s="76">
        <f>'Y4 surgery transition matrices'!E46</f>
        <v>0</v>
      </c>
      <c r="BK13" s="76">
        <f>'Y4 surgery transition matrices'!F46</f>
        <v>0</v>
      </c>
      <c r="BL13" s="76">
        <f>'Y4 surgery transition matrices'!G46</f>
        <v>0</v>
      </c>
      <c r="BM13" s="76">
        <f>'Y4 surgery transition matrices'!H46</f>
        <v>0</v>
      </c>
      <c r="BN13" s="76">
        <f>'Y4 surgery transition matrices'!I46</f>
        <v>0</v>
      </c>
      <c r="BO13" s="76">
        <f>'Y4 surgery transition matrices'!J46</f>
        <v>0.92999999999999994</v>
      </c>
      <c r="BP13" s="76">
        <f>'Y4 surgery transition matrices'!K46</f>
        <v>7.0000000000000007E-2</v>
      </c>
      <c r="BQ13" s="76"/>
      <c r="BR13" s="53" t="str">
        <f>'Y5 surgery transition matrices'!A46</f>
        <v xml:space="preserve">LT </v>
      </c>
      <c r="BS13" s="76">
        <f>'Y5 surgery transition matrices'!B46</f>
        <v>0</v>
      </c>
      <c r="BT13" s="76">
        <f>'Y5 surgery transition matrices'!C46</f>
        <v>0</v>
      </c>
      <c r="BU13" s="76">
        <f>'Y5 surgery transition matrices'!D46</f>
        <v>0</v>
      </c>
      <c r="BV13" s="76">
        <f>'Y5 surgery transition matrices'!E46</f>
        <v>0</v>
      </c>
      <c r="BW13" s="76">
        <f>'Y5 surgery transition matrices'!F46</f>
        <v>0</v>
      </c>
      <c r="BX13" s="76">
        <f>'Y5 surgery transition matrices'!G46</f>
        <v>0</v>
      </c>
      <c r="BY13" s="76">
        <f>'Y5 surgery transition matrices'!H46</f>
        <v>0</v>
      </c>
      <c r="BZ13" s="76">
        <f>'Y5 surgery transition matrices'!I46</f>
        <v>0</v>
      </c>
      <c r="CA13" s="76">
        <f>'Y5 surgery transition matrices'!J46</f>
        <v>0.92999999999999994</v>
      </c>
      <c r="CB13" s="78">
        <f>'Y5 surgery transition matrices'!K46</f>
        <v>7.0000000000000007E-2</v>
      </c>
    </row>
    <row r="14" spans="1:80" ht="15.75" thickBot="1" x14ac:dyDescent="0.3">
      <c r="A14" s="4" t="str">
        <f>'35-39 transition matrix'!A11</f>
        <v>death</v>
      </c>
      <c r="B14" s="62">
        <f>'35-39 transition matrix'!B11</f>
        <v>0</v>
      </c>
      <c r="C14" s="62">
        <f>'35-39 transition matrix'!C11</f>
        <v>0</v>
      </c>
      <c r="D14" s="62">
        <f>'35-39 transition matrix'!D11</f>
        <v>0</v>
      </c>
      <c r="E14" s="62">
        <f>'35-39 transition matrix'!E11</f>
        <v>0</v>
      </c>
      <c r="F14" s="62">
        <f>'35-39 transition matrix'!F11</f>
        <v>0</v>
      </c>
      <c r="G14" s="62">
        <f>'35-39 transition matrix'!G11</f>
        <v>0</v>
      </c>
      <c r="H14" s="62">
        <f>'35-39 transition matrix'!H11</f>
        <v>0</v>
      </c>
      <c r="I14" s="62">
        <f>'35-39 transition matrix'!I11</f>
        <v>0</v>
      </c>
      <c r="J14" s="62">
        <f>'35-39 transition matrix'!J11</f>
        <v>0</v>
      </c>
      <c r="K14" s="62">
        <f>'35-39 transition matrix'!K11</f>
        <v>1</v>
      </c>
      <c r="L14" s="62"/>
      <c r="M14" s="62"/>
      <c r="N14" s="62"/>
      <c r="O14" s="62"/>
      <c r="P14" s="62"/>
      <c r="Q14" s="4" t="s">
        <v>6</v>
      </c>
      <c r="R14" s="62">
        <v>0.75</v>
      </c>
      <c r="S14" s="69">
        <v>67168</v>
      </c>
      <c r="T14" s="69">
        <v>233738</v>
      </c>
      <c r="U14" s="62"/>
      <c r="V14" s="79" t="str">
        <f>'Y1 surgery transition matrices'!A47</f>
        <v>death</v>
      </c>
      <c r="W14" s="81">
        <f>'Y1 surgery transition matrices'!B47</f>
        <v>0</v>
      </c>
      <c r="X14" s="81">
        <f>'Y1 surgery transition matrices'!C47</f>
        <v>0</v>
      </c>
      <c r="Y14" s="81">
        <f>'Y1 surgery transition matrices'!D47</f>
        <v>0</v>
      </c>
      <c r="Z14" s="81">
        <f>'Y1 surgery transition matrices'!E47</f>
        <v>0</v>
      </c>
      <c r="AA14" s="81">
        <f>'Y1 surgery transition matrices'!F47</f>
        <v>0</v>
      </c>
      <c r="AB14" s="81">
        <f>'Y1 surgery transition matrices'!G47</f>
        <v>0</v>
      </c>
      <c r="AC14" s="81">
        <f>'Y1 surgery transition matrices'!H47</f>
        <v>0</v>
      </c>
      <c r="AD14" s="81">
        <f>'Y1 surgery transition matrices'!I47</f>
        <v>0</v>
      </c>
      <c r="AE14" s="81">
        <f>'Y1 surgery transition matrices'!J47</f>
        <v>0</v>
      </c>
      <c r="AF14" s="81">
        <f>'Y1 surgery transition matrices'!K47</f>
        <v>1</v>
      </c>
      <c r="AG14" s="81"/>
      <c r="AH14" s="80" t="str">
        <f>'Y2 surgery transition matrices'!A47</f>
        <v>death</v>
      </c>
      <c r="AI14" s="81">
        <f>'Y2 surgery transition matrices'!B47</f>
        <v>0</v>
      </c>
      <c r="AJ14" s="81">
        <f>'Y2 surgery transition matrices'!C47</f>
        <v>0</v>
      </c>
      <c r="AK14" s="81">
        <f>'Y2 surgery transition matrices'!D47</f>
        <v>0</v>
      </c>
      <c r="AL14" s="81">
        <f>'Y2 surgery transition matrices'!E47</f>
        <v>0</v>
      </c>
      <c r="AM14" s="81">
        <f>'Y2 surgery transition matrices'!F47</f>
        <v>0</v>
      </c>
      <c r="AN14" s="81">
        <f>'Y2 surgery transition matrices'!G47</f>
        <v>0</v>
      </c>
      <c r="AO14" s="81">
        <f>'Y2 surgery transition matrices'!H47</f>
        <v>0</v>
      </c>
      <c r="AP14" s="81">
        <f>'Y2 surgery transition matrices'!I47</f>
        <v>0</v>
      </c>
      <c r="AQ14" s="81">
        <f>'Y2 surgery transition matrices'!J47</f>
        <v>0</v>
      </c>
      <c r="AR14" s="81">
        <f>'Y2 surgery transition matrices'!K47</f>
        <v>1</v>
      </c>
      <c r="AS14" s="81"/>
      <c r="AT14" s="80" t="str">
        <f>'Y3 surgery transition matrices'!A47</f>
        <v>death</v>
      </c>
      <c r="AU14" s="81">
        <f>'Y3 surgery transition matrices'!B47</f>
        <v>0</v>
      </c>
      <c r="AV14" s="81">
        <f>'Y3 surgery transition matrices'!C47</f>
        <v>0</v>
      </c>
      <c r="AW14" s="81">
        <f>'Y3 surgery transition matrices'!D47</f>
        <v>0</v>
      </c>
      <c r="AX14" s="81">
        <f>'Y3 surgery transition matrices'!E47</f>
        <v>0</v>
      </c>
      <c r="AY14" s="81">
        <f>'Y3 surgery transition matrices'!F47</f>
        <v>0</v>
      </c>
      <c r="AZ14" s="81">
        <f>'Y3 surgery transition matrices'!G47</f>
        <v>0</v>
      </c>
      <c r="BA14" s="81">
        <f>'Y3 surgery transition matrices'!H47</f>
        <v>0</v>
      </c>
      <c r="BB14" s="81">
        <f>'Y3 surgery transition matrices'!I47</f>
        <v>0</v>
      </c>
      <c r="BC14" s="81">
        <f>'Y3 surgery transition matrices'!J47</f>
        <v>0</v>
      </c>
      <c r="BD14" s="81">
        <f>'Y3 surgery transition matrices'!K47</f>
        <v>1</v>
      </c>
      <c r="BE14" s="81"/>
      <c r="BF14" s="80" t="str">
        <f>'Y4 surgery transition matrices'!A47</f>
        <v>death</v>
      </c>
      <c r="BG14" s="81">
        <f>'Y4 surgery transition matrices'!B47</f>
        <v>0</v>
      </c>
      <c r="BH14" s="81">
        <f>'Y4 surgery transition matrices'!C47</f>
        <v>0</v>
      </c>
      <c r="BI14" s="81">
        <f>'Y4 surgery transition matrices'!D47</f>
        <v>0</v>
      </c>
      <c r="BJ14" s="81">
        <f>'Y4 surgery transition matrices'!E47</f>
        <v>0</v>
      </c>
      <c r="BK14" s="81">
        <f>'Y4 surgery transition matrices'!F47</f>
        <v>0</v>
      </c>
      <c r="BL14" s="81">
        <f>'Y4 surgery transition matrices'!G47</f>
        <v>0</v>
      </c>
      <c r="BM14" s="81">
        <f>'Y4 surgery transition matrices'!H47</f>
        <v>0</v>
      </c>
      <c r="BN14" s="81">
        <f>'Y4 surgery transition matrices'!I47</f>
        <v>0</v>
      </c>
      <c r="BO14" s="81">
        <f>'Y4 surgery transition matrices'!J47</f>
        <v>0</v>
      </c>
      <c r="BP14" s="81">
        <f>'Y4 surgery transition matrices'!K47</f>
        <v>1</v>
      </c>
      <c r="BQ14" s="81"/>
      <c r="BR14" s="80" t="str">
        <f>'Y5 surgery transition matrices'!A47</f>
        <v>death</v>
      </c>
      <c r="BS14" s="81">
        <f>'Y5 surgery transition matrices'!B47</f>
        <v>0</v>
      </c>
      <c r="BT14" s="81">
        <f>'Y5 surgery transition matrices'!C47</f>
        <v>0</v>
      </c>
      <c r="BU14" s="81">
        <f>'Y5 surgery transition matrices'!D47</f>
        <v>0</v>
      </c>
      <c r="BV14" s="81">
        <f>'Y5 surgery transition matrices'!E47</f>
        <v>0</v>
      </c>
      <c r="BW14" s="81">
        <f>'Y5 surgery transition matrices'!F47</f>
        <v>0</v>
      </c>
      <c r="BX14" s="81">
        <f>'Y5 surgery transition matrices'!G47</f>
        <v>0</v>
      </c>
      <c r="BY14" s="81">
        <f>'Y5 surgery transition matrices'!H47</f>
        <v>0</v>
      </c>
      <c r="BZ14" s="81">
        <f>'Y5 surgery transition matrices'!I47</f>
        <v>0</v>
      </c>
      <c r="CA14" s="81">
        <f>'Y5 surgery transition matrices'!J47</f>
        <v>0</v>
      </c>
      <c r="CB14" s="83">
        <f>'Y5 surgery transition matrices'!K47</f>
        <v>1</v>
      </c>
    </row>
    <row r="15" spans="1:80" x14ac:dyDescent="0.25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4" t="s">
        <v>65</v>
      </c>
      <c r="R15" s="62"/>
      <c r="S15" s="62"/>
      <c r="T15" s="69">
        <v>62317</v>
      </c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</row>
    <row r="16" spans="1:80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</row>
    <row r="17" spans="1:80" x14ac:dyDescent="0.25">
      <c r="A17" s="4">
        <v>35</v>
      </c>
      <c r="B17" s="62">
        <f t="shared" si="0"/>
        <v>755.72995804780646</v>
      </c>
      <c r="C17" s="62">
        <f t="shared" si="0"/>
        <v>143.4732877378963</v>
      </c>
      <c r="D17" s="62">
        <f t="shared" si="0"/>
        <v>8.903954882445321</v>
      </c>
      <c r="E17" s="62">
        <f t="shared" si="0"/>
        <v>4.7410668854578981</v>
      </c>
      <c r="F17" s="62">
        <f t="shared" si="0"/>
        <v>2.7752586646582817</v>
      </c>
      <c r="G17" s="62">
        <f t="shared" si="0"/>
        <v>1.7345366654114263</v>
      </c>
      <c r="H17" s="62">
        <f t="shared" si="0"/>
        <v>1.2391876910252715</v>
      </c>
      <c r="I17" s="62">
        <f t="shared" si="0"/>
        <v>6.8187677538276509E-2</v>
      </c>
      <c r="J17" s="62">
        <f t="shared" si="0"/>
        <v>3.0793814121978E-2</v>
      </c>
      <c r="K17" s="62">
        <f t="shared" si="0"/>
        <v>0</v>
      </c>
      <c r="L17" s="62">
        <f xml:space="preserve"> (C17 + D17 + E17 + F17 + G17 + H17) / $Q$2</f>
        <v>0.17728089747420447</v>
      </c>
      <c r="M17" s="62">
        <f xml:space="preserve"> (D17 + E17 + F17 + G17 + H17) / (C17 + D17 + E17 + F17+ G17 + H17)</f>
        <v>0.11907857304004507</v>
      </c>
      <c r="N17" s="62">
        <f>I17 / (D17 + E17 + F17 + G17 + H17)</f>
        <v>3.5159152676376522E-3</v>
      </c>
      <c r="O17" s="62">
        <f>SUM(B17:J17)</f>
        <v>918.69623206636118</v>
      </c>
      <c r="P17" s="62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</row>
    <row r="18" spans="1:80" x14ac:dyDescent="0.25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4" t="s">
        <v>339</v>
      </c>
      <c r="R18" s="38">
        <v>44956</v>
      </c>
      <c r="S18" s="57">
        <f>$E$2 * $R$18</f>
        <v>213139.40290264526</v>
      </c>
      <c r="T18" s="57">
        <f>$F$2 * $R$18</f>
        <v>124764.52852837772</v>
      </c>
      <c r="U18" s="23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</row>
    <row r="19" spans="1:80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62"/>
      <c r="Q19" s="4" t="s">
        <v>340</v>
      </c>
      <c r="R19" s="23">
        <v>0</v>
      </c>
      <c r="S19" s="23">
        <f>$E$20* $R$19</f>
        <v>0</v>
      </c>
      <c r="T19" s="23">
        <f>$F$20* $R$19</f>
        <v>0</v>
      </c>
      <c r="U19" s="23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</row>
    <row r="20" spans="1:80" x14ac:dyDescent="0.25">
      <c r="A20" s="4">
        <v>36</v>
      </c>
      <c r="B20" s="62">
        <f t="array" ref="B20:K20">MMULT(B17:K17,W5:AF14)</f>
        <v>740.97486508132079</v>
      </c>
      <c r="C20" s="62">
        <v>155.35318574077812</v>
      </c>
      <c r="D20" s="62">
        <v>10.480671453246545</v>
      </c>
      <c r="E20" s="62">
        <v>4.7361031620212524</v>
      </c>
      <c r="F20" s="62">
        <v>2.6839187788586769</v>
      </c>
      <c r="G20" s="62">
        <v>1.5563333264858852</v>
      </c>
      <c r="H20" s="62">
        <v>1.1313521759135494</v>
      </c>
      <c r="I20" s="62">
        <v>8.1590304071236616E-2</v>
      </c>
      <c r="J20" s="62">
        <v>5.6053786470667347E-2</v>
      </c>
      <c r="K20" s="62">
        <v>1.6421582571945164</v>
      </c>
      <c r="L20" s="62">
        <f xml:space="preserve"> (C20 + D20 + E20 + F20 + G20 + H20) / $Q$2</f>
        <v>0.19151223058961567</v>
      </c>
      <c r="M20" s="62">
        <f xml:space="preserve"> (D20 + E20 + F20 + G20 + H20) / (C20 + D20 + E20 + F20+ G20 + H20)</f>
        <v>0.11701827785246746</v>
      </c>
      <c r="N20" s="62">
        <f>I20 / (D20 + E20 + F20 + G20 + H20)</f>
        <v>3.9629299849831406E-3</v>
      </c>
      <c r="O20" s="62">
        <f>SUM(B20:J20)</f>
        <v>917.05407380916677</v>
      </c>
      <c r="P20" s="62"/>
      <c r="Q20" s="4" t="s">
        <v>341</v>
      </c>
      <c r="R20" s="23">
        <v>0</v>
      </c>
      <c r="S20" s="23">
        <f>$E$23* $R$20</f>
        <v>0</v>
      </c>
      <c r="T20" s="23">
        <f>$F$23* $R$20</f>
        <v>0</v>
      </c>
      <c r="U20" s="23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</row>
    <row r="21" spans="1:80" x14ac:dyDescent="0.25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4" t="s">
        <v>342</v>
      </c>
      <c r="R21" s="23">
        <v>0</v>
      </c>
      <c r="S21" s="23">
        <f>$E$26* $R$21</f>
        <v>0</v>
      </c>
      <c r="T21" s="23">
        <f>$F$26* $R$21</f>
        <v>0</v>
      </c>
      <c r="U21" s="23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</row>
    <row r="22" spans="1:80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62"/>
      <c r="Q22" s="4" t="s">
        <v>343</v>
      </c>
      <c r="R22" s="23">
        <v>0</v>
      </c>
      <c r="S22" s="23">
        <f>$E$29* $R$22</f>
        <v>0</v>
      </c>
      <c r="T22" s="23">
        <f>$E$29* $R$22</f>
        <v>0</v>
      </c>
      <c r="U22" s="23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</row>
    <row r="23" spans="1:80" x14ac:dyDescent="0.25">
      <c r="A23" s="4">
        <v>37</v>
      </c>
      <c r="B23" s="62">
        <f t="array" ref="B23:K23">MMULT(B20:K20,AI5:AR14)</f>
        <v>729.98742533869574</v>
      </c>
      <c r="C23" s="62">
        <v>163.40617120376075</v>
      </c>
      <c r="D23" s="62">
        <v>12.373778713912282</v>
      </c>
      <c r="E23" s="62">
        <v>4.6752753880369946</v>
      </c>
      <c r="F23" s="62">
        <v>2.3771425812035192</v>
      </c>
      <c r="G23" s="62">
        <v>1.4066236582862353</v>
      </c>
      <c r="H23" s="62">
        <v>1.030711491109686</v>
      </c>
      <c r="I23" s="62">
        <v>8.0796676204584222E-2</v>
      </c>
      <c r="J23" s="62">
        <v>7.7751523197973418E-2</v>
      </c>
      <c r="K23" s="62">
        <v>3.280555491953419</v>
      </c>
      <c r="L23" s="62">
        <f xml:space="preserve"> (C23 + D23 + E23 + F23 + G23 + H23) / $Q$2</f>
        <v>0.2016659006204857</v>
      </c>
      <c r="M23" s="62">
        <f xml:space="preserve"> (D23 + E23 + F23 + G23 + H23) / (C23 + D23 + E23 + F23+ G23 + H23)</f>
        <v>0.11800921291628488</v>
      </c>
      <c r="N23" s="62">
        <f>I23 / (D23 + E23 + F23 + G23 + H23)</f>
        <v>3.695499740087759E-3</v>
      </c>
      <c r="O23" s="62">
        <f>SUM(B23:J23)</f>
        <v>915.41567657440794</v>
      </c>
      <c r="P23" s="62"/>
      <c r="Q23" s="22" t="s">
        <v>346</v>
      </c>
      <c r="R23" s="23"/>
      <c r="S23" s="57">
        <f>SUM(S18:S22)</f>
        <v>213139.40290264526</v>
      </c>
      <c r="T23" s="57">
        <f>SUM(T18:T22)</f>
        <v>124764.52852837772</v>
      </c>
      <c r="U23" s="43">
        <f>SUM(S23:T23)</f>
        <v>337903.931431023</v>
      </c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</row>
    <row r="24" spans="1:80" x14ac:dyDescent="0.25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</row>
    <row r="25" spans="1:80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51"/>
      <c r="AP25" s="51"/>
      <c r="AQ25" s="51"/>
      <c r="AR25" s="51"/>
    </row>
    <row r="26" spans="1:80" x14ac:dyDescent="0.25">
      <c r="A26" s="4">
        <v>38</v>
      </c>
      <c r="B26" s="41">
        <f t="array" ref="B26:K26">MMULT(B23:K23,AU5:BD14)</f>
        <v>721.61753329284647</v>
      </c>
      <c r="C26" s="41">
        <v>168.8705961847655</v>
      </c>
      <c r="D26" s="41">
        <v>14.25953898727027</v>
      </c>
      <c r="E26" s="41">
        <v>4.6164505681565835</v>
      </c>
      <c r="F26" s="41">
        <v>2.048632833748623</v>
      </c>
      <c r="G26" s="41">
        <v>1.2687607333907118</v>
      </c>
      <c r="H26" s="41">
        <v>0.93811888531297705</v>
      </c>
      <c r="I26" s="41">
        <v>7.5688953410560658E-2</v>
      </c>
      <c r="J26" s="41">
        <v>9.5849037744257529E-2</v>
      </c>
      <c r="K26" s="41">
        <v>4.9050625897152722</v>
      </c>
      <c r="L26" s="41">
        <f xml:space="preserve"> (C26 + D26 + E26 + F26 + G26 + H26) / $Q$2</f>
        <v>0.20899410652941</v>
      </c>
      <c r="M26" s="41">
        <f xml:space="preserve"> (D26 + E26 + F26 + G26 + H26) / (C26 + D26 + E26 + F26+ G26 + H26)</f>
        <v>0.12047525639365801</v>
      </c>
      <c r="N26" s="41">
        <f>I26 / (D26 + E26 + F26 + G26 + H26)</f>
        <v>3.2721158092016297E-3</v>
      </c>
      <c r="O26" s="41">
        <f>SUM(B26:J26)</f>
        <v>913.79116947664602</v>
      </c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51"/>
      <c r="AP26" s="51"/>
      <c r="AQ26" s="51"/>
      <c r="AR26" s="51"/>
    </row>
    <row r="27" spans="1:80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51"/>
      <c r="AP27" s="51"/>
      <c r="AQ27" s="51"/>
      <c r="AR27" s="51"/>
    </row>
    <row r="28" spans="1:80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51"/>
      <c r="AP28" s="51"/>
      <c r="AQ28" s="51"/>
      <c r="AR28" s="51"/>
    </row>
    <row r="29" spans="1:80" x14ac:dyDescent="0.25">
      <c r="A29" s="4">
        <v>39</v>
      </c>
      <c r="B29" s="41">
        <f t="array" ref="B29:K29">MMULT(B26:K26,BG5:BP14)</f>
        <v>715.08279004654332</v>
      </c>
      <c r="C29" s="41">
        <v>172.5702567830875</v>
      </c>
      <c r="D29" s="41">
        <v>16.094003207746695</v>
      </c>
      <c r="E29" s="41">
        <v>4.5308495923120571</v>
      </c>
      <c r="F29" s="41">
        <v>1.7331274254890201</v>
      </c>
      <c r="G29" s="41">
        <v>1.1393888584933072</v>
      </c>
      <c r="H29" s="41">
        <v>0.85292070409513732</v>
      </c>
      <c r="I29" s="41">
        <v>6.9456042448530333E-2</v>
      </c>
      <c r="J29" s="41">
        <v>0.11063083709231991</v>
      </c>
      <c r="K29" s="41">
        <v>6.5128085690533828</v>
      </c>
      <c r="L29" s="41">
        <f xml:space="preserve"> (C29 + D29 + E29 + F29 + G29 + H29) / $Q$2</f>
        <v>0.21434783304629829</v>
      </c>
      <c r="M29" s="41">
        <f xml:space="preserve"> (D29 + E29 + F29 + G29 + H29) / (C29 + D29 + E29 + F29+ G29 + H29)</f>
        <v>0.12365540423344816</v>
      </c>
      <c r="N29" s="41">
        <f>I29 / (D29 + E29 + F29 + G29 + H29)</f>
        <v>2.8523702614155428E-3</v>
      </c>
      <c r="O29" s="41">
        <f>SUM(B29:J29)</f>
        <v>912.18342349730801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29.096969045191202</v>
      </c>
      <c r="AM29">
        <f>J29 - J17</f>
        <v>7.9837022970341912E-2</v>
      </c>
      <c r="AN29">
        <f>K29-K17</f>
        <v>6.5128085690533828</v>
      </c>
      <c r="AO29" s="51"/>
      <c r="AP29" s="51"/>
      <c r="AQ29" s="51"/>
      <c r="AR29" s="51"/>
    </row>
    <row r="30" spans="1:80" x14ac:dyDescent="0.25">
      <c r="A30" s="22" t="s">
        <v>153</v>
      </c>
      <c r="B30" s="4">
        <f t="shared" ref="B30:J30" si="1">SUM(B17:B29)</f>
        <v>3663.3925718072128</v>
      </c>
      <c r="C30" s="4">
        <f t="shared" si="1"/>
        <v>803.67349765028825</v>
      </c>
      <c r="D30" s="4">
        <f t="shared" si="1"/>
        <v>62.111947244621113</v>
      </c>
      <c r="E30" s="4">
        <f t="shared" si="1"/>
        <v>23.299745595984788</v>
      </c>
      <c r="F30" s="4">
        <f t="shared" si="1"/>
        <v>11.61808028395812</v>
      </c>
      <c r="G30" s="4">
        <f t="shared" si="1"/>
        <v>7.1056432420675657</v>
      </c>
      <c r="H30" s="4">
        <f t="shared" si="1"/>
        <v>5.1922909474566215</v>
      </c>
      <c r="I30" s="4">
        <f t="shared" si="1"/>
        <v>0.37571965367318833</v>
      </c>
      <c r="J30" s="4">
        <f t="shared" si="1"/>
        <v>0.37107899862719618</v>
      </c>
      <c r="K30" s="41"/>
      <c r="L30" s="41"/>
      <c r="M30" s="41"/>
      <c r="N30" s="41"/>
      <c r="O30" s="4">
        <f>SUM(B30:J30)</f>
        <v>4577.1405754238895</v>
      </c>
      <c r="P30" s="41"/>
      <c r="Q30" s="41">
        <f xml:space="preserve"> $R$6 * B30</f>
        <v>3663.3925718072128</v>
      </c>
      <c r="R30" s="41">
        <f>$R$7 * C30</f>
        <v>803.67349765028825</v>
      </c>
      <c r="S30" s="41">
        <f xml:space="preserve"> $R$8 * D30</f>
        <v>59.006349882390055</v>
      </c>
      <c r="T30" s="41">
        <f xml:space="preserve"> $R$9 * E30</f>
        <v>22.134758316185547</v>
      </c>
      <c r="U30" s="41">
        <f xml:space="preserve"> $R$10 * F30</f>
        <v>10.68863386124147</v>
      </c>
      <c r="V30" s="41">
        <f>$R$11 * G30</f>
        <v>5.5424017288127017</v>
      </c>
      <c r="W30" s="41">
        <f>$R$12 *H30</f>
        <v>3.1153745684739729</v>
      </c>
      <c r="X30" s="41">
        <f xml:space="preserve"> $R$13 * I30</f>
        <v>0.24421777488757243</v>
      </c>
      <c r="Y30" s="41">
        <f xml:space="preserve"> $R$14 * J30</f>
        <v>0.27830924897039711</v>
      </c>
      <c r="Z30" s="4">
        <f>SUM(Q30:Y30)</f>
        <v>4568.0761148384627</v>
      </c>
      <c r="AA30" s="41"/>
      <c r="AB30" s="49">
        <f xml:space="preserve"> $S$6 * B30</f>
        <v>9191451.9626642969</v>
      </c>
      <c r="AC30" s="49">
        <f>$S$7 * C30</f>
        <v>3114234.8033948671</v>
      </c>
      <c r="AD30" s="49">
        <f xml:space="preserve"> $S$8 * D30</f>
        <v>243789.39293513788</v>
      </c>
      <c r="AE30" s="49">
        <f xml:space="preserve"> $S$9 * E30</f>
        <v>93198.982383939147</v>
      </c>
      <c r="AF30" s="49">
        <f xml:space="preserve"> $S$10 * F30</f>
        <v>52281.361277811542</v>
      </c>
      <c r="AG30" s="49">
        <f>$S$11 * G30</f>
        <v>147172.08282970343</v>
      </c>
      <c r="AH30" s="49">
        <f>$S$12 *H30</f>
        <v>265762.2198546197</v>
      </c>
      <c r="AI30" s="49">
        <f xml:space="preserve"> $S$13 * I30</f>
        <v>26649.795035039249</v>
      </c>
      <c r="AJ30" s="49">
        <f xml:space="preserve"> $S$14 * J30</f>
        <v>24924.634179791512</v>
      </c>
      <c r="AK30" s="39">
        <f>SUM(AB30:AJ30) + AL30 + AM30 + AN30</f>
        <v>13713748.703314943</v>
      </c>
      <c r="AL30" s="39">
        <f>IF(AL29&gt;0,(AL29*$T$7)-(AL29*$S$7),0)</f>
        <v>135126.32424586796</v>
      </c>
      <c r="AM30" s="39">
        <f>IF(AM29 &gt; 0, (AM29 * $T$14) - (AM29 * $S$14), 0)</f>
        <v>13298.452916169852</v>
      </c>
      <c r="AN30" s="39">
        <f t="array" ref="AN30">IF(AN29&gt;0,AN29*$T$15,0)</f>
        <v>405858.69159769965</v>
      </c>
      <c r="AO30" s="51"/>
      <c r="AP30" s="51"/>
      <c r="AQ30" s="51"/>
      <c r="AR30" s="51"/>
    </row>
    <row r="31" spans="1:80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51"/>
      <c r="AP31" s="51"/>
      <c r="AQ31" s="51"/>
      <c r="AR31" s="51"/>
    </row>
    <row r="32" spans="1:80" x14ac:dyDescent="0.25">
      <c r="A32" s="4" t="str">
        <f>'40-44 transition matrix'!A1</f>
        <v>40-44</v>
      </c>
      <c r="B32" s="4" t="str">
        <f>'40-44 transition matrix'!B1</f>
        <v>no NAFLD</v>
      </c>
      <c r="C32" s="4" t="str">
        <f>'40-44 transition matrix'!C1</f>
        <v>NAFLD F0</v>
      </c>
      <c r="D32" s="4" t="str">
        <f>'40-44 transition matrix'!D1</f>
        <v>F1</v>
      </c>
      <c r="E32" s="4" t="str">
        <f>'40-44 transition matrix'!E1</f>
        <v>F2</v>
      </c>
      <c r="F32" s="4" t="str">
        <f>'40-44 transition matrix'!F1</f>
        <v>F3</v>
      </c>
      <c r="G32" s="4" t="str">
        <f>'40-44 transition matrix'!G1</f>
        <v>F4</v>
      </c>
      <c r="H32" s="4" t="str">
        <f>'40-44 transition matrix'!H1</f>
        <v>DCC</v>
      </c>
      <c r="I32" s="4" t="str">
        <f>'40-44 transition matrix'!I1</f>
        <v>HCC</v>
      </c>
      <c r="J32" s="4" t="str">
        <f>'40-44 transition matrix'!J1</f>
        <v>LT</v>
      </c>
      <c r="K32" s="4" t="str">
        <f>'40-44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51"/>
      <c r="AP32" s="51"/>
      <c r="AQ32" s="51"/>
      <c r="AR32" s="51"/>
    </row>
    <row r="33" spans="1:44" x14ac:dyDescent="0.25">
      <c r="A33" s="4" t="str">
        <f>'40-44 transition matrix'!A2</f>
        <v>no NAFLD</v>
      </c>
      <c r="B33" s="41">
        <f>'40-44 transition matrix'!B2</f>
        <v>0.92779</v>
      </c>
      <c r="C33" s="41">
        <f>'40-44 transition matrix'!C2</f>
        <v>7.0199999999999999E-2</v>
      </c>
      <c r="D33" s="41">
        <f>'40-44 transition matrix'!D2</f>
        <v>0</v>
      </c>
      <c r="E33" s="41">
        <f>'40-44 transition matrix'!E2</f>
        <v>0</v>
      </c>
      <c r="F33" s="41">
        <f>'40-44 transition matrix'!F2</f>
        <v>0</v>
      </c>
      <c r="G33" s="41">
        <f>'40-44 transition matrix'!G2</f>
        <v>0</v>
      </c>
      <c r="H33" s="41">
        <f>'40-44 transition matrix'!H2</f>
        <v>0</v>
      </c>
      <c r="I33" s="41">
        <f>'40-44 transition matrix'!I2</f>
        <v>0</v>
      </c>
      <c r="J33" s="41">
        <f>'40-44 transition matrix'!J2</f>
        <v>0</v>
      </c>
      <c r="K33" s="41">
        <f>'40-44 transition matrix'!K2</f>
        <v>2.0100000000000001E-3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51"/>
      <c r="AP33" s="51"/>
      <c r="AQ33" s="51"/>
      <c r="AR33" s="51"/>
    </row>
    <row r="34" spans="1:44" x14ac:dyDescent="0.25">
      <c r="A34" s="4" t="str">
        <f>'40-44 transition matrix'!A3</f>
        <v>NAFLD</v>
      </c>
      <c r="B34" s="41">
        <f>'40-44 transition matrix'!B3</f>
        <v>0.23701</v>
      </c>
      <c r="C34" s="41">
        <f>'40-44 transition matrix'!C3</f>
        <v>0.74454166500000007</v>
      </c>
      <c r="D34" s="41">
        <f>'40-44 transition matrix'!D3</f>
        <v>1.5768000000000001E-2</v>
      </c>
      <c r="E34" s="41">
        <f>'40-44 transition matrix'!E3</f>
        <v>0</v>
      </c>
      <c r="F34" s="41">
        <f>'40-44 transition matrix'!F3</f>
        <v>0</v>
      </c>
      <c r="G34" s="41">
        <f>'40-44 transition matrix'!G3</f>
        <v>0</v>
      </c>
      <c r="H34" s="41">
        <f>'40-44 transition matrix'!H3</f>
        <v>0</v>
      </c>
      <c r="I34" s="41">
        <f>'40-44 transition matrix'!I3</f>
        <v>0</v>
      </c>
      <c r="J34" s="41">
        <f>'40-44 transition matrix'!J3</f>
        <v>0</v>
      </c>
      <c r="K34" s="41">
        <f>'40-44 transition matrix'!K3</f>
        <v>2.6803349999999998E-3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51"/>
      <c r="AP34" s="51"/>
      <c r="AQ34" s="51"/>
      <c r="AR34" s="51"/>
    </row>
    <row r="35" spans="1:44" x14ac:dyDescent="0.25">
      <c r="A35" s="4" t="str">
        <f>'40-44 transition matrix'!A4</f>
        <v>F1</v>
      </c>
      <c r="B35" s="41">
        <f>'40-44 transition matrix'!B4</f>
        <v>0</v>
      </c>
      <c r="C35" s="41">
        <f>'40-44 transition matrix'!C4</f>
        <v>8.2200000000000009E-2</v>
      </c>
      <c r="D35" s="41">
        <f>'40-44 transition matrix'!D4</f>
        <v>0.83462397619999995</v>
      </c>
      <c r="E35" s="41">
        <f>'40-44 transition matrix'!E4</f>
        <v>8.0299999999999996E-2</v>
      </c>
      <c r="F35" s="41">
        <f>'40-44 transition matrix'!F4</f>
        <v>0</v>
      </c>
      <c r="G35" s="41">
        <f>'40-44 transition matrix'!G4</f>
        <v>0</v>
      </c>
      <c r="H35" s="41">
        <f>'40-44 transition matrix'!H4</f>
        <v>0</v>
      </c>
      <c r="I35" s="41">
        <f>'40-44 transition matrix'!I4</f>
        <v>6.7890000000000006E-6</v>
      </c>
      <c r="J35" s="41">
        <f>'40-44 transition matrix'!J4</f>
        <v>0</v>
      </c>
      <c r="K35" s="41">
        <f>'40-44 transition matrix'!K4</f>
        <v>2.8692348000000003E-3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51"/>
      <c r="AP35" s="51"/>
      <c r="AQ35" s="51"/>
      <c r="AR35" s="51"/>
    </row>
    <row r="36" spans="1:44" x14ac:dyDescent="0.25">
      <c r="A36" s="4" t="str">
        <f>'40-44 transition matrix'!A5</f>
        <v>F2</v>
      </c>
      <c r="B36" s="41">
        <f>'40-44 transition matrix'!B5</f>
        <v>0</v>
      </c>
      <c r="C36" s="41">
        <f>'40-44 transition matrix'!C5</f>
        <v>0</v>
      </c>
      <c r="D36" s="41">
        <f>'40-44 transition matrix'!D5</f>
        <v>8.2200000000000009E-2</v>
      </c>
      <c r="E36" s="41">
        <f>'40-44 transition matrix'!E5</f>
        <v>0.8327613345999999</v>
      </c>
      <c r="F36" s="41">
        <f>'40-44 transition matrix'!F5</f>
        <v>8.0299999999999996E-2</v>
      </c>
      <c r="G36" s="41">
        <f>'40-44 transition matrix'!G5</f>
        <v>0</v>
      </c>
      <c r="H36" s="41">
        <f>'40-44 transition matrix'!H5</f>
        <v>0</v>
      </c>
      <c r="I36" s="41">
        <f>'40-44 transition matrix'!I5</f>
        <v>1.3870000000000001E-4</v>
      </c>
      <c r="J36" s="41">
        <f>'40-44 transition matrix'!J5</f>
        <v>0</v>
      </c>
      <c r="K36" s="41">
        <f>'40-44 transition matrix'!K5</f>
        <v>4.5999654000000003E-3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51"/>
      <c r="AP36" s="51"/>
      <c r="AQ36" s="51"/>
      <c r="AR36" s="51"/>
    </row>
    <row r="37" spans="1:44" x14ac:dyDescent="0.25">
      <c r="A37" s="4" t="str">
        <f>'40-44 transition matrix'!A6</f>
        <v>F3</v>
      </c>
      <c r="B37" s="41">
        <f>'40-44 transition matrix'!B6</f>
        <v>0</v>
      </c>
      <c r="C37" s="41">
        <f>'40-44 transition matrix'!C6</f>
        <v>0</v>
      </c>
      <c r="D37" s="41">
        <f>'40-44 transition matrix'!D6</f>
        <v>0</v>
      </c>
      <c r="E37" s="41">
        <f>'40-44 transition matrix'!E6</f>
        <v>8.2200000000000009E-2</v>
      </c>
      <c r="F37" s="41">
        <f>'40-44 transition matrix'!F6</f>
        <v>0.85897651850000001</v>
      </c>
      <c r="G37" s="41">
        <f>'40-44 transition matrix'!G6</f>
        <v>5.2559999999999996E-2</v>
      </c>
      <c r="H37" s="41">
        <f>'40-44 transition matrix'!H6</f>
        <v>0</v>
      </c>
      <c r="I37" s="41">
        <f>'40-44 transition matrix'!I6</f>
        <v>2.7740000000000002E-4</v>
      </c>
      <c r="J37" s="41">
        <f>'40-44 transition matrix'!J6</f>
        <v>0</v>
      </c>
      <c r="K37" s="41">
        <f>'40-44 transition matrix'!K6</f>
        <v>5.9860815000000005E-3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51"/>
      <c r="AP37" s="51"/>
      <c r="AQ37" s="51"/>
      <c r="AR37" s="51"/>
    </row>
    <row r="38" spans="1:44" x14ac:dyDescent="0.25">
      <c r="A38" s="4" t="str">
        <f>'40-44 transition matrix'!A7</f>
        <v>F4</v>
      </c>
      <c r="B38" s="41">
        <f>'40-44 transition matrix'!B7</f>
        <v>0</v>
      </c>
      <c r="C38" s="41">
        <f>'40-44 transition matrix'!C7</f>
        <v>0</v>
      </c>
      <c r="D38" s="41">
        <f>'40-44 transition matrix'!D7</f>
        <v>0</v>
      </c>
      <c r="E38" s="41">
        <f>'40-44 transition matrix'!E7</f>
        <v>0</v>
      </c>
      <c r="F38" s="41">
        <f>'40-44 transition matrix'!F7</f>
        <v>8.2200000000000009E-2</v>
      </c>
      <c r="G38" s="41">
        <f>'40-44 transition matrix'!G7</f>
        <v>0.81094103369999992</v>
      </c>
      <c r="H38" s="41">
        <f>'40-44 transition matrix'!H7</f>
        <v>8.0299999999999996E-2</v>
      </c>
      <c r="I38" s="41">
        <f>'40-44 transition matrix'!I7</f>
        <v>1.898E-2</v>
      </c>
      <c r="J38" s="41">
        <f>'40-44 transition matrix'!J7</f>
        <v>0</v>
      </c>
      <c r="K38" s="41">
        <f>'40-44 transition matrix'!K7</f>
        <v>7.5789663E-3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51"/>
      <c r="AP38" s="51"/>
      <c r="AQ38" s="51"/>
      <c r="AR38" s="51"/>
    </row>
    <row r="39" spans="1:44" x14ac:dyDescent="0.25">
      <c r="A39" s="4" t="str">
        <f>'40-44 transition matrix'!A8</f>
        <v>DCC</v>
      </c>
      <c r="B39" s="41">
        <f>'40-44 transition matrix'!B8</f>
        <v>0</v>
      </c>
      <c r="C39" s="41">
        <f>'40-44 transition matrix'!C8</f>
        <v>0</v>
      </c>
      <c r="D39" s="41">
        <f>'40-44 transition matrix'!D8</f>
        <v>0</v>
      </c>
      <c r="E39" s="41">
        <f>'40-44 transition matrix'!E8</f>
        <v>0</v>
      </c>
      <c r="F39" s="41">
        <f>'40-44 transition matrix'!F8</f>
        <v>0</v>
      </c>
      <c r="G39" s="41">
        <f>'40-44 transition matrix'!G8</f>
        <v>0</v>
      </c>
      <c r="H39" s="41">
        <f>'40-44 transition matrix'!H8</f>
        <v>0.80057999999999996</v>
      </c>
      <c r="I39" s="41">
        <f>'40-44 transition matrix'!I8</f>
        <v>1.898E-2</v>
      </c>
      <c r="J39" s="41">
        <f>'40-44 transition matrix'!J8</f>
        <v>2.044E-2</v>
      </c>
      <c r="K39" s="41">
        <f>'40-44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51"/>
      <c r="AP39" s="51"/>
      <c r="AQ39" s="51"/>
      <c r="AR39" s="51"/>
    </row>
    <row r="40" spans="1:44" x14ac:dyDescent="0.25">
      <c r="A40" s="4" t="str">
        <f>'40-44 transition matrix'!A9</f>
        <v>HCC</v>
      </c>
      <c r="B40" s="41">
        <f>'40-44 transition matrix'!B9</f>
        <v>0</v>
      </c>
      <c r="C40" s="41">
        <f>'40-44 transition matrix'!C9</f>
        <v>0</v>
      </c>
      <c r="D40" s="41">
        <f>'40-44 transition matrix'!D9</f>
        <v>0</v>
      </c>
      <c r="E40" s="41">
        <f>'40-44 transition matrix'!E9</f>
        <v>0</v>
      </c>
      <c r="F40" s="41">
        <f>'40-44 transition matrix'!F9</f>
        <v>0</v>
      </c>
      <c r="G40" s="41">
        <f>'40-44 transition matrix'!G9</f>
        <v>0</v>
      </c>
      <c r="H40" s="41">
        <f>'40-44 transition matrix'!H9</f>
        <v>0</v>
      </c>
      <c r="I40" s="41">
        <f>'40-44 transition matrix'!I9</f>
        <v>0.34700000000000009</v>
      </c>
      <c r="J40" s="41">
        <f>'40-44 transition matrix'!J9</f>
        <v>3.0599999999999999E-2</v>
      </c>
      <c r="K40" s="41">
        <f>'40-44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51"/>
      <c r="AP40" s="51"/>
      <c r="AQ40" s="51"/>
      <c r="AR40" s="51"/>
    </row>
    <row r="41" spans="1:44" x14ac:dyDescent="0.25">
      <c r="A41" s="4" t="str">
        <f>'40-44 transition matrix'!A10</f>
        <v xml:space="preserve">LT </v>
      </c>
      <c r="B41" s="41">
        <f>'40-44 transition matrix'!B10</f>
        <v>0</v>
      </c>
      <c r="C41" s="41">
        <f>'40-44 transition matrix'!C10</f>
        <v>0</v>
      </c>
      <c r="D41" s="41">
        <f>'40-44 transition matrix'!D10</f>
        <v>0</v>
      </c>
      <c r="E41" s="41">
        <f>'40-44 transition matrix'!E10</f>
        <v>0</v>
      </c>
      <c r="F41" s="41">
        <f>'40-44 transition matrix'!F10</f>
        <v>0</v>
      </c>
      <c r="G41" s="41">
        <f>'40-44 transition matrix'!G10</f>
        <v>0</v>
      </c>
      <c r="H41" s="41">
        <f>'40-44 transition matrix'!H10</f>
        <v>0</v>
      </c>
      <c r="I41" s="41">
        <f>'40-44 transition matrix'!I10</f>
        <v>0</v>
      </c>
      <c r="J41" s="41">
        <f>'40-44 transition matrix'!J10</f>
        <v>0.92999999999999994</v>
      </c>
      <c r="K41" s="41">
        <f>'40-44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51"/>
      <c r="AP41" s="51"/>
      <c r="AQ41" s="51"/>
      <c r="AR41" s="51"/>
    </row>
    <row r="42" spans="1:44" x14ac:dyDescent="0.25">
      <c r="A42" s="4" t="str">
        <f>'40-44 transition matrix'!A11</f>
        <v>death</v>
      </c>
      <c r="B42" s="41">
        <f>'40-44 transition matrix'!B11</f>
        <v>0</v>
      </c>
      <c r="C42" s="41">
        <f>'40-44 transition matrix'!C11</f>
        <v>0</v>
      </c>
      <c r="D42" s="41">
        <f>'40-44 transition matrix'!D11</f>
        <v>0</v>
      </c>
      <c r="E42" s="41">
        <f>'40-44 transition matrix'!E11</f>
        <v>0</v>
      </c>
      <c r="F42" s="41">
        <f>'40-44 transition matrix'!F11</f>
        <v>0</v>
      </c>
      <c r="G42" s="41">
        <f>'40-44 transition matrix'!G11</f>
        <v>0</v>
      </c>
      <c r="H42" s="41">
        <f>'40-44 transition matrix'!H11</f>
        <v>0</v>
      </c>
      <c r="I42" s="41">
        <f>'40-44 transition matrix'!I11</f>
        <v>0</v>
      </c>
      <c r="J42" s="41">
        <f>'40-44 transition matrix'!J11</f>
        <v>0</v>
      </c>
      <c r="K42" s="41">
        <f>'40-44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51"/>
      <c r="AP42" s="51"/>
      <c r="AQ42" s="51"/>
      <c r="AR42" s="51"/>
    </row>
    <row r="43" spans="1:4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51"/>
      <c r="AP43" s="51"/>
      <c r="AQ43" s="51"/>
      <c r="AR43" s="51"/>
    </row>
    <row r="44" spans="1:44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51"/>
      <c r="AP44" s="51"/>
      <c r="AQ44" s="51"/>
      <c r="AR44" s="51"/>
    </row>
    <row r="45" spans="1:44" x14ac:dyDescent="0.25">
      <c r="A45" s="4">
        <v>40</v>
      </c>
      <c r="B45" s="41">
        <f t="array" ref="B45:K45">MMULT(B29:K29,BS5:CB14)</f>
        <v>709.84652499289984</v>
      </c>
      <c r="C45" s="41">
        <v>175.06616966844913</v>
      </c>
      <c r="D45" s="41">
        <v>17.694070270724239</v>
      </c>
      <c r="E45" s="41">
        <v>4.5011300507833987</v>
      </c>
      <c r="F45" s="41">
        <v>1.5076105108620323</v>
      </c>
      <c r="G45" s="41">
        <v>1.0176051223253137</v>
      </c>
      <c r="H45" s="41">
        <v>0.7743241826214976</v>
      </c>
      <c r="I45" s="41">
        <v>6.3133742801630435E-2</v>
      </c>
      <c r="J45" s="41">
        <v>0.12244573258648715</v>
      </c>
      <c r="K45" s="41">
        <v>8.1032177923076354</v>
      </c>
      <c r="L45" s="41">
        <f xml:space="preserve"> (C45 + D45 + E45 + F45 + G45 + H45) / $Q$2</f>
        <v>0.21831036506447568</v>
      </c>
      <c r="M45" s="41">
        <f xml:space="preserve"> (D45 + E45 + F45 + G45 + H45) / (C45 + D45 + E45 + F45+ G45 + H45)</f>
        <v>0.12711719428280924</v>
      </c>
      <c r="N45" s="41">
        <f>I45 / (D45 + E45 + F45 + G45 + H45)</f>
        <v>2.4763438443219112E-3</v>
      </c>
      <c r="O45" s="41">
        <f>SUM(B45:J45)</f>
        <v>910.59301427405364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51"/>
      <c r="AP45" s="51"/>
      <c r="AQ45" s="51"/>
      <c r="AR45" s="51"/>
    </row>
    <row r="46" spans="1:44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51"/>
      <c r="AP46" s="51"/>
      <c r="AQ46" s="51"/>
      <c r="AR46" s="51"/>
    </row>
    <row r="47" spans="1:44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51"/>
      <c r="AP47" s="51"/>
      <c r="AQ47" s="51"/>
      <c r="AR47" s="51"/>
    </row>
    <row r="48" spans="1:44" x14ac:dyDescent="0.25">
      <c r="A48" s="4">
        <v>41</v>
      </c>
      <c r="B48" s="41">
        <f t="array" ref="B48:K48">MMULT(B45:K45,B33:K42)</f>
        <v>700.08094029628171</v>
      </c>
      <c r="C48" s="41">
        <v>181.62973608087475</v>
      </c>
      <c r="D48" s="41">
        <v>17.898331538020575</v>
      </c>
      <c r="E48" s="41">
        <v>5.2931264950305641</v>
      </c>
      <c r="F48" s="41">
        <v>1.7400899120073228</v>
      </c>
      <c r="G48" s="41">
        <v>0.90445775824781316</v>
      </c>
      <c r="H48" s="41">
        <v>0.70162214544584123</v>
      </c>
      <c r="I48" s="41">
        <v>5.7080869896880979E-2</v>
      </c>
      <c r="J48" s="41">
        <v>0.13163361012794633</v>
      </c>
      <c r="K48" s="41">
        <v>10.259213360427875</v>
      </c>
      <c r="L48" s="41">
        <f xml:space="preserve"> (C48 + D48 + E48 + F48 + G48 + H48) / $Q$2</f>
        <v>0.22658998335217959</v>
      </c>
      <c r="M48" s="41">
        <f xml:space="preserve"> (D48 + E48 + F48 + G48 + H48) / (C48 + D48 + E48 + F48+ G48 + H48)</f>
        <v>0.1274821727469414</v>
      </c>
      <c r="N48" s="41">
        <f>I48 / (D48 + E48 + F48 + G48 + H48)</f>
        <v>2.1509409289408323E-3</v>
      </c>
      <c r="O48" s="41">
        <f>SUM(B48:J48)</f>
        <v>908.43701870593338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51"/>
      <c r="AP48" s="51"/>
      <c r="AQ48" s="51"/>
      <c r="AR48" s="51"/>
    </row>
    <row r="49" spans="1:44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51"/>
      <c r="AP49" s="51"/>
      <c r="AQ49" s="51"/>
      <c r="AR49" s="51"/>
    </row>
    <row r="50" spans="1:44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51"/>
      <c r="AP50" s="51"/>
      <c r="AQ50" s="51"/>
      <c r="AR50" s="51"/>
    </row>
    <row r="51" spans="1:44" x14ac:dyDescent="0.25">
      <c r="A51" s="4">
        <v>42</v>
      </c>
      <c r="B51" s="41">
        <f t="array" ref="B51:K51">MMULT(B48:K48,B33:K42)</f>
        <v>692.57615934601529</v>
      </c>
      <c r="C51" s="41">
        <v>185.84783097638936</v>
      </c>
      <c r="D51" s="41">
        <v>18.237409312023338</v>
      </c>
      <c r="E51" s="41">
        <v>5.9881824974783271</v>
      </c>
      <c r="F51" s="41">
        <v>1.9940808597719459</v>
      </c>
      <c r="G51" s="41">
        <v>0.82492103518657112</v>
      </c>
      <c r="H51" s="41">
        <v>0.63433261518833095</v>
      </c>
      <c r="I51" s="41">
        <v>5.1628827785586452E-2</v>
      </c>
      <c r="J51" s="41">
        <v>0.13850708869074763</v>
      </c>
      <c r="K51" s="41">
        <v>12.403179507831769</v>
      </c>
      <c r="L51" s="41">
        <f xml:space="preserve"> (C51 + D51 + E51 + F51 + G51 + H51) / $Q$2</f>
        <v>0.23242367808101991</v>
      </c>
      <c r="M51" s="41">
        <f xml:space="preserve"> (D51 + E51 + F51 + G51 + H51) / (C51 + D51 + E51 + F51+ G51 + H51)</f>
        <v>0.12962743718940048</v>
      </c>
      <c r="N51" s="41">
        <f>I51 / (D51 + E51 + F51 + G51 + H51)</f>
        <v>1.8652756681871926E-3</v>
      </c>
      <c r="O51" s="41">
        <f>SUM(B51:J51)</f>
        <v>906.29305255852955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51"/>
      <c r="AP51" s="51"/>
      <c r="AQ51" s="51"/>
      <c r="AR51" s="51"/>
    </row>
    <row r="52" spans="1:44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51"/>
      <c r="AP52" s="51"/>
      <c r="AQ52" s="51"/>
      <c r="AR52" s="51"/>
    </row>
    <row r="53" spans="1:44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51"/>
      <c r="AP53" s="51"/>
      <c r="AQ53" s="51"/>
      <c r="AR53" s="51"/>
    </row>
    <row r="54" spans="1:44" x14ac:dyDescent="0.25">
      <c r="A54" s="4">
        <v>43</v>
      </c>
      <c r="B54" s="41">
        <f t="array" ref="B54:K54">MMULT(B51:K51,B33:K42)</f>
        <v>686.61302929935357</v>
      </c>
      <c r="C54" s="41">
        <v>188.48941494333812</v>
      </c>
      <c r="D54" s="41">
        <v>18.644056275716252</v>
      </c>
      <c r="E54" s="41">
        <v>6.6151042628571401</v>
      </c>
      <c r="F54" s="41">
        <v>2.2615281981742386</v>
      </c>
      <c r="G54" s="41">
        <v>0.77377120698468549</v>
      </c>
      <c r="H54" s="41">
        <v>0.57407516419295568</v>
      </c>
      <c r="I54" s="41">
        <v>4.7119370240434451E-2</v>
      </c>
      <c r="J54" s="41">
        <v>0.14335719326708374</v>
      </c>
      <c r="K54" s="41">
        <v>14.534776152236807</v>
      </c>
      <c r="L54" s="41">
        <f xml:space="preserve"> (C54 + D54 + E54 + F54 + G54 + H54) / $Q$2</f>
        <v>0.23659392785619124</v>
      </c>
      <c r="M54" s="41">
        <f xml:space="preserve"> (D54 + E54 + F54 + G54 + H54) / (C54 + D54 + E54 + F54+ G54 + H54)</f>
        <v>0.13281563936868515</v>
      </c>
      <c r="N54" s="41">
        <f>I54 / (D54 + E54 + F54 + G54 + H54)</f>
        <v>1.6322051002684503E-3</v>
      </c>
      <c r="O54" s="41">
        <f>SUM(B54:J54)</f>
        <v>904.16145591412453</v>
      </c>
      <c r="P54" s="41"/>
      <c r="Q54" s="53"/>
      <c r="R54" s="54"/>
      <c r="S54" s="54"/>
      <c r="T54" s="54"/>
      <c r="U54" s="54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51"/>
      <c r="AP54" s="51"/>
      <c r="AQ54" s="51"/>
      <c r="AR54" s="51"/>
    </row>
    <row r="55" spans="1:44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53"/>
      <c r="R55" s="54"/>
      <c r="S55" s="54"/>
      <c r="T55" s="54"/>
      <c r="U55" s="54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51"/>
      <c r="AP55" s="51"/>
      <c r="AQ55" s="51"/>
      <c r="AR55" s="51"/>
    </row>
    <row r="56" spans="1:44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51"/>
      <c r="AP56" s="51"/>
      <c r="AQ56" s="51"/>
      <c r="AR56" s="51"/>
    </row>
    <row r="57" spans="1:44" x14ac:dyDescent="0.25">
      <c r="A57" s="4">
        <v>44</v>
      </c>
      <c r="B57" s="41">
        <f t="array" ref="B57:K57">MMULT(B54:K54,B33:K42)</f>
        <v>681.70657868936792</v>
      </c>
      <c r="C57" s="41">
        <v>190.07099891946734</v>
      </c>
      <c r="D57" s="41">
        <v>19.076639046568275</v>
      </c>
      <c r="E57" s="41">
        <v>7.1918183912849978</v>
      </c>
      <c r="F57" s="41">
        <v>2.537396483678855</v>
      </c>
      <c r="G57" s="41">
        <v>0.74634874453549538</v>
      </c>
      <c r="H57" s="41">
        <v>0.52172692287046663</v>
      </c>
      <c r="I57" s="41">
        <v>4.3603982979870046E-2</v>
      </c>
      <c r="J57" s="41">
        <v>0.14649813882384916</v>
      </c>
      <c r="K57" s="41">
        <v>16.65462274678432</v>
      </c>
      <c r="L57" s="41">
        <f xml:space="preserve"> (C57 + D57 + E57 + F57 + G57 + H57) / $Q$2</f>
        <v>0.23962755133244465</v>
      </c>
      <c r="M57" s="41">
        <f xml:space="preserve"> (D57 + E57 + F57 + G57 + H57) / (C57 + D57 + E57 + F57+ G57 + H57)</f>
        <v>0.13660968614041827</v>
      </c>
      <c r="N57" s="41">
        <f>I57 / (D57 + E57 + F57 + G57 + H57)</f>
        <v>1.4498930993011513E-3</v>
      </c>
      <c r="O57" s="41">
        <f>SUM(B57:J57)</f>
        <v>902.04160931957711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15.004829251018208</v>
      </c>
      <c r="AM57">
        <f>J57 - J45</f>
        <v>2.4052406237362003E-2</v>
      </c>
      <c r="AN57">
        <f>K57-K45</f>
        <v>8.5514049544766841</v>
      </c>
      <c r="AO57" s="51"/>
      <c r="AP57" s="51"/>
      <c r="AQ57" s="51"/>
      <c r="AR57" s="51"/>
    </row>
    <row r="58" spans="1:44" x14ac:dyDescent="0.25">
      <c r="A58" s="22" t="s">
        <v>153</v>
      </c>
      <c r="B58" s="4">
        <f t="shared" ref="B58:J58" si="2">SUM(B45:B57)</f>
        <v>3470.8232326239186</v>
      </c>
      <c r="C58" s="4">
        <f t="shared" si="2"/>
        <v>921.10415058851868</v>
      </c>
      <c r="D58" s="4">
        <f t="shared" si="2"/>
        <v>91.550506443052669</v>
      </c>
      <c r="E58" s="4">
        <f t="shared" si="2"/>
        <v>29.589361697434427</v>
      </c>
      <c r="F58" s="4">
        <f t="shared" si="2"/>
        <v>10.040705964494395</v>
      </c>
      <c r="G58" s="4">
        <f t="shared" si="2"/>
        <v>4.2671038672798787</v>
      </c>
      <c r="H58" s="4">
        <f t="shared" si="2"/>
        <v>3.2060810303190923</v>
      </c>
      <c r="I58" s="4">
        <f t="shared" si="2"/>
        <v>0.26256679370440233</v>
      </c>
      <c r="J58" s="4">
        <f t="shared" si="2"/>
        <v>0.68244176349611396</v>
      </c>
      <c r="K58" s="41"/>
      <c r="L58" s="4">
        <f>AVERAGE(L17:L57)</f>
        <v>0.21473464739463255</v>
      </c>
      <c r="M58" s="41"/>
      <c r="N58" s="41"/>
      <c r="O58" s="4">
        <f>SUM(B58:J58)</f>
        <v>4531.526150772218</v>
      </c>
      <c r="P58" s="41"/>
      <c r="Q58" s="41">
        <f xml:space="preserve"> $R$6 * B58</f>
        <v>3470.8232326239186</v>
      </c>
      <c r="R58" s="41">
        <f>$R$7 * C58</f>
        <v>921.10415058851868</v>
      </c>
      <c r="S58" s="41">
        <f xml:space="preserve"> $R$8 * D58</f>
        <v>86.97298112090003</v>
      </c>
      <c r="T58" s="41">
        <f xml:space="preserve"> $R$9 * E58</f>
        <v>28.109893612562704</v>
      </c>
      <c r="U58" s="41">
        <f xml:space="preserve"> $R$10 * F58</f>
        <v>9.2374494873348443</v>
      </c>
      <c r="V58" s="41">
        <f>$R$11 * G58</f>
        <v>3.3283410164783054</v>
      </c>
      <c r="W58" s="41">
        <f>$R$12 *H58</f>
        <v>1.9236486181914554</v>
      </c>
      <c r="X58" s="41">
        <f xml:space="preserve"> $R$13 * I58</f>
        <v>0.17066841590786153</v>
      </c>
      <c r="Y58" s="41">
        <f xml:space="preserve"> $R$14 * J58</f>
        <v>0.51183132262208542</v>
      </c>
      <c r="Z58" s="4">
        <f>SUM(Q58:Y58)</f>
        <v>4522.1821968064351</v>
      </c>
      <c r="AA58" s="41"/>
      <c r="AB58" s="49">
        <f xml:space="preserve"> $S$6 * B58</f>
        <v>8708295.4906534124</v>
      </c>
      <c r="AC58" s="49">
        <f>$S$7 * C58</f>
        <v>3569278.5835305098</v>
      </c>
      <c r="AD58" s="49">
        <f xml:space="preserve"> $S$8 * D58</f>
        <v>359335.7377889817</v>
      </c>
      <c r="AE58" s="49">
        <f xml:space="preserve"> $S$9 * E58</f>
        <v>118357.4467897377</v>
      </c>
      <c r="AF58" s="49">
        <f xml:space="preserve"> $S$10 * F58</f>
        <v>45183.176840224776</v>
      </c>
      <c r="AG58" s="49">
        <f>$S$11 * G58</f>
        <v>88380.255299100842</v>
      </c>
      <c r="AH58" s="49">
        <f>$S$12 *H58</f>
        <v>164100.05145585243</v>
      </c>
      <c r="AI58" s="49">
        <f xml:space="preserve"> $S$13 * I58</f>
        <v>18623.862677453257</v>
      </c>
      <c r="AJ58" s="49">
        <f xml:space="preserve"> $S$14 * J58</f>
        <v>45838.248370506983</v>
      </c>
      <c r="AK58" s="39">
        <f>SUM(AB58:AJ58) + AL58 + AM58 + AN58</f>
        <v>13723979.592302589</v>
      </c>
      <c r="AL58" s="39">
        <f>IF(AL57&gt;0,(AL57*$T$7)-(AL57*$S$7),0)</f>
        <v>69682.427041728544</v>
      </c>
      <c r="AM58" s="39">
        <f>IF(AM57 &gt; 0, (AM57 * $T$14) - (AM57 * $S$14), 0)</f>
        <v>4006.4093069573887</v>
      </c>
      <c r="AN58" s="39">
        <f t="array" ref="AN58">IF(AN57&gt;0,AN57*$T$15,0)</f>
        <v>532897.9025481235</v>
      </c>
      <c r="AO58" s="51"/>
      <c r="AP58" s="51"/>
      <c r="AQ58" s="51"/>
      <c r="AR58" s="51"/>
    </row>
    <row r="59" spans="1:44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51"/>
      <c r="AP59" s="51"/>
      <c r="AQ59" s="51"/>
      <c r="AR59" s="51"/>
    </row>
    <row r="60" spans="1:44" x14ac:dyDescent="0.25">
      <c r="A60" s="4" t="str">
        <f>'45-49 transition matrix'!A1</f>
        <v>45-49</v>
      </c>
      <c r="B60" s="4" t="str">
        <f>'45-49 transition matrix'!B1</f>
        <v>no NAFLD</v>
      </c>
      <c r="C60" s="4" t="str">
        <f>'45-49 transition matrix'!C1</f>
        <v>NAFLD F0</v>
      </c>
      <c r="D60" s="4" t="str">
        <f>'45-49 transition matrix'!D1</f>
        <v>F1</v>
      </c>
      <c r="E60" s="4" t="str">
        <f>'45-49 transition matrix'!E1</f>
        <v>F2</v>
      </c>
      <c r="F60" s="4" t="str">
        <f>'45-49 transition matrix'!F1</f>
        <v>F3</v>
      </c>
      <c r="G60" s="4" t="str">
        <f>'45-49 transition matrix'!G1</f>
        <v>F4</v>
      </c>
      <c r="H60" s="4" t="str">
        <f>'45-49 transition matrix'!H1</f>
        <v>DCC</v>
      </c>
      <c r="I60" s="4" t="str">
        <f>'45-49 transition matrix'!I1</f>
        <v>HCC</v>
      </c>
      <c r="J60" s="4" t="str">
        <f>'45-49 transition matrix'!J1</f>
        <v>LT</v>
      </c>
      <c r="K60" s="4" t="str">
        <f>'45-49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51"/>
      <c r="AP60" s="51"/>
      <c r="AQ60" s="51"/>
      <c r="AR60" s="51"/>
    </row>
    <row r="61" spans="1:44" x14ac:dyDescent="0.25">
      <c r="A61" s="4" t="str">
        <f>'45-49 transition matrix'!A2</f>
        <v>no NAFLD</v>
      </c>
      <c r="B61" s="41">
        <f>'45-49 transition matrix'!B2</f>
        <v>0.92075999999999991</v>
      </c>
      <c r="C61" s="41">
        <f>'45-49 transition matrix'!C2</f>
        <v>7.6100000000000001E-2</v>
      </c>
      <c r="D61" s="41">
        <f>'45-49 transition matrix'!D2</f>
        <v>0</v>
      </c>
      <c r="E61" s="41">
        <f>'45-49 transition matrix'!E2</f>
        <v>0</v>
      </c>
      <c r="F61" s="41">
        <f>'45-49 transition matrix'!F2</f>
        <v>0</v>
      </c>
      <c r="G61" s="41">
        <f>'45-49 transition matrix'!G2</f>
        <v>0</v>
      </c>
      <c r="H61" s="41">
        <f>'45-49 transition matrix'!H2</f>
        <v>0</v>
      </c>
      <c r="I61" s="41">
        <f>'45-49 transition matrix'!I2</f>
        <v>0</v>
      </c>
      <c r="J61" s="41">
        <f>'45-49 transition matrix'!J2</f>
        <v>0</v>
      </c>
      <c r="K61" s="41">
        <f>'45-49 transition matrix'!K2</f>
        <v>3.14E-3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51"/>
      <c r="AP61" s="51"/>
      <c r="AQ61" s="51"/>
      <c r="AR61" s="51"/>
    </row>
    <row r="62" spans="1:44" x14ac:dyDescent="0.25">
      <c r="A62" s="4" t="str">
        <f>'45-49 transition matrix'!A3</f>
        <v>NAFLD</v>
      </c>
      <c r="B62" s="41">
        <f>'45-49 transition matrix'!B3</f>
        <v>0.17818999999999999</v>
      </c>
      <c r="C62" s="41">
        <f>'45-49 transition matrix'!C3</f>
        <v>0.79723130000000009</v>
      </c>
      <c r="D62" s="41">
        <f>'45-49 transition matrix'!D3</f>
        <v>2.0952000000000002E-2</v>
      </c>
      <c r="E62" s="41">
        <f>'45-49 transition matrix'!E3</f>
        <v>0</v>
      </c>
      <c r="F62" s="41">
        <f>'45-49 transition matrix'!F3</f>
        <v>0</v>
      </c>
      <c r="G62" s="41">
        <f>'45-49 transition matrix'!G3</f>
        <v>0</v>
      </c>
      <c r="H62" s="41">
        <f>'45-49 transition matrix'!H3</f>
        <v>0</v>
      </c>
      <c r="I62" s="41">
        <f>'45-49 transition matrix'!I3</f>
        <v>0</v>
      </c>
      <c r="J62" s="41">
        <f>'45-49 transition matrix'!J3</f>
        <v>0</v>
      </c>
      <c r="K62" s="41">
        <f>'45-49 transition matrix'!K3</f>
        <v>3.6267000000000005E-3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51"/>
      <c r="AP62" s="51"/>
      <c r="AQ62" s="51"/>
      <c r="AR62" s="51"/>
    </row>
    <row r="63" spans="1:44" x14ac:dyDescent="0.25">
      <c r="A63" s="4" t="str">
        <f>'45-49 transition matrix'!A4</f>
        <v>F1</v>
      </c>
      <c r="B63" s="41">
        <f>'45-49 transition matrix'!B4</f>
        <v>0</v>
      </c>
      <c r="C63" s="41">
        <f>'45-49 transition matrix'!C4</f>
        <v>6.1800000000000001E-2</v>
      </c>
      <c r="D63" s="41">
        <f>'45-49 transition matrix'!D4</f>
        <v>0.82760868300000001</v>
      </c>
      <c r="E63" s="41">
        <f>'45-49 transition matrix'!E4</f>
        <v>0.1067</v>
      </c>
      <c r="F63" s="41">
        <f>'45-49 transition matrix'!F4</f>
        <v>0</v>
      </c>
      <c r="G63" s="41">
        <f>'45-49 transition matrix'!G4</f>
        <v>0</v>
      </c>
      <c r="H63" s="41">
        <f>'45-49 transition matrix'!H4</f>
        <v>0</v>
      </c>
      <c r="I63" s="41">
        <f>'45-49 transition matrix'!I4</f>
        <v>9.0210000000000005E-6</v>
      </c>
      <c r="J63" s="41">
        <f>'45-49 transition matrix'!J4</f>
        <v>0</v>
      </c>
      <c r="K63" s="41">
        <f>'45-49 transition matrix'!K4</f>
        <v>3.8822960000000004E-3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51"/>
      <c r="AP63" s="51"/>
      <c r="AQ63" s="51"/>
      <c r="AR63" s="51"/>
    </row>
    <row r="64" spans="1:44" x14ac:dyDescent="0.25">
      <c r="A64" s="4" t="str">
        <f>'45-49 transition matrix'!A5</f>
        <v>F2</v>
      </c>
      <c r="B64" s="41">
        <f>'45-49 transition matrix'!B5</f>
        <v>0</v>
      </c>
      <c r="C64" s="41">
        <f>'45-49 transition matrix'!C5</f>
        <v>0</v>
      </c>
      <c r="D64" s="41">
        <f>'45-49 transition matrix'!D5</f>
        <v>6.1800000000000001E-2</v>
      </c>
      <c r="E64" s="41">
        <f>'45-49 transition matrix'!E5</f>
        <v>0.82509159200000004</v>
      </c>
      <c r="F64" s="41">
        <f>'45-49 transition matrix'!F5</f>
        <v>0.1067</v>
      </c>
      <c r="G64" s="41">
        <f>'45-49 transition matrix'!G5</f>
        <v>0</v>
      </c>
      <c r="H64" s="41">
        <f>'45-49 transition matrix'!H5</f>
        <v>0</v>
      </c>
      <c r="I64" s="41">
        <f>'45-49 transition matrix'!I5</f>
        <v>1.8430000000000001E-4</v>
      </c>
      <c r="J64" s="41">
        <f>'45-49 transition matrix'!J5</f>
        <v>0</v>
      </c>
      <c r="K64" s="41">
        <f>'45-49 transition matrix'!K5</f>
        <v>6.2241080000000008E-3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51"/>
      <c r="AP64" s="51"/>
      <c r="AQ64" s="51"/>
      <c r="AR64" s="51"/>
    </row>
    <row r="65" spans="1:44" x14ac:dyDescent="0.25">
      <c r="A65" s="4" t="str">
        <f>'45-49 transition matrix'!A6</f>
        <v>F3</v>
      </c>
      <c r="B65" s="41">
        <f>'45-49 transition matrix'!B6</f>
        <v>0</v>
      </c>
      <c r="C65" s="41">
        <f>'45-49 transition matrix'!C6</f>
        <v>0</v>
      </c>
      <c r="D65" s="41">
        <f>'45-49 transition matrix'!D6</f>
        <v>0</v>
      </c>
      <c r="E65" s="41">
        <f>'45-49 transition matrix'!E6</f>
        <v>6.1800000000000001E-2</v>
      </c>
      <c r="F65" s="41">
        <f>'45-49 transition matrix'!F6</f>
        <v>0.85989176999999994</v>
      </c>
      <c r="G65" s="41">
        <f>'45-49 transition matrix'!G6</f>
        <v>6.9839999999999999E-2</v>
      </c>
      <c r="H65" s="41">
        <f>'45-49 transition matrix'!H6</f>
        <v>0</v>
      </c>
      <c r="I65" s="41">
        <f>'45-49 transition matrix'!I6</f>
        <v>3.6860000000000001E-4</v>
      </c>
      <c r="J65" s="41">
        <f>'45-49 transition matrix'!J6</f>
        <v>0</v>
      </c>
      <c r="K65" s="41">
        <f>'45-49 transition matrix'!K6</f>
        <v>8.0996300000000018E-3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51"/>
      <c r="AP65" s="51"/>
      <c r="AQ65" s="51"/>
      <c r="AR65" s="51"/>
    </row>
    <row r="66" spans="1:44" x14ac:dyDescent="0.25">
      <c r="A66" s="4" t="str">
        <f>'45-49 transition matrix'!A7</f>
        <v>F4</v>
      </c>
      <c r="B66" s="41">
        <f>'45-49 transition matrix'!B7</f>
        <v>0</v>
      </c>
      <c r="C66" s="41">
        <f>'45-49 transition matrix'!C7</f>
        <v>0</v>
      </c>
      <c r="D66" s="41">
        <f>'45-49 transition matrix'!D7</f>
        <v>0</v>
      </c>
      <c r="E66" s="41">
        <f>'45-49 transition matrix'!E7</f>
        <v>0</v>
      </c>
      <c r="F66" s="41">
        <f>'45-49 transition matrix'!F7</f>
        <v>6.1800000000000001E-2</v>
      </c>
      <c r="G66" s="41">
        <f>'45-49 transition matrix'!G7</f>
        <v>0.796025074</v>
      </c>
      <c r="H66" s="41">
        <f>'45-49 transition matrix'!H7</f>
        <v>0.1067</v>
      </c>
      <c r="I66" s="41">
        <f>'45-49 transition matrix'!I7</f>
        <v>2.5219999999999999E-2</v>
      </c>
      <c r="J66" s="41">
        <f>'45-49 transition matrix'!J7</f>
        <v>0</v>
      </c>
      <c r="K66" s="41">
        <f>'45-49 transition matrix'!K7</f>
        <v>1.0254926000000001E-2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51"/>
      <c r="AP66" s="51"/>
      <c r="AQ66" s="51"/>
      <c r="AR66" s="51"/>
    </row>
    <row r="67" spans="1:44" x14ac:dyDescent="0.25">
      <c r="A67" s="4" t="str">
        <f>'45-49 transition matrix'!A8</f>
        <v>DCC</v>
      </c>
      <c r="B67" s="41">
        <f>'45-49 transition matrix'!B8</f>
        <v>0</v>
      </c>
      <c r="C67" s="41">
        <f>'45-49 transition matrix'!C8</f>
        <v>0</v>
      </c>
      <c r="D67" s="41">
        <f>'45-49 transition matrix'!D8</f>
        <v>0</v>
      </c>
      <c r="E67" s="41">
        <f>'45-49 transition matrix'!E8</f>
        <v>0</v>
      </c>
      <c r="F67" s="41">
        <f>'45-49 transition matrix'!F8</f>
        <v>0</v>
      </c>
      <c r="G67" s="41">
        <f>'45-49 transition matrix'!G8</f>
        <v>0</v>
      </c>
      <c r="H67" s="41">
        <f>'45-49 transition matrix'!H8</f>
        <v>0.78761999999999999</v>
      </c>
      <c r="I67" s="41">
        <f>'45-49 transition matrix'!I8</f>
        <v>2.5219999999999999E-2</v>
      </c>
      <c r="J67" s="41">
        <f>'45-49 transition matrix'!J8</f>
        <v>2.716E-2</v>
      </c>
      <c r="K67" s="41">
        <f>'45-49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51"/>
      <c r="AP67" s="51"/>
      <c r="AQ67" s="51"/>
      <c r="AR67" s="51"/>
    </row>
    <row r="68" spans="1:44" x14ac:dyDescent="0.25">
      <c r="A68" s="4" t="str">
        <f>'45-49 transition matrix'!A9</f>
        <v>HCC</v>
      </c>
      <c r="B68" s="41">
        <f>'45-49 transition matrix'!B9</f>
        <v>0</v>
      </c>
      <c r="C68" s="41">
        <f>'45-49 transition matrix'!C9</f>
        <v>0</v>
      </c>
      <c r="D68" s="41">
        <f>'45-49 transition matrix'!D9</f>
        <v>0</v>
      </c>
      <c r="E68" s="41">
        <f>'45-49 transition matrix'!E9</f>
        <v>0</v>
      </c>
      <c r="F68" s="41">
        <f>'45-49 transition matrix'!F9</f>
        <v>0</v>
      </c>
      <c r="G68" s="41">
        <f>'45-49 transition matrix'!G9</f>
        <v>0</v>
      </c>
      <c r="H68" s="41">
        <f>'45-49 transition matrix'!H9</f>
        <v>0</v>
      </c>
      <c r="I68" s="41">
        <f>'45-49 transition matrix'!I9</f>
        <v>0.34700000000000009</v>
      </c>
      <c r="J68" s="41">
        <f>'45-49 transition matrix'!J9</f>
        <v>3.0599999999999999E-2</v>
      </c>
      <c r="K68" s="41">
        <f>'45-49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51"/>
      <c r="AP68" s="51"/>
      <c r="AQ68" s="51"/>
      <c r="AR68" s="51"/>
    </row>
    <row r="69" spans="1:44" x14ac:dyDescent="0.25">
      <c r="A69" s="4" t="str">
        <f>'45-49 transition matrix'!A10</f>
        <v xml:space="preserve">LT </v>
      </c>
      <c r="B69" s="41">
        <f>'45-49 transition matrix'!B10</f>
        <v>0</v>
      </c>
      <c r="C69" s="41">
        <f>'45-49 transition matrix'!C10</f>
        <v>0</v>
      </c>
      <c r="D69" s="41">
        <f>'45-49 transition matrix'!D10</f>
        <v>0</v>
      </c>
      <c r="E69" s="41">
        <f>'45-49 transition matrix'!E10</f>
        <v>0</v>
      </c>
      <c r="F69" s="41">
        <f>'45-49 transition matrix'!F10</f>
        <v>0</v>
      </c>
      <c r="G69" s="41">
        <f>'45-49 transition matrix'!G10</f>
        <v>0</v>
      </c>
      <c r="H69" s="41">
        <f>'45-49 transition matrix'!H10</f>
        <v>0</v>
      </c>
      <c r="I69" s="41">
        <f>'45-49 transition matrix'!I10</f>
        <v>0</v>
      </c>
      <c r="J69" s="41">
        <f>'45-49 transition matrix'!J10</f>
        <v>0.92999999999999994</v>
      </c>
      <c r="K69" s="41">
        <f>'45-49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51"/>
      <c r="AP69" s="51"/>
      <c r="AQ69" s="51"/>
      <c r="AR69" s="51"/>
    </row>
    <row r="70" spans="1:44" x14ac:dyDescent="0.25">
      <c r="A70" s="4" t="str">
        <f>'45-49 transition matrix'!A11</f>
        <v>death</v>
      </c>
      <c r="B70" s="41">
        <f>'45-49 transition matrix'!B11</f>
        <v>0</v>
      </c>
      <c r="C70" s="41">
        <f>'45-49 transition matrix'!C11</f>
        <v>0</v>
      </c>
      <c r="D70" s="41">
        <f>'45-49 transition matrix'!D11</f>
        <v>0</v>
      </c>
      <c r="E70" s="41">
        <f>'45-49 transition matrix'!E11</f>
        <v>0</v>
      </c>
      <c r="F70" s="41">
        <f>'45-49 transition matrix'!F11</f>
        <v>0</v>
      </c>
      <c r="G70" s="41">
        <f>'45-49 transition matrix'!G11</f>
        <v>0</v>
      </c>
      <c r="H70" s="41">
        <f>'45-49 transition matrix'!H11</f>
        <v>0</v>
      </c>
      <c r="I70" s="41">
        <f>'45-49 transition matrix'!I11</f>
        <v>0</v>
      </c>
      <c r="J70" s="41">
        <f>'45-49 transition matrix'!J11</f>
        <v>0</v>
      </c>
      <c r="K70" s="41">
        <f>'45-49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51"/>
      <c r="AP70" s="51"/>
      <c r="AQ70" s="51"/>
      <c r="AR70" s="51"/>
    </row>
    <row r="71" spans="1:44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51"/>
      <c r="AP71" s="51"/>
      <c r="AQ71" s="51"/>
      <c r="AR71" s="51"/>
    </row>
    <row r="72" spans="1:44" x14ac:dyDescent="0.25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51"/>
      <c r="AP72" s="51"/>
      <c r="AQ72" s="51"/>
      <c r="AR72" s="51"/>
    </row>
    <row r="73" spans="1:44" x14ac:dyDescent="0.25">
      <c r="A73" s="4">
        <v>45</v>
      </c>
      <c r="B73" s="41">
        <f t="array" ref="B73:K73">MMULT(B57:K57,B61:K70)</f>
        <v>661.55690069148227</v>
      </c>
      <c r="C73" s="41">
        <v>204.58735649220438</v>
      </c>
      <c r="D73" s="41">
        <v>20.214814063338839</v>
      </c>
      <c r="E73" s="41">
        <v>8.1261973748004053</v>
      </c>
      <c r="F73" s="41">
        <v>2.9953777283047893</v>
      </c>
      <c r="G73" s="41">
        <v>0.771324085018806</v>
      </c>
      <c r="H73" s="41">
        <v>0.49055797003317425</v>
      </c>
      <c r="I73" s="41">
        <v>4.954427726023021E-2</v>
      </c>
      <c r="J73" s="41">
        <v>0.15174765421052561</v>
      </c>
      <c r="K73" s="41">
        <v>19.752411729707966</v>
      </c>
      <c r="L73" s="41">
        <f xml:space="preserve"> (C73 + D73 + E73 + F73 + G73 + H73) / $Q$2</f>
        <v>0.25817633667683043</v>
      </c>
      <c r="M73" s="41">
        <f xml:space="preserve"> (D73 + E73 + F73 + G73 + H73) / (C73 + D73 + E73 + F73+ G73 + H73)</f>
        <v>0.1374378015047539</v>
      </c>
      <c r="N73" s="41">
        <f>I73 / (D73 + E73 + F73 + G73 + H73)</f>
        <v>1.5198437034771228E-3</v>
      </c>
      <c r="O73" s="41">
        <f>SUM(B73:J73)</f>
        <v>898.94382033665352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51"/>
      <c r="AP73" s="51"/>
      <c r="AQ73" s="51"/>
      <c r="AR73" s="51"/>
    </row>
    <row r="74" spans="1:44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51"/>
      <c r="AP74" s="51"/>
      <c r="AQ74" s="51"/>
      <c r="AR74" s="51"/>
    </row>
    <row r="75" spans="1:44" x14ac:dyDescent="0.25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51"/>
      <c r="AP75" s="51"/>
      <c r="AQ75" s="51"/>
      <c r="AR75" s="51"/>
    </row>
    <row r="76" spans="1:44" x14ac:dyDescent="0.25">
      <c r="A76" s="4">
        <v>46</v>
      </c>
      <c r="B76" s="41">
        <f t="array" ref="B76:K76">MMULT(B73:K73,B61:K70)</f>
        <v>645.59055293403503</v>
      </c>
      <c r="C76" s="41">
        <v>214.6971998315797</v>
      </c>
      <c r="D76" s="41">
        <v>21.518668935037066</v>
      </c>
      <c r="E76" s="41">
        <v>9.046892133047777</v>
      </c>
      <c r="F76" s="41">
        <v>3.4904337449559497</v>
      </c>
      <c r="G76" s="41">
        <v>0.82319049239988384</v>
      </c>
      <c r="H76" s="41">
        <v>0.46867354822903534</v>
      </c>
      <c r="I76" s="41">
        <v>5.1800641882205067E-2</v>
      </c>
      <c r="J76" s="41">
        <v>0.15596492776605286</v>
      </c>
      <c r="K76" s="41">
        <v>22.852854877428623</v>
      </c>
      <c r="L76" s="41">
        <f xml:space="preserve"> (C76 + D76 + E76 + F76 + G76 + H76) / $Q$2</f>
        <v>0.2721738154110418</v>
      </c>
      <c r="M76" s="41">
        <f xml:space="preserve"> (D76 + E76 + F76 + G76 + H76) / (C76 + D76 + E76 + F76+ G76 + H76)</f>
        <v>0.14136595635814875</v>
      </c>
      <c r="N76" s="41">
        <f>I76 / (D76 + E76 + F76 + G76 + H76)</f>
        <v>1.4654534549502786E-3</v>
      </c>
      <c r="O76" s="41">
        <f>SUM(B76:J76)</f>
        <v>895.84337718893278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51"/>
      <c r="AP76" s="51"/>
      <c r="AQ76" s="51"/>
      <c r="AR76" s="51"/>
    </row>
    <row r="77" spans="1:44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51"/>
      <c r="AP77" s="51"/>
      <c r="AQ77" s="51"/>
      <c r="AR77" s="51"/>
    </row>
    <row r="78" spans="1:44" x14ac:dyDescent="0.25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51"/>
      <c r="AP78" s="51"/>
      <c r="AQ78" s="51"/>
      <c r="AR78" s="51"/>
    </row>
    <row r="79" spans="1:44" x14ac:dyDescent="0.25">
      <c r="A79" s="4">
        <v>47</v>
      </c>
      <c r="B79" s="41">
        <f t="array" ref="B79:K79">MMULT(B76:K76,B61:K70)</f>
        <v>632.69085155753123</v>
      </c>
      <c r="C79" s="41">
        <v>221.62262254655542</v>
      </c>
      <c r="D79" s="41">
        <v>22.866470921932653</v>
      </c>
      <c r="E79" s="41">
        <v>9.9762654135153976</v>
      </c>
      <c r="F79" s="41">
        <v>4.0175718140444108</v>
      </c>
      <c r="G79" s="41">
        <v>0.89905216537643751</v>
      </c>
      <c r="H79" s="41">
        <v>0.45697108559522043</v>
      </c>
      <c r="I79" s="41">
        <v>5.3703669848760946E-2</v>
      </c>
      <c r="J79" s="41">
        <v>0.15936165603392524</v>
      </c>
      <c r="K79" s="41">
        <v>25.953361235927815</v>
      </c>
      <c r="L79" s="41">
        <f xml:space="preserve"> (C79 + D79 + E79 + F79 + G79 + H79) / $Q$2</f>
        <v>0.28283446135680929</v>
      </c>
      <c r="M79" s="41">
        <f xml:space="preserve"> (D79 + E79 + F79 + G79 + H79) / (C79 + D79 + E79 + F79+ G79 + H79)</f>
        <v>0.14707699065112587</v>
      </c>
      <c r="N79" s="41">
        <f>I79 / (D79 + E79 + F79 + G79 + H79)</f>
        <v>1.4052544522394617E-3</v>
      </c>
      <c r="O79" s="41">
        <f>SUM(B79:J79)</f>
        <v>892.74287083043373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51"/>
      <c r="AP79" s="51"/>
      <c r="AQ79" s="51"/>
      <c r="AR79" s="51"/>
    </row>
    <row r="80" spans="1:44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51"/>
      <c r="AP80" s="51"/>
      <c r="AQ80" s="51"/>
      <c r="AR80" s="51"/>
    </row>
    <row r="81" spans="1:44" x14ac:dyDescent="0.25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51"/>
      <c r="AP81" s="51"/>
      <c r="AQ81" s="51"/>
      <c r="AR81" s="51"/>
    </row>
    <row r="82" spans="1:44" x14ac:dyDescent="0.25">
      <c r="A82" s="4">
        <v>48</v>
      </c>
      <c r="B82" s="41">
        <f t="array" ref="B82:K82">MMULT(B79:K79,B61:K70)</f>
        <v>622.04736359168305</v>
      </c>
      <c r="C82" s="41">
        <v>226.24541318870325</v>
      </c>
      <c r="D82" s="41">
        <v>24.18446027470916</v>
      </c>
      <c r="E82" s="41">
        <v>10.919471097730117</v>
      </c>
      <c r="F82" s="41">
        <v>4.5747058817231165</v>
      </c>
      <c r="G82" s="41">
        <v>0.99625528196650048</v>
      </c>
      <c r="H82" s="41">
        <v>0.45584843248217344</v>
      </c>
      <c r="I82" s="41">
        <v>5.6359860947579679E-2</v>
      </c>
      <c r="J82" s="41">
        <v>0.16226100709368874</v>
      </c>
      <c r="K82" s="41">
        <v>29.054093449322519</v>
      </c>
      <c r="L82" s="41">
        <f xml:space="preserve"> (C82 + D82 + E82 + F82 + G82 + H82) / $Q$2</f>
        <v>0.2910386968235662</v>
      </c>
      <c r="M82" s="41">
        <f xml:space="preserve"> (D82 + E82 + F82 + G82 + H82) / (C82 + D82 + E82 + F82+ G82 + H82)</f>
        <v>0.15383099924614535</v>
      </c>
      <c r="N82" s="41">
        <f>I82 / (D82 + E82 + F82 + G82 + H82)</f>
        <v>1.3702612600777293E-3</v>
      </c>
      <c r="O82" s="41">
        <f>SUM(B82:J82)</f>
        <v>889.64213861703865</v>
      </c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51"/>
      <c r="AP82" s="51"/>
      <c r="AQ82" s="51"/>
      <c r="AR82" s="51"/>
    </row>
    <row r="83" spans="1:44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51"/>
      <c r="AP83" s="51"/>
      <c r="AQ83" s="51"/>
      <c r="AR83" s="51"/>
    </row>
    <row r="84" spans="1:44" x14ac:dyDescent="0.25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51"/>
      <c r="AP84" s="51"/>
      <c r="AQ84" s="51"/>
      <c r="AR84" s="51"/>
    </row>
    <row r="85" spans="1:44" x14ac:dyDescent="0.25">
      <c r="A85" s="4">
        <v>49</v>
      </c>
      <c r="B85" s="41">
        <f t="array" ref="B85:K85">MMULT(B82:K82,B61:K70)</f>
        <v>613.071000676773</v>
      </c>
      <c r="C85" s="41">
        <v>229.20232888977117</v>
      </c>
      <c r="D85" s="41">
        <v>25.430386527987299</v>
      </c>
      <c r="E85" s="41">
        <v>11.872762526626087</v>
      </c>
      <c r="F85" s="41">
        <v>5.1604280804176339</v>
      </c>
      <c r="G85" s="41">
        <v>1.1125416433298168</v>
      </c>
      <c r="H85" s="41">
        <v>0.46533578097743505</v>
      </c>
      <c r="I85" s="41">
        <v>6.0095790554658662E-2</v>
      </c>
      <c r="J85" s="41">
        <v>0.16500819176834228</v>
      </c>
      <c r="K85" s="41">
        <v>32.156343958155624</v>
      </c>
      <c r="L85" s="41">
        <f xml:space="preserve"> (C85 + D85 + E85 + F85 + G85 + H85) / $Q$2</f>
        <v>0.29742560588772715</v>
      </c>
      <c r="M85" s="41">
        <f xml:space="preserve"> (D85 + E85 + F85 + G85 + H85) / (C85 + D85 + E85 + F85+ G85 + H85)</f>
        <v>0.16118007884172345</v>
      </c>
      <c r="N85" s="41">
        <f>I85 / (D85 + E85 + F85 + G85 + H85)</f>
        <v>1.3645278330598719E-3</v>
      </c>
      <c r="O85" s="41">
        <f>SUM(B85:J85)</f>
        <v>886.53988810820533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24.614972397566788</v>
      </c>
      <c r="AM85">
        <f>J85 - J73</f>
        <v>1.3260537557816671E-2</v>
      </c>
      <c r="AN85">
        <f>K85-K73</f>
        <v>12.403932228447658</v>
      </c>
      <c r="AO85" s="51"/>
      <c r="AP85" s="51"/>
      <c r="AQ85" s="51"/>
      <c r="AR85" s="51"/>
    </row>
    <row r="86" spans="1:44" x14ac:dyDescent="0.25">
      <c r="A86" s="22" t="s">
        <v>153</v>
      </c>
      <c r="B86" s="4">
        <f t="shared" ref="B86:J86" si="3">SUM(B73:B85)</f>
        <v>3174.9566694515047</v>
      </c>
      <c r="C86" s="4">
        <f t="shared" si="3"/>
        <v>1096.354920948814</v>
      </c>
      <c r="D86" s="4">
        <f t="shared" si="3"/>
        <v>114.21480072300501</v>
      </c>
      <c r="E86" s="4">
        <f t="shared" si="3"/>
        <v>49.941588545719782</v>
      </c>
      <c r="F86" s="4">
        <f t="shared" si="3"/>
        <v>20.238517249445902</v>
      </c>
      <c r="G86" s="4">
        <f t="shared" si="3"/>
        <v>4.6023636680914448</v>
      </c>
      <c r="H86" s="4">
        <f t="shared" si="3"/>
        <v>2.3373868173170385</v>
      </c>
      <c r="I86" s="4">
        <f t="shared" si="3"/>
        <v>0.27150424049343458</v>
      </c>
      <c r="J86" s="4">
        <f t="shared" si="3"/>
        <v>0.79434343687253472</v>
      </c>
      <c r="K86" s="41"/>
      <c r="L86" s="4"/>
      <c r="M86" s="41"/>
      <c r="N86" s="41"/>
      <c r="O86" s="4">
        <f>SUM(B86:J86)</f>
        <v>4463.7120950812641</v>
      </c>
      <c r="P86" s="41"/>
      <c r="Q86" s="41">
        <f xml:space="preserve"> $R$6 * B86</f>
        <v>3174.9566694515047</v>
      </c>
      <c r="R86" s="41">
        <f>$R$7 * C86</f>
        <v>1096.354920948814</v>
      </c>
      <c r="S86" s="41">
        <f xml:space="preserve"> $R$8 * D86</f>
        <v>108.50406068685476</v>
      </c>
      <c r="T86" s="41">
        <f xml:space="preserve"> $R$9 * E86</f>
        <v>47.444509118433793</v>
      </c>
      <c r="U86" s="41">
        <f xml:space="preserve"> $R$10 * F86</f>
        <v>18.619435869490232</v>
      </c>
      <c r="V86" s="41">
        <f>$R$11 * G86</f>
        <v>3.5898436611113271</v>
      </c>
      <c r="W86" s="41">
        <f>$R$12 *H86</f>
        <v>1.402432090390223</v>
      </c>
      <c r="X86" s="41">
        <f xml:space="preserve"> $R$13 * I86</f>
        <v>0.17647775632073248</v>
      </c>
      <c r="Y86" s="41">
        <f xml:space="preserve"> $R$14 * J86</f>
        <v>0.59575757765440107</v>
      </c>
      <c r="Z86" s="4">
        <f>SUM(Q86:Y86)</f>
        <v>4451.6441071605741</v>
      </c>
      <c r="AA86" s="41"/>
      <c r="AB86" s="49">
        <f xml:space="preserve"> $S$6 * B86</f>
        <v>7965966.2836538255</v>
      </c>
      <c r="AC86" s="49">
        <f>$S$7 * C86</f>
        <v>4248375.3186766542</v>
      </c>
      <c r="AD86" s="49">
        <f xml:space="preserve"> $S$8 * D86</f>
        <v>448293.09283779468</v>
      </c>
      <c r="AE86" s="49">
        <f xml:space="preserve"> $S$9 * E86</f>
        <v>199766.35418287912</v>
      </c>
      <c r="AF86" s="49">
        <f xml:space="preserve"> $S$10 * F86</f>
        <v>91073.327622506564</v>
      </c>
      <c r="AG86" s="49">
        <f>$S$11 * G86</f>
        <v>95324.156293510008</v>
      </c>
      <c r="AH86" s="49">
        <f>$S$12 *H86</f>
        <v>119636.80685755529</v>
      </c>
      <c r="AI86" s="49">
        <f xml:space="preserve"> $S$13 * I86</f>
        <v>19257.795778199314</v>
      </c>
      <c r="AJ86" s="49">
        <f xml:space="preserve"> $S$14 * J86</f>
        <v>53354.459967854411</v>
      </c>
      <c r="AK86" s="39">
        <f>SUM(AB86:AJ86) + AL86 + AM86 + AN86</f>
        <v>14130544.180106258</v>
      </c>
      <c r="AL86" s="39">
        <f>IF(AL85&gt;0,(AL85*$T$7)-(AL85*$S$7),0)</f>
        <v>114311.93181430016</v>
      </c>
      <c r="AM86" s="39">
        <f>IF(AM85 &gt; 0, (AM85 * $T$14) - (AM85 * $S$14), 0)</f>
        <v>2208.8077410055225</v>
      </c>
      <c r="AN86" s="39">
        <f t="array" ref="AN86">IF(AN85&gt;0,AN85*$T$15,0)</f>
        <v>772975.84468017274</v>
      </c>
      <c r="AO86" s="51"/>
      <c r="AP86" s="51"/>
      <c r="AQ86" s="51"/>
      <c r="AR86" s="51"/>
    </row>
    <row r="87" spans="1:44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51"/>
      <c r="AP87" s="51"/>
      <c r="AQ87" s="51"/>
      <c r="AR87" s="51"/>
    </row>
    <row r="88" spans="1:44" x14ac:dyDescent="0.25">
      <c r="A88" s="4" t="str">
        <f>'50-54 transition matrix'!A1</f>
        <v>50-54</v>
      </c>
      <c r="B88" s="4" t="str">
        <f>'50-54 transition matrix'!B1</f>
        <v>no NAFLD</v>
      </c>
      <c r="C88" s="4" t="str">
        <f>'50-54 transition matrix'!C1</f>
        <v>NAFLD F0</v>
      </c>
      <c r="D88" s="4" t="str">
        <f>'50-54 transition matrix'!D1</f>
        <v>F1</v>
      </c>
      <c r="E88" s="4" t="str">
        <f>'50-54 transition matrix'!E1</f>
        <v>F2</v>
      </c>
      <c r="F88" s="4" t="str">
        <f>'50-54 transition matrix'!F1</f>
        <v>F3</v>
      </c>
      <c r="G88" s="4" t="str">
        <f>'50-54 transition matrix'!G1</f>
        <v>F4</v>
      </c>
      <c r="H88" s="4" t="str">
        <f>'50-54 transition matrix'!H1</f>
        <v>DCC</v>
      </c>
      <c r="I88" s="4" t="str">
        <f>'50-54 transition matrix'!I1</f>
        <v>HCC</v>
      </c>
      <c r="J88" s="4" t="str">
        <f>'50-54 transition matrix'!J1</f>
        <v>LT</v>
      </c>
      <c r="K88" s="4" t="str">
        <f>'50-54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51"/>
      <c r="AP88" s="51"/>
      <c r="AQ88" s="51"/>
      <c r="AR88" s="51"/>
    </row>
    <row r="89" spans="1:44" x14ac:dyDescent="0.25">
      <c r="A89" s="4" t="str">
        <f>'50-54 transition matrix'!A2</f>
        <v>no NAFLD</v>
      </c>
      <c r="B89" s="41">
        <f>'50-54 transition matrix'!B2</f>
        <v>0.91325999999999996</v>
      </c>
      <c r="C89" s="41">
        <f>'50-54 transition matrix'!C2</f>
        <v>8.1799999999999998E-2</v>
      </c>
      <c r="D89" s="41">
        <f>'50-54 transition matrix'!D2</f>
        <v>0</v>
      </c>
      <c r="E89" s="41">
        <f>'50-54 transition matrix'!E2</f>
        <v>0</v>
      </c>
      <c r="F89" s="41">
        <f>'50-54 transition matrix'!F2</f>
        <v>0</v>
      </c>
      <c r="G89" s="41">
        <f>'50-54 transition matrix'!G2</f>
        <v>0</v>
      </c>
      <c r="H89" s="41">
        <f>'50-54 transition matrix'!H2</f>
        <v>0</v>
      </c>
      <c r="I89" s="41">
        <f>'50-54 transition matrix'!I2</f>
        <v>0</v>
      </c>
      <c r="J89" s="41">
        <f>'50-54 transition matrix'!J2</f>
        <v>0</v>
      </c>
      <c r="K89" s="41">
        <f>'50-54 transition matrix'!K2</f>
        <v>4.9399999999999999E-3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51"/>
      <c r="AP89" s="51"/>
      <c r="AQ89" s="51"/>
      <c r="AR89" s="51"/>
    </row>
    <row r="90" spans="1:44" x14ac:dyDescent="0.25">
      <c r="A90" s="4" t="str">
        <f>'50-54 transition matrix'!A3</f>
        <v>NAFLD</v>
      </c>
      <c r="B90" s="41">
        <f>'50-54 transition matrix'!B3</f>
        <v>0.17818999999999999</v>
      </c>
      <c r="C90" s="41">
        <f>'50-54 transition matrix'!C3</f>
        <v>0.79515230000000003</v>
      </c>
      <c r="D90" s="41">
        <f>'50-54 transition matrix'!D3</f>
        <v>2.0952000000000002E-2</v>
      </c>
      <c r="E90" s="41">
        <f>'50-54 transition matrix'!E3</f>
        <v>0</v>
      </c>
      <c r="F90" s="41">
        <f>'50-54 transition matrix'!F3</f>
        <v>0</v>
      </c>
      <c r="G90" s="41">
        <f>'50-54 transition matrix'!G3</f>
        <v>0</v>
      </c>
      <c r="H90" s="41">
        <f>'50-54 transition matrix'!H3</f>
        <v>0</v>
      </c>
      <c r="I90" s="41">
        <f>'50-54 transition matrix'!I3</f>
        <v>0</v>
      </c>
      <c r="J90" s="41">
        <f>'50-54 transition matrix'!J3</f>
        <v>0</v>
      </c>
      <c r="K90" s="41">
        <f>'50-54 transition matrix'!K3</f>
        <v>5.7057000000000002E-3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51"/>
      <c r="AP90" s="51"/>
      <c r="AQ90" s="51"/>
      <c r="AR90" s="51"/>
    </row>
    <row r="91" spans="1:44" x14ac:dyDescent="0.25">
      <c r="A91" s="4" t="str">
        <f>'50-54 transition matrix'!A4</f>
        <v>F1</v>
      </c>
      <c r="B91" s="41">
        <f>'50-54 transition matrix'!B4</f>
        <v>0</v>
      </c>
      <c r="C91" s="41">
        <f>'50-54 transition matrix'!C4</f>
        <v>6.1800000000000001E-2</v>
      </c>
      <c r="D91" s="41">
        <f>'50-54 transition matrix'!D4</f>
        <v>0.82538316300000003</v>
      </c>
      <c r="E91" s="41">
        <f>'50-54 transition matrix'!E4</f>
        <v>0.1067</v>
      </c>
      <c r="F91" s="41">
        <f>'50-54 transition matrix'!F4</f>
        <v>0</v>
      </c>
      <c r="G91" s="41">
        <f>'50-54 transition matrix'!G4</f>
        <v>0</v>
      </c>
      <c r="H91" s="41">
        <f>'50-54 transition matrix'!H4</f>
        <v>0</v>
      </c>
      <c r="I91" s="41">
        <f>'50-54 transition matrix'!I4</f>
        <v>9.0210000000000005E-6</v>
      </c>
      <c r="J91" s="41">
        <f>'50-54 transition matrix'!J4</f>
        <v>0</v>
      </c>
      <c r="K91" s="41">
        <f>'50-54 transition matrix'!K4</f>
        <v>6.1078160000000012E-3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51"/>
      <c r="AP91" s="51"/>
      <c r="AQ91" s="51"/>
      <c r="AR91" s="51"/>
    </row>
    <row r="92" spans="1:44" x14ac:dyDescent="0.25">
      <c r="A92" s="4" t="str">
        <f>'50-54 transition matrix'!A5</f>
        <v>F2</v>
      </c>
      <c r="B92" s="41">
        <f>'50-54 transition matrix'!B5</f>
        <v>0</v>
      </c>
      <c r="C92" s="41">
        <f>'50-54 transition matrix'!C5</f>
        <v>0</v>
      </c>
      <c r="D92" s="41">
        <f>'50-54 transition matrix'!D5</f>
        <v>6.1800000000000001E-2</v>
      </c>
      <c r="E92" s="41">
        <f>'50-54 transition matrix'!E5</f>
        <v>0.821523632</v>
      </c>
      <c r="F92" s="41">
        <f>'50-54 transition matrix'!F5</f>
        <v>0.1067</v>
      </c>
      <c r="G92" s="41">
        <f>'50-54 transition matrix'!G5</f>
        <v>0</v>
      </c>
      <c r="H92" s="41">
        <f>'50-54 transition matrix'!H5</f>
        <v>0</v>
      </c>
      <c r="I92" s="41">
        <f>'50-54 transition matrix'!I5</f>
        <v>1.8430000000000001E-4</v>
      </c>
      <c r="J92" s="41">
        <f>'50-54 transition matrix'!J5</f>
        <v>0</v>
      </c>
      <c r="K92" s="41">
        <f>'50-54 transition matrix'!K5</f>
        <v>9.792068000000001E-3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51"/>
      <c r="AP92" s="51"/>
      <c r="AQ92" s="51"/>
      <c r="AR92" s="51"/>
    </row>
    <row r="93" spans="1:44" x14ac:dyDescent="0.25">
      <c r="A93" s="4" t="str">
        <f>'50-54 transition matrix'!A6</f>
        <v>F3</v>
      </c>
      <c r="B93" s="41">
        <f>'50-54 transition matrix'!B6</f>
        <v>0</v>
      </c>
      <c r="C93" s="41">
        <f>'50-54 transition matrix'!C6</f>
        <v>0</v>
      </c>
      <c r="D93" s="41">
        <f>'50-54 transition matrix'!D6</f>
        <v>0</v>
      </c>
      <c r="E93" s="41">
        <f>'50-54 transition matrix'!E6</f>
        <v>6.1800000000000001E-2</v>
      </c>
      <c r="F93" s="41">
        <f>'50-54 transition matrix'!F6</f>
        <v>0.85524866999999993</v>
      </c>
      <c r="G93" s="41">
        <f>'50-54 transition matrix'!G6</f>
        <v>6.9839999999999999E-2</v>
      </c>
      <c r="H93" s="41">
        <f>'50-54 transition matrix'!H6</f>
        <v>0</v>
      </c>
      <c r="I93" s="41">
        <f>'50-54 transition matrix'!I6</f>
        <v>3.6860000000000001E-4</v>
      </c>
      <c r="J93" s="41">
        <f>'50-54 transition matrix'!J6</f>
        <v>0</v>
      </c>
      <c r="K93" s="41">
        <f>'50-54 transition matrix'!K6</f>
        <v>1.2742730000000001E-2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51"/>
      <c r="AP93" s="51"/>
      <c r="AQ93" s="51"/>
      <c r="AR93" s="51"/>
    </row>
    <row r="94" spans="1:44" x14ac:dyDescent="0.25">
      <c r="A94" s="4" t="str">
        <f>'50-54 transition matrix'!A7</f>
        <v>F4</v>
      </c>
      <c r="B94" s="41">
        <f>'50-54 transition matrix'!B7</f>
        <v>0</v>
      </c>
      <c r="C94" s="41">
        <f>'50-54 transition matrix'!C7</f>
        <v>0</v>
      </c>
      <c r="D94" s="41">
        <f>'50-54 transition matrix'!D7</f>
        <v>0</v>
      </c>
      <c r="E94" s="41">
        <f>'50-54 transition matrix'!E7</f>
        <v>0</v>
      </c>
      <c r="F94" s="41">
        <f>'50-54 transition matrix'!F7</f>
        <v>6.1800000000000001E-2</v>
      </c>
      <c r="G94" s="41">
        <f>'50-54 transition matrix'!G7</f>
        <v>0.79014645399999994</v>
      </c>
      <c r="H94" s="41">
        <f>'50-54 transition matrix'!H7</f>
        <v>0.1067</v>
      </c>
      <c r="I94" s="41">
        <f>'50-54 transition matrix'!I7</f>
        <v>2.5219999999999999E-2</v>
      </c>
      <c r="J94" s="41">
        <f>'50-54 transition matrix'!J7</f>
        <v>0</v>
      </c>
      <c r="K94" s="41">
        <f>'50-54 transition matrix'!K7</f>
        <v>1.6133546000000002E-2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51"/>
      <c r="AP94" s="51"/>
      <c r="AQ94" s="51"/>
      <c r="AR94" s="51"/>
    </row>
    <row r="95" spans="1:44" x14ac:dyDescent="0.25">
      <c r="A95" s="4" t="str">
        <f>'50-54 transition matrix'!A8</f>
        <v>DCC</v>
      </c>
      <c r="B95" s="41">
        <f>'50-54 transition matrix'!B8</f>
        <v>0</v>
      </c>
      <c r="C95" s="41">
        <f>'50-54 transition matrix'!C8</f>
        <v>0</v>
      </c>
      <c r="D95" s="41">
        <f>'50-54 transition matrix'!D8</f>
        <v>0</v>
      </c>
      <c r="E95" s="41">
        <f>'50-54 transition matrix'!E8</f>
        <v>0</v>
      </c>
      <c r="F95" s="41">
        <f>'50-54 transition matrix'!F8</f>
        <v>0</v>
      </c>
      <c r="G95" s="41">
        <f>'50-54 transition matrix'!G8</f>
        <v>0</v>
      </c>
      <c r="H95" s="41">
        <f>'50-54 transition matrix'!H8</f>
        <v>0.78761999999999999</v>
      </c>
      <c r="I95" s="41">
        <f>'50-54 transition matrix'!I8</f>
        <v>2.5219999999999999E-2</v>
      </c>
      <c r="J95" s="41">
        <f>'50-54 transition matrix'!J8</f>
        <v>2.716E-2</v>
      </c>
      <c r="K95" s="41">
        <f>'50-54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51"/>
      <c r="AP95" s="51"/>
      <c r="AQ95" s="51"/>
      <c r="AR95" s="51"/>
    </row>
    <row r="96" spans="1:44" x14ac:dyDescent="0.25">
      <c r="A96" s="4" t="str">
        <f>'50-54 transition matrix'!A9</f>
        <v>HCC</v>
      </c>
      <c r="B96" s="41">
        <f>'50-54 transition matrix'!B9</f>
        <v>0</v>
      </c>
      <c r="C96" s="41">
        <f>'50-54 transition matrix'!C9</f>
        <v>0</v>
      </c>
      <c r="D96" s="41">
        <f>'50-54 transition matrix'!D9</f>
        <v>0</v>
      </c>
      <c r="E96" s="41">
        <f>'50-54 transition matrix'!E9</f>
        <v>0</v>
      </c>
      <c r="F96" s="41">
        <f>'50-54 transition matrix'!F9</f>
        <v>0</v>
      </c>
      <c r="G96" s="41">
        <f>'50-54 transition matrix'!G9</f>
        <v>0</v>
      </c>
      <c r="H96" s="41">
        <f>'50-54 transition matrix'!H9</f>
        <v>0</v>
      </c>
      <c r="I96" s="41">
        <f>'50-54 transition matrix'!I9</f>
        <v>0.33782000000000001</v>
      </c>
      <c r="J96" s="41">
        <f>'50-54 transition matrix'!J9</f>
        <v>3.9780000000000003E-2</v>
      </c>
      <c r="K96" s="41">
        <f>'50-54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51"/>
      <c r="AP96" s="51"/>
      <c r="AQ96" s="51"/>
      <c r="AR96" s="51"/>
    </row>
    <row r="97" spans="1:44" x14ac:dyDescent="0.25">
      <c r="A97" s="4" t="str">
        <f>'50-54 transition matrix'!A10</f>
        <v xml:space="preserve">LT </v>
      </c>
      <c r="B97" s="41">
        <f>'50-54 transition matrix'!B10</f>
        <v>0</v>
      </c>
      <c r="C97" s="41">
        <f>'50-54 transition matrix'!C10</f>
        <v>0</v>
      </c>
      <c r="D97" s="41">
        <f>'50-54 transition matrix'!D10</f>
        <v>0</v>
      </c>
      <c r="E97" s="41">
        <f>'50-54 transition matrix'!E10</f>
        <v>0</v>
      </c>
      <c r="F97" s="41">
        <f>'50-54 transition matrix'!F10</f>
        <v>0</v>
      </c>
      <c r="G97" s="41">
        <f>'50-54 transition matrix'!G10</f>
        <v>0</v>
      </c>
      <c r="H97" s="41">
        <f>'50-54 transition matrix'!H10</f>
        <v>0</v>
      </c>
      <c r="I97" s="41">
        <f>'50-54 transition matrix'!I10</f>
        <v>0</v>
      </c>
      <c r="J97" s="41">
        <f>'50-54 transition matrix'!J10</f>
        <v>0.92999999999999994</v>
      </c>
      <c r="K97" s="41">
        <f>'50-54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51"/>
      <c r="AP97" s="51"/>
      <c r="AQ97" s="51"/>
      <c r="AR97" s="51"/>
    </row>
    <row r="98" spans="1:44" x14ac:dyDescent="0.25">
      <c r="A98" s="4" t="str">
        <f>'50-54 transition matrix'!A11</f>
        <v>death</v>
      </c>
      <c r="B98" s="41">
        <f>'50-54 transition matrix'!B11</f>
        <v>0</v>
      </c>
      <c r="C98" s="41">
        <f>'50-54 transition matrix'!C11</f>
        <v>0</v>
      </c>
      <c r="D98" s="41">
        <f>'50-54 transition matrix'!D11</f>
        <v>0</v>
      </c>
      <c r="E98" s="41">
        <f>'50-54 transition matrix'!E11</f>
        <v>0</v>
      </c>
      <c r="F98" s="41">
        <f>'50-54 transition matrix'!F11</f>
        <v>0</v>
      </c>
      <c r="G98" s="41">
        <f>'50-54 transition matrix'!G11</f>
        <v>0</v>
      </c>
      <c r="H98" s="41">
        <f>'50-54 transition matrix'!H11</f>
        <v>0</v>
      </c>
      <c r="I98" s="41">
        <f>'50-54 transition matrix'!I11</f>
        <v>0</v>
      </c>
      <c r="J98" s="41">
        <f>'50-54 transition matrix'!J11</f>
        <v>0</v>
      </c>
      <c r="K98" s="41">
        <f>'50-54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51"/>
      <c r="AP98" s="51"/>
      <c r="AQ98" s="51"/>
      <c r="AR98" s="51"/>
    </row>
    <row r="99" spans="1:44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51"/>
      <c r="AP99" s="51"/>
      <c r="AQ99" s="51"/>
      <c r="AR99" s="51"/>
    </row>
    <row r="100" spans="1:44" x14ac:dyDescent="0.25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51"/>
      <c r="AP100" s="51"/>
      <c r="AQ100" s="51"/>
      <c r="AR100" s="51"/>
    </row>
    <row r="101" spans="1:44" x14ac:dyDescent="0.25">
      <c r="A101" s="4">
        <v>50</v>
      </c>
      <c r="B101" s="41">
        <f t="array" ref="B101:K101">MMULT(B85:K85,B89:K98)</f>
        <v>600.73478506293804</v>
      </c>
      <c r="C101" s="41">
        <v>233.97156472484764</v>
      </c>
      <c r="D101" s="41">
        <v>26.525796787826724</v>
      </c>
      <c r="E101" s="41">
        <v>12.786091690653414</v>
      </c>
      <c r="F101" s="41">
        <v>5.7490280875566198</v>
      </c>
      <c r="G101" s="41">
        <v>1.2394751315407548</v>
      </c>
      <c r="H101" s="41">
        <v>0.48521596115673887</v>
      </c>
      <c r="I101" s="41">
        <v>6.4415320047171792E-2</v>
      </c>
      <c r="J101" s="41">
        <v>0.16848674870416977</v>
      </c>
      <c r="K101" s="41">
        <v>36.9713725510898</v>
      </c>
      <c r="L101" s="41">
        <f xml:space="preserve"> (C101 + D101 + E101 + F101 + G101 + H101) / $Q$2</f>
        <v>0.30560392280274601</v>
      </c>
      <c r="M101" s="41">
        <f xml:space="preserve"> (D101 + E101 + F101 + G101 + H101) / (C101 + D101 + E101 + F101+ G101 + H101)</f>
        <v>0.16664082794940624</v>
      </c>
      <c r="N101" s="41">
        <f>I101 / (D101 + E101 + F101 + G101 + H101)</f>
        <v>1.3768191388478482E-3</v>
      </c>
      <c r="O101" s="41">
        <f>SUM(B101:J101)</f>
        <v>881.72485951527131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51"/>
      <c r="AP101" s="51"/>
      <c r="AQ101" s="51"/>
      <c r="AR101" s="51"/>
    </row>
    <row r="102" spans="1:44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51"/>
      <c r="AP102" s="51"/>
      <c r="AQ102" s="51"/>
      <c r="AR102" s="51"/>
    </row>
    <row r="103" spans="1:44" x14ac:dyDescent="0.25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51"/>
      <c r="AP103" s="51"/>
      <c r="AQ103" s="51"/>
      <c r="AR103" s="51"/>
    </row>
    <row r="104" spans="1:44" x14ac:dyDescent="0.25">
      <c r="A104" s="4">
        <v>51</v>
      </c>
      <c r="B104" s="41">
        <f t="array" ref="B104:K104">MMULT(B101:K101,B89:K98)</f>
        <v>590.31844292489927</v>
      </c>
      <c r="C104" s="41">
        <v>236.82242748519749</v>
      </c>
      <c r="D104" s="41">
        <v>27.586298744429051</v>
      </c>
      <c r="E104" s="41">
        <v>13.689668937862725</v>
      </c>
      <c r="F104" s="41">
        <v>6.3577241721973801</v>
      </c>
      <c r="G104" s="41">
        <v>1.3808790016430652</v>
      </c>
      <c r="H104" s="41">
        <v>0.51441779186166925</v>
      </c>
      <c r="I104" s="41">
        <v>6.9972350440650144E-2</v>
      </c>
      <c r="J104" s="41">
        <v>0.1724335832313714</v>
      </c>
      <c r="K104" s="41">
        <v>41.783967074598273</v>
      </c>
      <c r="L104" s="41">
        <f xml:space="preserve"> (C104 + D104 + E104 + F104 + G104 + H104) / $Q$2</f>
        <v>0.31169325195676545</v>
      </c>
      <c r="M104" s="41">
        <f xml:space="preserve"> (D104 + E104 + F104 + G104 + H104) / (C104 + D104 + E104 + F104+ G104 + H104)</f>
        <v>0.17296575416605009</v>
      </c>
      <c r="N104" s="41">
        <f>I104 / (D104 + E104 + F104 + G104 + H104)</f>
        <v>1.4127554862456149E-3</v>
      </c>
      <c r="O104" s="41">
        <f>SUM(B104:J104)</f>
        <v>876.91226499176275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51"/>
      <c r="AP104" s="51"/>
      <c r="AQ104" s="51"/>
      <c r="AR104" s="51"/>
    </row>
    <row r="105" spans="1:44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51"/>
      <c r="AP105" s="51"/>
      <c r="AQ105" s="51"/>
      <c r="AR105" s="51"/>
    </row>
    <row r="106" spans="1:44" x14ac:dyDescent="0.25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51"/>
      <c r="AP106" s="51"/>
      <c r="AQ106" s="51"/>
      <c r="AR106" s="51"/>
    </row>
    <row r="107" spans="1:44" x14ac:dyDescent="0.25">
      <c r="A107" s="4">
        <v>52</v>
      </c>
      <c r="B107" s="41">
        <f t="array" ref="B107:K107">MMULT(B104:K104,B89:K98)</f>
        <v>581.31360953918079</v>
      </c>
      <c r="C107" s="41">
        <v>238.3027798001005</v>
      </c>
      <c r="D107" s="41">
        <v>28.577191554169556</v>
      </c>
      <c r="E107" s="41">
        <v>14.582751976582946</v>
      </c>
      <c r="F107" s="41">
        <v>6.9834611404701539</v>
      </c>
      <c r="G107" s="41">
        <v>1.5351201027375931</v>
      </c>
      <c r="H107" s="41">
        <v>0.55250553070140307</v>
      </c>
      <c r="I107" s="41">
        <v>7.655276367414339E-2</v>
      </c>
      <c r="J107" s="41">
        <v>0.1771183197326674</v>
      </c>
      <c r="K107" s="41">
        <v>46.595141339011164</v>
      </c>
      <c r="L107" s="41">
        <f xml:space="preserve"> (C107 + D107 + E107 + F107 + G107 + H107) / $Q$2</f>
        <v>0.31624578393152225</v>
      </c>
      <c r="M107" s="41">
        <f xml:space="preserve"> (D107 + E107 + F107 + G107 + H107) / (C107 + D107 + E107 + F107+ G107 + H107)</f>
        <v>0.17977608281056146</v>
      </c>
      <c r="N107" s="41">
        <f>I107 / (D107 + E107 + F107 + G107 + H107)</f>
        <v>1.465656779650219E-3</v>
      </c>
      <c r="O107" s="41">
        <f>SUM(B107:J107)</f>
        <v>872.10109072734974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51"/>
      <c r="AP107" s="51"/>
      <c r="AQ107" s="51"/>
      <c r="AR107" s="51"/>
    </row>
    <row r="108" spans="1:44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51"/>
      <c r="AP108" s="51"/>
      <c r="AQ108" s="51"/>
      <c r="AR108" s="51"/>
    </row>
    <row r="109" spans="1:44" x14ac:dyDescent="0.25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51"/>
      <c r="AP109" s="51"/>
      <c r="AQ109" s="51"/>
      <c r="AR109" s="51"/>
    </row>
    <row r="110" spans="1:44" x14ac:dyDescent="0.25">
      <c r="A110" s="4">
        <v>53</v>
      </c>
      <c r="B110" s="41">
        <f t="array" ref="B110:K110">MMULT(B107:K107,B89:K98)</f>
        <v>573.35363938033208</v>
      </c>
      <c r="C110" s="41">
        <v>238.80452715279611</v>
      </c>
      <c r="D110" s="41">
        <v>29.481266669161887</v>
      </c>
      <c r="E110" s="41">
        <v>15.46083960566855</v>
      </c>
      <c r="F110" s="41">
        <v>7.6234459106343655</v>
      </c>
      <c r="G110" s="41">
        <v>1.7006946316926603</v>
      </c>
      <c r="H110" s="41">
        <v>0.59896172105314027</v>
      </c>
      <c r="I110" s="41">
        <v>8.4030472910402304E-2</v>
      </c>
      <c r="J110" s="41">
        <v>0.18277135650418819</v>
      </c>
      <c r="K110" s="41">
        <v>51.406055165607448</v>
      </c>
      <c r="L110" s="41">
        <f xml:space="preserve"> (C110 + D110 + E110 + F110 + G110 + H110) / $Q$2</f>
        <v>0.31965923603547958</v>
      </c>
      <c r="M110" s="41">
        <f xml:space="preserve"> (D110 + E110 + F110 + G110 + H110) / (C110 + D110 + E110 + F110+ G110 + H110)</f>
        <v>0.18682622643805102</v>
      </c>
      <c r="N110" s="41">
        <f>I110 / (D110 + E110 + F110 + G110 + H110)</f>
        <v>1.5315803065230251E-3</v>
      </c>
      <c r="O110" s="41">
        <f>SUM(B110:J110)</f>
        <v>867.29017690075329</v>
      </c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51"/>
      <c r="AP110" s="51"/>
      <c r="AQ110" s="51"/>
      <c r="AR110" s="51"/>
    </row>
    <row r="111" spans="1:44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51"/>
      <c r="AP111" s="51"/>
      <c r="AQ111" s="51"/>
      <c r="AR111" s="51"/>
    </row>
    <row r="112" spans="1:44" x14ac:dyDescent="0.25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51"/>
      <c r="AP112" s="51"/>
      <c r="AQ112" s="51"/>
      <c r="AR112" s="51"/>
    </row>
    <row r="113" spans="1:44" x14ac:dyDescent="0.25">
      <c r="A113" s="4">
        <v>54</v>
      </c>
      <c r="B113" s="41">
        <f t="array" ref="B113:K113">MMULT(B110:K110,B89:K98)</f>
        <v>566.17352339383876</v>
      </c>
      <c r="C113" s="41">
        <v>238.60823899742368</v>
      </c>
      <c r="D113" s="41">
        <v>30.292253473175016</v>
      </c>
      <c r="E113" s="41">
        <v>16.318225217495051</v>
      </c>
      <c r="F113" s="41">
        <v>8.2747164900504195</v>
      </c>
      <c r="G113" s="41">
        <v>1.8762192949674954</v>
      </c>
      <c r="H113" s="41">
        <v>0.65321834793748124</v>
      </c>
      <c r="I113" s="41">
        <v>9.2309892983448244E-2</v>
      </c>
      <c r="J113" s="41">
        <v>0.1895878941050741</v>
      </c>
      <c r="K113" s="41">
        <v>56.217939064384389</v>
      </c>
      <c r="L113" s="41">
        <f xml:space="preserve"> (C113 + D113 + E113 + F113 + G113 + H113) / $Q$2</f>
        <v>0.32222062253942735</v>
      </c>
      <c r="M113" s="41">
        <f xml:space="preserve"> (D113 + E113 + F113 + G113 + H113) / (C113 + D113 + E113 + F113+ G113 + H113)</f>
        <v>0.19395336742200647</v>
      </c>
      <c r="N113" s="41">
        <f>I113 / (D113 + E113 + F113 + G113 + H113)</f>
        <v>1.6077764229028349E-3</v>
      </c>
      <c r="O113" s="41">
        <f>SUM(B113:J113)</f>
        <v>862.47829300197645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4.6366742725760446</v>
      </c>
      <c r="AM113">
        <f>J113 - J101</f>
        <v>2.1101145400904325E-2</v>
      </c>
      <c r="AN113">
        <f>K113-K101</f>
        <v>19.246566513294589</v>
      </c>
      <c r="AO113" s="51"/>
      <c r="AP113" s="51"/>
      <c r="AQ113" s="51"/>
      <c r="AR113" s="51"/>
    </row>
    <row r="114" spans="1:44" x14ac:dyDescent="0.25">
      <c r="A114" s="22" t="s">
        <v>153</v>
      </c>
      <c r="B114" s="41">
        <f t="shared" ref="B114:J114" si="4">SUM(B101:B113)</f>
        <v>2911.894000301189</v>
      </c>
      <c r="C114" s="41">
        <f t="shared" si="4"/>
        <v>1186.5095381603655</v>
      </c>
      <c r="D114" s="41">
        <f t="shared" si="4"/>
        <v>142.46280722876224</v>
      </c>
      <c r="E114" s="41">
        <f t="shared" si="4"/>
        <v>72.837577428262691</v>
      </c>
      <c r="F114" s="41">
        <f t="shared" si="4"/>
        <v>34.988375800908941</v>
      </c>
      <c r="G114" s="41">
        <f t="shared" si="4"/>
        <v>7.7323881625815698</v>
      </c>
      <c r="H114" s="41">
        <f t="shared" si="4"/>
        <v>2.8043193527104329</v>
      </c>
      <c r="I114" s="41">
        <f t="shared" si="4"/>
        <v>0.38728080005581589</v>
      </c>
      <c r="J114" s="41">
        <f t="shared" si="4"/>
        <v>0.89039790227747084</v>
      </c>
      <c r="K114" s="41"/>
      <c r="L114" s="4"/>
      <c r="M114" s="41"/>
      <c r="N114" s="41"/>
      <c r="O114" s="4">
        <f>SUM(B114:J114)</f>
        <v>4360.5066851371139</v>
      </c>
      <c r="P114" s="41"/>
      <c r="Q114" s="41">
        <f xml:space="preserve"> $R$6 * B114</f>
        <v>2911.894000301189</v>
      </c>
      <c r="R114" s="41">
        <f>$R$7 * C114</f>
        <v>1186.5095381603655</v>
      </c>
      <c r="S114" s="41">
        <f xml:space="preserve"> $R$8 * D114</f>
        <v>135.33966686732413</v>
      </c>
      <c r="T114" s="41">
        <f xml:space="preserve"> $R$9 * E114</f>
        <v>69.19569855684955</v>
      </c>
      <c r="U114" s="41">
        <f xml:space="preserve"> $R$10 * F114</f>
        <v>32.189305736836225</v>
      </c>
      <c r="V114" s="41">
        <f>$R$11 * G114</f>
        <v>6.0312627668136249</v>
      </c>
      <c r="W114" s="41">
        <f>$R$12 *H114</f>
        <v>1.6825916116262596</v>
      </c>
      <c r="X114" s="41">
        <f xml:space="preserve"> $R$13 * I114</f>
        <v>0.25173252003628033</v>
      </c>
      <c r="Y114" s="41">
        <f xml:space="preserve"> $R$14 * J114</f>
        <v>0.66779842670810319</v>
      </c>
      <c r="Z114" s="4">
        <f>SUM(Q114:Y114)</f>
        <v>4343.7615949477477</v>
      </c>
      <c r="AA114" s="41"/>
      <c r="AB114" s="49">
        <f xml:space="preserve"> $S$6 * B114</f>
        <v>7305942.0467556827</v>
      </c>
      <c r="AC114" s="49">
        <f>$S$7 * C114</f>
        <v>4597724.4603714161</v>
      </c>
      <c r="AD114" s="49">
        <f xml:space="preserve"> $S$8 * D114</f>
        <v>559166.51837289182</v>
      </c>
      <c r="AE114" s="49">
        <f xml:space="preserve"> $S$9 * E114</f>
        <v>291350.30971305078</v>
      </c>
      <c r="AF114" s="49">
        <f xml:space="preserve"> $S$10 * F114</f>
        <v>157447.69110409022</v>
      </c>
      <c r="AG114" s="49">
        <f>$S$11 * G114</f>
        <v>160153.22362338947</v>
      </c>
      <c r="AH114" s="49">
        <f>$S$12 *H114</f>
        <v>143536.28174913081</v>
      </c>
      <c r="AI114" s="49">
        <f xml:space="preserve"> $S$13 * I114</f>
        <v>27469.827147959022</v>
      </c>
      <c r="AJ114" s="49">
        <f xml:space="preserve"> $S$14 * J114</f>
        <v>59806.246300173159</v>
      </c>
      <c r="AK114" s="39">
        <f>SUM(AB114:AJ114) + AL114 + AM114 + AN114</f>
        <v>14527032.423658034</v>
      </c>
      <c r="AL114" s="39">
        <f>IF(AL113&gt;0,(AL113*$T$7)-(AL113*$S$7),0)</f>
        <v>21532.715321843149</v>
      </c>
      <c r="AM114" s="39">
        <f>IF(AM113 &gt; 0, (AM113 * $T$14) - (AM113 * $S$14), 0)</f>
        <v>3514.8177894286337</v>
      </c>
      <c r="AN114" s="39">
        <f t="array" ref="AN114">IF(AN113&gt;0,AN113*$T$15,0)</f>
        <v>1199388.2854089788</v>
      </c>
      <c r="AO114" s="51"/>
      <c r="AP114" s="51"/>
      <c r="AQ114" s="51"/>
      <c r="AR114" s="51"/>
    </row>
    <row r="115" spans="1:44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51"/>
      <c r="AP115" s="51"/>
      <c r="AQ115" s="51"/>
      <c r="AR115" s="51"/>
    </row>
    <row r="116" spans="1:44" x14ac:dyDescent="0.25">
      <c r="A116" s="4" t="str">
        <f>'55-59 transition matrix'!A1</f>
        <v>55-59</v>
      </c>
      <c r="B116" s="4" t="str">
        <f>'55-59 transition matrix'!B1</f>
        <v>no NAFLD</v>
      </c>
      <c r="C116" s="4" t="str">
        <f>'55-59 transition matrix'!C1</f>
        <v>NAFLD F0</v>
      </c>
      <c r="D116" s="4" t="str">
        <f>'55-59 transition matrix'!D1</f>
        <v>F1</v>
      </c>
      <c r="E116" s="4" t="str">
        <f>'55-59 transition matrix'!E1</f>
        <v>F2</v>
      </c>
      <c r="F116" s="4" t="str">
        <f>'55-59 transition matrix'!F1</f>
        <v>F3</v>
      </c>
      <c r="G116" s="4" t="str">
        <f>'55-59 transition matrix'!G1</f>
        <v>F4</v>
      </c>
      <c r="H116" s="4" t="str">
        <f>'55-59 transition matrix'!H1</f>
        <v>DCC</v>
      </c>
      <c r="I116" s="4" t="str">
        <f>'55-59 transition matrix'!I1</f>
        <v>HCC</v>
      </c>
      <c r="J116" s="4" t="str">
        <f>'55-59 transition matrix'!J1</f>
        <v>LT</v>
      </c>
      <c r="K116" s="4" t="str">
        <f>'55-59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51"/>
      <c r="AP116" s="51"/>
      <c r="AQ116" s="51"/>
      <c r="AR116" s="51"/>
    </row>
    <row r="117" spans="1:44" x14ac:dyDescent="0.25">
      <c r="A117" s="4" t="str">
        <f>'55-59 transition matrix'!A2</f>
        <v>no NAFLD</v>
      </c>
      <c r="B117" s="41">
        <f>'55-59 transition matrix'!B2</f>
        <v>0.90708999999999995</v>
      </c>
      <c r="C117" s="41">
        <f>'55-59 transition matrix'!C2</f>
        <v>8.5599999999999996E-2</v>
      </c>
      <c r="D117" s="41">
        <f>'55-59 transition matrix'!D2</f>
        <v>0</v>
      </c>
      <c r="E117" s="41">
        <f>'55-59 transition matrix'!E2</f>
        <v>0</v>
      </c>
      <c r="F117" s="41">
        <f>'55-59 transition matrix'!F2</f>
        <v>0</v>
      </c>
      <c r="G117" s="41">
        <f>'55-59 transition matrix'!G2</f>
        <v>0</v>
      </c>
      <c r="H117" s="41">
        <f>'55-59 transition matrix'!H2</f>
        <v>0</v>
      </c>
      <c r="I117" s="41">
        <f>'55-59 transition matrix'!I2</f>
        <v>0</v>
      </c>
      <c r="J117" s="41">
        <f>'55-59 transition matrix'!J2</f>
        <v>0</v>
      </c>
      <c r="K117" s="41">
        <f>'55-59 transition matrix'!K2</f>
        <v>7.3099999999999997E-3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51"/>
      <c r="AP117" s="51"/>
      <c r="AQ117" s="51"/>
      <c r="AR117" s="51"/>
    </row>
    <row r="118" spans="1:44" x14ac:dyDescent="0.25">
      <c r="A118" s="4" t="str">
        <f>'55-59 transition matrix'!A3</f>
        <v>NAFLD</v>
      </c>
      <c r="B118" s="41">
        <f>'55-59 transition matrix'!B3</f>
        <v>0.17818999999999999</v>
      </c>
      <c r="C118" s="41">
        <f>'55-59 transition matrix'!C3</f>
        <v>0.79241495000000006</v>
      </c>
      <c r="D118" s="41">
        <f>'55-59 transition matrix'!D3</f>
        <v>2.0952000000000002E-2</v>
      </c>
      <c r="E118" s="41">
        <f>'55-59 transition matrix'!E3</f>
        <v>0</v>
      </c>
      <c r="F118" s="41">
        <f>'55-59 transition matrix'!F3</f>
        <v>0</v>
      </c>
      <c r="G118" s="41">
        <f>'55-59 transition matrix'!G3</f>
        <v>0</v>
      </c>
      <c r="H118" s="41">
        <f>'55-59 transition matrix'!H3</f>
        <v>0</v>
      </c>
      <c r="I118" s="41">
        <f>'55-59 transition matrix'!I3</f>
        <v>0</v>
      </c>
      <c r="J118" s="41">
        <f>'55-59 transition matrix'!J3</f>
        <v>0</v>
      </c>
      <c r="K118" s="41">
        <f>'55-59 transition matrix'!K3</f>
        <v>8.4430500000000006E-3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51"/>
      <c r="AP118" s="51"/>
      <c r="AQ118" s="51"/>
      <c r="AR118" s="51"/>
    </row>
    <row r="119" spans="1:44" x14ac:dyDescent="0.25">
      <c r="A119" s="4" t="str">
        <f>'55-59 transition matrix'!A4</f>
        <v>F1</v>
      </c>
      <c r="B119" s="41">
        <f>'55-59 transition matrix'!B4</f>
        <v>0</v>
      </c>
      <c r="C119" s="41">
        <f>'55-59 transition matrix'!C4</f>
        <v>6.1800000000000001E-2</v>
      </c>
      <c r="D119" s="41">
        <f>'55-59 transition matrix'!D4</f>
        <v>0.82245289500000007</v>
      </c>
      <c r="E119" s="41">
        <f>'55-59 transition matrix'!E4</f>
        <v>0.1067</v>
      </c>
      <c r="F119" s="41">
        <f>'55-59 transition matrix'!F4</f>
        <v>0</v>
      </c>
      <c r="G119" s="41">
        <f>'55-59 transition matrix'!G4</f>
        <v>0</v>
      </c>
      <c r="H119" s="41">
        <f>'55-59 transition matrix'!H4</f>
        <v>0</v>
      </c>
      <c r="I119" s="41">
        <f>'55-59 transition matrix'!I4</f>
        <v>9.0210000000000005E-6</v>
      </c>
      <c r="J119" s="41">
        <f>'55-59 transition matrix'!J4</f>
        <v>0</v>
      </c>
      <c r="K119" s="41">
        <f>'55-59 transition matrix'!K4</f>
        <v>9.038084E-3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51"/>
      <c r="AP119" s="51"/>
      <c r="AQ119" s="51"/>
      <c r="AR119" s="51"/>
    </row>
    <row r="120" spans="1:44" x14ac:dyDescent="0.25">
      <c r="A120" s="4" t="str">
        <f>'55-59 transition matrix'!A5</f>
        <v>F2</v>
      </c>
      <c r="B120" s="41">
        <f>'55-59 transition matrix'!B5</f>
        <v>0</v>
      </c>
      <c r="C120" s="41">
        <f>'55-59 transition matrix'!C5</f>
        <v>0</v>
      </c>
      <c r="D120" s="41">
        <f>'55-59 transition matrix'!D5</f>
        <v>6.1800000000000001E-2</v>
      </c>
      <c r="E120" s="41">
        <f>'55-59 transition matrix'!E5</f>
        <v>0.81682581799999998</v>
      </c>
      <c r="F120" s="41">
        <f>'55-59 transition matrix'!F5</f>
        <v>0.1067</v>
      </c>
      <c r="G120" s="41">
        <f>'55-59 transition matrix'!G5</f>
        <v>0</v>
      </c>
      <c r="H120" s="41">
        <f>'55-59 transition matrix'!H5</f>
        <v>0</v>
      </c>
      <c r="I120" s="41">
        <f>'55-59 transition matrix'!I5</f>
        <v>1.8430000000000001E-4</v>
      </c>
      <c r="J120" s="41">
        <f>'55-59 transition matrix'!J5</f>
        <v>0</v>
      </c>
      <c r="K120" s="41">
        <f>'55-59 transition matrix'!K5</f>
        <v>1.4489882000000001E-2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51"/>
      <c r="AP120" s="51"/>
      <c r="AQ120" s="51"/>
      <c r="AR120" s="51"/>
    </row>
    <row r="121" spans="1:44" x14ac:dyDescent="0.25">
      <c r="A121" s="4" t="str">
        <f>'55-59 transition matrix'!A6</f>
        <v>F3</v>
      </c>
      <c r="B121" s="41">
        <f>'55-59 transition matrix'!B6</f>
        <v>0</v>
      </c>
      <c r="C121" s="41">
        <f>'55-59 transition matrix'!C6</f>
        <v>0</v>
      </c>
      <c r="D121" s="41">
        <f>'55-59 transition matrix'!D6</f>
        <v>0</v>
      </c>
      <c r="E121" s="41">
        <f>'55-59 transition matrix'!E6</f>
        <v>6.1800000000000001E-2</v>
      </c>
      <c r="F121" s="41">
        <f>'55-59 transition matrix'!F6</f>
        <v>0.84913525499999998</v>
      </c>
      <c r="G121" s="41">
        <f>'55-59 transition matrix'!G6</f>
        <v>6.9839999999999999E-2</v>
      </c>
      <c r="H121" s="41">
        <f>'55-59 transition matrix'!H6</f>
        <v>0</v>
      </c>
      <c r="I121" s="41">
        <f>'55-59 transition matrix'!I6</f>
        <v>3.6860000000000001E-4</v>
      </c>
      <c r="J121" s="41">
        <f>'55-59 transition matrix'!J6</f>
        <v>0</v>
      </c>
      <c r="K121" s="41">
        <f>'55-59 transition matrix'!K6</f>
        <v>1.8856145000000001E-2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51"/>
      <c r="AP121" s="51"/>
      <c r="AQ121" s="51"/>
      <c r="AR121" s="51"/>
    </row>
    <row r="122" spans="1:44" x14ac:dyDescent="0.25">
      <c r="A122" s="4" t="str">
        <f>'55-59 transition matrix'!A7</f>
        <v>F4</v>
      </c>
      <c r="B122" s="41">
        <f>'55-59 transition matrix'!B7</f>
        <v>0</v>
      </c>
      <c r="C122" s="41">
        <f>'55-59 transition matrix'!C7</f>
        <v>0</v>
      </c>
      <c r="D122" s="41">
        <f>'55-59 transition matrix'!D7</f>
        <v>0</v>
      </c>
      <c r="E122" s="41">
        <f>'55-59 transition matrix'!E7</f>
        <v>0</v>
      </c>
      <c r="F122" s="41">
        <f>'55-59 transition matrix'!F7</f>
        <v>6.1800000000000001E-2</v>
      </c>
      <c r="G122" s="41">
        <f>'55-59 transition matrix'!G7</f>
        <v>0.78240627100000004</v>
      </c>
      <c r="H122" s="41">
        <f>'55-59 transition matrix'!H7</f>
        <v>0.1067</v>
      </c>
      <c r="I122" s="41">
        <f>'55-59 transition matrix'!I7</f>
        <v>2.5219999999999999E-2</v>
      </c>
      <c r="J122" s="41">
        <f>'55-59 transition matrix'!J7</f>
        <v>0</v>
      </c>
      <c r="K122" s="41">
        <f>'55-59 transition matrix'!K7</f>
        <v>2.3873729E-2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51"/>
      <c r="AP122" s="51"/>
      <c r="AQ122" s="51"/>
      <c r="AR122" s="51"/>
    </row>
    <row r="123" spans="1:44" x14ac:dyDescent="0.25">
      <c r="A123" s="4" t="str">
        <f>'55-59 transition matrix'!A8</f>
        <v>DCC</v>
      </c>
      <c r="B123" s="41">
        <f>'55-59 transition matrix'!B8</f>
        <v>0</v>
      </c>
      <c r="C123" s="41">
        <f>'55-59 transition matrix'!C8</f>
        <v>0</v>
      </c>
      <c r="D123" s="41">
        <f>'55-59 transition matrix'!D8</f>
        <v>0</v>
      </c>
      <c r="E123" s="41">
        <f>'55-59 transition matrix'!E8</f>
        <v>0</v>
      </c>
      <c r="F123" s="41">
        <f>'55-59 transition matrix'!F8</f>
        <v>0</v>
      </c>
      <c r="G123" s="41">
        <f>'55-59 transition matrix'!G8</f>
        <v>0</v>
      </c>
      <c r="H123" s="41">
        <f>'55-59 transition matrix'!H8</f>
        <v>0.78761999999999999</v>
      </c>
      <c r="I123" s="41">
        <f>'55-59 transition matrix'!I8</f>
        <v>2.5219999999999999E-2</v>
      </c>
      <c r="J123" s="41">
        <f>'55-59 transition matrix'!J8</f>
        <v>2.716E-2</v>
      </c>
      <c r="K123" s="41">
        <f>'55-59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51"/>
      <c r="AP123" s="51"/>
      <c r="AQ123" s="51"/>
      <c r="AR123" s="51"/>
    </row>
    <row r="124" spans="1:44" x14ac:dyDescent="0.25">
      <c r="A124" s="4" t="str">
        <f>'55-59 transition matrix'!A9</f>
        <v>HCC</v>
      </c>
      <c r="B124" s="41">
        <f>'55-59 transition matrix'!B9</f>
        <v>0</v>
      </c>
      <c r="C124" s="41">
        <f>'55-59 transition matrix'!C9</f>
        <v>0</v>
      </c>
      <c r="D124" s="41">
        <f>'55-59 transition matrix'!D9</f>
        <v>0</v>
      </c>
      <c r="E124" s="41">
        <f>'55-59 transition matrix'!E9</f>
        <v>0</v>
      </c>
      <c r="F124" s="41">
        <f>'55-59 transition matrix'!F9</f>
        <v>0</v>
      </c>
      <c r="G124" s="41">
        <f>'55-59 transition matrix'!G9</f>
        <v>0</v>
      </c>
      <c r="H124" s="41">
        <f>'55-59 transition matrix'!H9</f>
        <v>0</v>
      </c>
      <c r="I124" s="41">
        <f>'55-59 transition matrix'!I9</f>
        <v>0.33782000000000001</v>
      </c>
      <c r="J124" s="41">
        <f>'55-59 transition matrix'!J9</f>
        <v>3.9780000000000003E-2</v>
      </c>
      <c r="K124" s="41">
        <f>'55-59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51"/>
      <c r="AP124" s="51"/>
      <c r="AQ124" s="51"/>
      <c r="AR124" s="51"/>
    </row>
    <row r="125" spans="1:44" x14ac:dyDescent="0.25">
      <c r="A125" s="4" t="str">
        <f>'55-59 transition matrix'!A10</f>
        <v xml:space="preserve">LT </v>
      </c>
      <c r="B125" s="41">
        <f>'55-59 transition matrix'!B10</f>
        <v>0</v>
      </c>
      <c r="C125" s="41">
        <f>'55-59 transition matrix'!C10</f>
        <v>0</v>
      </c>
      <c r="D125" s="41">
        <f>'55-59 transition matrix'!D10</f>
        <v>0</v>
      </c>
      <c r="E125" s="41">
        <f>'55-59 transition matrix'!E10</f>
        <v>0</v>
      </c>
      <c r="F125" s="41">
        <f>'55-59 transition matrix'!F10</f>
        <v>0</v>
      </c>
      <c r="G125" s="41">
        <f>'55-59 transition matrix'!G10</f>
        <v>0</v>
      </c>
      <c r="H125" s="41">
        <f>'55-59 transition matrix'!H10</f>
        <v>0</v>
      </c>
      <c r="I125" s="41">
        <f>'55-59 transition matrix'!I10</f>
        <v>0</v>
      </c>
      <c r="J125" s="41">
        <f>'55-59 transition matrix'!J10</f>
        <v>0.92999999999999994</v>
      </c>
      <c r="K125" s="41">
        <f>'55-59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51"/>
      <c r="AP125" s="51"/>
      <c r="AQ125" s="51"/>
      <c r="AR125" s="51"/>
    </row>
    <row r="126" spans="1:44" x14ac:dyDescent="0.25">
      <c r="A126" s="4" t="str">
        <f>'55-59 transition matrix'!A11</f>
        <v>death</v>
      </c>
      <c r="B126" s="41">
        <f>'55-59 transition matrix'!B11</f>
        <v>0</v>
      </c>
      <c r="C126" s="41">
        <f>'55-59 transition matrix'!C11</f>
        <v>0</v>
      </c>
      <c r="D126" s="41">
        <f>'55-59 transition matrix'!D11</f>
        <v>0</v>
      </c>
      <c r="E126" s="41">
        <f>'55-59 transition matrix'!E11</f>
        <v>0</v>
      </c>
      <c r="F126" s="41">
        <f>'55-59 transition matrix'!F11</f>
        <v>0</v>
      </c>
      <c r="G126" s="41">
        <f>'55-59 transition matrix'!G11</f>
        <v>0</v>
      </c>
      <c r="H126" s="41">
        <f>'55-59 transition matrix'!H11</f>
        <v>0</v>
      </c>
      <c r="I126" s="41">
        <f>'55-59 transition matrix'!I11</f>
        <v>0</v>
      </c>
      <c r="J126" s="41">
        <f>'55-59 transition matrix'!J11</f>
        <v>0</v>
      </c>
      <c r="K126" s="41">
        <f>'55-59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51"/>
      <c r="AP126" s="51"/>
      <c r="AQ126" s="51"/>
      <c r="AR126" s="51"/>
    </row>
    <row r="127" spans="1:44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51"/>
      <c r="AP127" s="51"/>
      <c r="AQ127" s="51"/>
      <c r="AR127" s="51"/>
    </row>
    <row r="128" spans="1:44" x14ac:dyDescent="0.25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51"/>
      <c r="AP128" s="51"/>
      <c r="AQ128" s="51"/>
      <c r="AR128" s="51"/>
    </row>
    <row r="129" spans="1:44" x14ac:dyDescent="0.25">
      <c r="A129" s="4">
        <v>55</v>
      </c>
      <c r="B129" s="41">
        <f t="array" ref="B129:K129">MMULT(B113:K113,B117:K126)</f>
        <v>556.08794344226806</v>
      </c>
      <c r="C129" s="41">
        <v>239.41325064188638</v>
      </c>
      <c r="D129" s="41">
        <v>30.921737707001814</v>
      </c>
      <c r="E129" s="41">
        <v>17.072708586261513</v>
      </c>
      <c r="F129" s="41">
        <v>8.8834584799673806</v>
      </c>
      <c r="G129" s="41">
        <v>2.0458719418188887</v>
      </c>
      <c r="H129" s="41">
        <v>0.7146804339755507</v>
      </c>
      <c r="I129" s="41">
        <v>0.10130732122613043</v>
      </c>
      <c r="J129" s="41">
        <v>0.19773023939058246</v>
      </c>
      <c r="K129" s="41">
        <v>63.257543272564476</v>
      </c>
      <c r="L129" s="41">
        <f xml:space="preserve"> (C129 + D129 + E129 + F129 + G129 + H129) / $Q$2</f>
        <v>0.32551750769487192</v>
      </c>
      <c r="M129" s="41">
        <f xml:space="preserve"> (D129 + E129 + F129 + G129 + H129) / (C129 + D129 + E129 + F129+ G129 + H129)</f>
        <v>0.19942523515272031</v>
      </c>
      <c r="N129" s="41">
        <f>I129 / (D129 + E129 + F129 + G129 + H129)</f>
        <v>1.6986911813124663E-3</v>
      </c>
      <c r="O129" s="41">
        <f>SUM(B129:J129)</f>
        <v>855.43868879379647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51"/>
      <c r="AP129" s="51"/>
      <c r="AQ129" s="51"/>
      <c r="AR129" s="51"/>
    </row>
    <row r="130" spans="1:44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51"/>
      <c r="AP130" s="51"/>
      <c r="AQ130" s="51"/>
      <c r="AR130" s="51"/>
    </row>
    <row r="131" spans="1:44" x14ac:dyDescent="0.25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51"/>
      <c r="AP131" s="51"/>
      <c r="AQ131" s="51"/>
      <c r="AR131" s="51"/>
    </row>
    <row r="132" spans="1:44" x14ac:dyDescent="0.25">
      <c r="A132" s="4">
        <v>56</v>
      </c>
      <c r="B132" s="41">
        <f t="array" ref="B132:K132">MMULT(B129:K129,B117:K126)</f>
        <v>547.08285974892465</v>
      </c>
      <c r="C132" s="41">
        <v>239.22673038567874</v>
      </c>
      <c r="D132" s="41">
        <v>31.502952513634071</v>
      </c>
      <c r="E132" s="41">
        <v>17.793776303847764</v>
      </c>
      <c r="F132" s="41">
        <v>9.4913506738275242</v>
      </c>
      <c r="G132" s="41">
        <v>2.2211237771829673</v>
      </c>
      <c r="H132" s="41">
        <v>0.78119113959989861</v>
      </c>
      <c r="I132" s="41">
        <v>0.11054465815816597</v>
      </c>
      <c r="J132" s="41">
        <v>0.20732984845839308</v>
      </c>
      <c r="K132" s="41">
        <v>70.278373017048608</v>
      </c>
      <c r="L132" s="41">
        <f xml:space="preserve"> (C132 + D132 + E132 + F132 + G132 + H132) / $Q$2</f>
        <v>0.32765686228701907</v>
      </c>
      <c r="M132" s="41">
        <f xml:space="preserve"> (D132 + E132 + F132 + G132 + H132) / (C132 + D132 + E132 + F132+ G132 + H132)</f>
        <v>0.2052720238106894</v>
      </c>
      <c r="N132" s="41">
        <f>I132 / (D132 + E132 + F132 + G132 + H132)</f>
        <v>1.7890265828063522E-3</v>
      </c>
      <c r="O132" s="41">
        <f>SUM(B132:J132)</f>
        <v>848.41785904931191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51"/>
      <c r="AP132" s="51"/>
      <c r="AQ132" s="51"/>
      <c r="AR132" s="51"/>
    </row>
    <row r="133" spans="1:44" x14ac:dyDescent="0.25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51"/>
      <c r="AP133" s="51"/>
      <c r="AQ133" s="51"/>
      <c r="AR133" s="51"/>
    </row>
    <row r="134" spans="1:44" x14ac:dyDescent="0.25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51"/>
      <c r="AP134" s="51"/>
      <c r="AQ134" s="51"/>
      <c r="AR134" s="51"/>
    </row>
    <row r="135" spans="1:44" x14ac:dyDescent="0.25">
      <c r="A135" s="4">
        <v>57</v>
      </c>
      <c r="B135" s="41">
        <f t="array" ref="B135:K135">MMULT(B132:K132,B117:K126)</f>
        <v>538.88120233707616</v>
      </c>
      <c r="C135" s="41">
        <v>238.34401285708165</v>
      </c>
      <c r="D135" s="41">
        <v>32.021628326504398</v>
      </c>
      <c r="E135" s="41">
        <v>18.482346389546763</v>
      </c>
      <c r="F135" s="41">
        <v>10.09530185576542</v>
      </c>
      <c r="G135" s="41">
        <v>2.4006971029952746</v>
      </c>
      <c r="H135" s="41">
        <v>0.85227567239709479</v>
      </c>
      <c r="I135" s="41">
        <v>0.12012467158605296</v>
      </c>
      <c r="J135" s="41">
        <v>0.21843137691937065</v>
      </c>
      <c r="K135" s="41">
        <v>77.280211476488617</v>
      </c>
      <c r="L135" s="41">
        <f xml:space="preserve"> (C135 + D135 + E135 + F135 + G135 + H135) / $Q$2</f>
        <v>0.32894035226919449</v>
      </c>
      <c r="M135" s="41">
        <f xml:space="preserve"> (D135 + E135 + F135 + G135 + H135) / (C135 + D135 + E135 + F135+ G135 + H135)</f>
        <v>0.21129397458941299</v>
      </c>
      <c r="N135" s="41">
        <f>I135 / (D135 + E135 + F135 + G135 + H135)</f>
        <v>1.8812911497111376E-3</v>
      </c>
      <c r="O135" s="41">
        <f>SUM(B135:J135)</f>
        <v>841.41602058987235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51"/>
      <c r="AP135" s="51"/>
      <c r="AQ135" s="51"/>
      <c r="AR135" s="51"/>
    </row>
    <row r="136" spans="1:44" x14ac:dyDescent="0.25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51"/>
      <c r="AP136" s="51"/>
      <c r="AQ136" s="51"/>
      <c r="AR136" s="51"/>
    </row>
    <row r="137" spans="1:44" x14ac:dyDescent="0.25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51"/>
      <c r="AP137" s="51"/>
      <c r="AQ137" s="51"/>
      <c r="AR137" s="51"/>
    </row>
    <row r="138" spans="1:44" x14ac:dyDescent="0.25">
      <c r="A138" s="4">
        <v>58</v>
      </c>
      <c r="B138" s="41">
        <f t="array" ref="B138:K138">MMULT(B135:K135,B117:K126)</f>
        <v>531.28426947894184</v>
      </c>
      <c r="C138" s="41">
        <v>236.97452658157542</v>
      </c>
      <c r="D138" s="41">
        <v>32.472273684003113</v>
      </c>
      <c r="E138" s="41">
        <v>19.137455105325202</v>
      </c>
      <c r="F138" s="41">
        <v>10.692706156327091</v>
      </c>
      <c r="G138" s="41">
        <v>2.5833763497616928</v>
      </c>
      <c r="H138" s="41">
        <v>0.92742374598299548</v>
      </c>
      <c r="I138" s="41">
        <v>0.13003678176335798</v>
      </c>
      <c r="J138" s="41">
        <v>0.23106754723301295</v>
      </c>
      <c r="K138" s="41">
        <v>84.263096635447141</v>
      </c>
      <c r="L138" s="41">
        <f xml:space="preserve"> (C138 + D138 + E138 + F138 + G138 + H138) / $Q$2</f>
        <v>0.32958419884006218</v>
      </c>
      <c r="M138" s="41">
        <f xml:space="preserve"> (D138 + E138 + F138 + G138 + H138) / (C138 + D138 + E138 + F138+ G138 + H138)</f>
        <v>0.21735764579332387</v>
      </c>
      <c r="N138" s="41">
        <f>I138 / (D138 + E138 + F138 + G138 + H138)</f>
        <v>1.9758454615026568E-3</v>
      </c>
      <c r="O138" s="41">
        <f>SUM(B138:J138)</f>
        <v>834.43313543091369</v>
      </c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51"/>
      <c r="AP138" s="51"/>
      <c r="AQ138" s="51"/>
      <c r="AR138" s="51"/>
    </row>
    <row r="139" spans="1:44" x14ac:dyDescent="0.25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51"/>
      <c r="AP139" s="51"/>
      <c r="AQ139" s="51"/>
      <c r="AR139" s="51"/>
    </row>
    <row r="140" spans="1:44" x14ac:dyDescent="0.25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51"/>
      <c r="AP140" s="51"/>
      <c r="AQ140" s="51"/>
      <c r="AR140" s="51"/>
    </row>
    <row r="141" spans="1:44" x14ac:dyDescent="0.25">
      <c r="A141" s="4">
        <v>59</v>
      </c>
      <c r="B141" s="41">
        <f t="array" ref="B141:K141">MMULT(B138:K138,B117:K126)</f>
        <v>524.14913889322429</v>
      </c>
      <c r="C141" s="41">
        <v>235.2668776134816</v>
      </c>
      <c r="D141" s="41">
        <v>32.854700505086946</v>
      </c>
      <c r="E141" s="41">
        <v>19.757568263389679</v>
      </c>
      <c r="F141" s="41">
        <v>11.281172886846345</v>
      </c>
      <c r="G141" s="41">
        <v>2.7680284543645222</v>
      </c>
      <c r="H141" s="41">
        <v>1.0061037473306995</v>
      </c>
      <c r="I141" s="41">
        <v>0.14023270087601561</v>
      </c>
      <c r="J141" s="41">
        <v>0.24525451104614657</v>
      </c>
      <c r="K141" s="41">
        <v>91.227154490714668</v>
      </c>
      <c r="L141" s="41">
        <f xml:space="preserve"> (C141 + D141 + E141 + F141 + G141 + H141) / $Q$2</f>
        <v>0.32974387060359422</v>
      </c>
      <c r="M141" s="41">
        <f xml:space="preserve"> (D141 + E141 + F141 + G141 + H141) / (C141 + D141 + E141 + F141+ G141 + H141)</f>
        <v>0.22337364908001484</v>
      </c>
      <c r="N141" s="41">
        <f>I141 / (D141 + E141 + F141 + G141 + H141)</f>
        <v>2.072376662599545E-3</v>
      </c>
      <c r="O141" s="41">
        <f>SUM(B141:J141)</f>
        <v>827.46907757564622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-4.1463730284047813</v>
      </c>
      <c r="AM141">
        <f>J141 - J129</f>
        <v>4.752427165556411E-2</v>
      </c>
      <c r="AN141">
        <f>K141-K129</f>
        <v>27.969611218150192</v>
      </c>
      <c r="AO141" s="51"/>
      <c r="AP141" s="51"/>
      <c r="AQ141" s="51"/>
      <c r="AR141" s="51"/>
    </row>
    <row r="142" spans="1:44" x14ac:dyDescent="0.25">
      <c r="A142" s="22" t="s">
        <v>153</v>
      </c>
      <c r="B142" s="41">
        <f t="shared" ref="B142:J142" si="5">SUM(B129:B141)</f>
        <v>2697.4854139004347</v>
      </c>
      <c r="C142" s="41">
        <f t="shared" si="5"/>
        <v>1189.2253980797038</v>
      </c>
      <c r="D142" s="41">
        <f t="shared" si="5"/>
        <v>159.77329273623033</v>
      </c>
      <c r="E142" s="41">
        <f t="shared" si="5"/>
        <v>92.243854648370927</v>
      </c>
      <c r="F142" s="41">
        <f t="shared" si="5"/>
        <v>50.443990052733767</v>
      </c>
      <c r="G142" s="41">
        <f t="shared" si="5"/>
        <v>12.019097626123346</v>
      </c>
      <c r="H142" s="41">
        <f t="shared" si="5"/>
        <v>4.2816747392862391</v>
      </c>
      <c r="I142" s="41">
        <f t="shared" si="5"/>
        <v>0.6022461336097229</v>
      </c>
      <c r="J142" s="41">
        <f t="shared" si="5"/>
        <v>1.0998135230475057</v>
      </c>
      <c r="K142" s="41"/>
      <c r="L142" s="41"/>
      <c r="M142" s="41"/>
      <c r="N142" s="41"/>
      <c r="O142" s="4">
        <f>SUM(B142:J142)</f>
        <v>4207.1747814395412</v>
      </c>
      <c r="P142" s="41"/>
      <c r="Q142" s="41">
        <f xml:space="preserve"> $R$6 * B142</f>
        <v>2697.4854139004347</v>
      </c>
      <c r="R142" s="41">
        <f>$R$7 * C142</f>
        <v>1189.2253980797038</v>
      </c>
      <c r="S142" s="41">
        <f xml:space="preserve"> $R$8 * D142</f>
        <v>151.7846280994188</v>
      </c>
      <c r="T142" s="41">
        <f xml:space="preserve"> $R$9 * E142</f>
        <v>87.631661915952378</v>
      </c>
      <c r="U142" s="41">
        <f xml:space="preserve"> $R$10 * F142</f>
        <v>46.408470848515066</v>
      </c>
      <c r="V142" s="41">
        <f>$R$11 * G142</f>
        <v>9.3748961483762105</v>
      </c>
      <c r="W142" s="41">
        <f>$R$12 *H142</f>
        <v>2.5690048435717432</v>
      </c>
      <c r="X142" s="41">
        <f xml:space="preserve"> $R$13 * I142</f>
        <v>0.39145998684631989</v>
      </c>
      <c r="Y142" s="41">
        <f xml:space="preserve"> $R$14 * J142</f>
        <v>0.82486014228562921</v>
      </c>
      <c r="Z142" s="4">
        <f>SUM(Q142:Y142)</f>
        <v>4185.6957939651056</v>
      </c>
      <c r="AA142" s="41"/>
      <c r="AB142" s="49">
        <f xml:space="preserve"> $S$6 * B142</f>
        <v>6767990.9034761908</v>
      </c>
      <c r="AC142" s="49">
        <f>$S$7 * C142</f>
        <v>4608248.4175588526</v>
      </c>
      <c r="AD142" s="49">
        <f xml:space="preserve"> $S$8 * D142</f>
        <v>627110.173989704</v>
      </c>
      <c r="AE142" s="49">
        <f xml:space="preserve"> $S$9 * E142</f>
        <v>368975.41859348369</v>
      </c>
      <c r="AF142" s="49">
        <f xml:space="preserve"> $S$10 * F142</f>
        <v>226997.95523730194</v>
      </c>
      <c r="AG142" s="49">
        <f>$S$11 * G142</f>
        <v>248939.55003226674</v>
      </c>
      <c r="AH142" s="49">
        <f>$S$12 *H142</f>
        <v>219153.23985562686</v>
      </c>
      <c r="AI142" s="49">
        <f xml:space="preserve"> $S$13 * I142</f>
        <v>42717.318256937644</v>
      </c>
      <c r="AJ142" s="49">
        <f xml:space="preserve"> $S$14 * J142</f>
        <v>73872.274716054861</v>
      </c>
      <c r="AK142" s="39">
        <f>SUM(AB142:AJ142) + AL142 + AM142 + AN142</f>
        <v>14934903.63192755</v>
      </c>
      <c r="AL142" s="39">
        <f>IF(AL141&gt;0,(AL141*$T$7)-(AL141*$S$7),0)</f>
        <v>0</v>
      </c>
      <c r="AM142" s="39">
        <f>IF(AM141 &gt; 0, (AM141 * $T$14) - (AM141 * $S$14), 0)</f>
        <v>7916.1179296673135</v>
      </c>
      <c r="AN142" s="39">
        <f t="array" ref="AN142">IF(AN141&gt;0,AN141*$T$15,0)</f>
        <v>1742982.2622814656</v>
      </c>
      <c r="AO142" s="51"/>
      <c r="AP142" s="51"/>
      <c r="AQ142" s="51"/>
      <c r="AR142" s="51"/>
    </row>
    <row r="143" spans="1:44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51"/>
      <c r="AP143" s="51"/>
      <c r="AQ143" s="51"/>
      <c r="AR143" s="51"/>
    </row>
    <row r="144" spans="1:44" x14ac:dyDescent="0.25">
      <c r="A144" s="4" t="str">
        <f>'60-64 transition matrix'!A1</f>
        <v>60-64</v>
      </c>
      <c r="B144" s="4" t="str">
        <f>'60-64 transition matrix'!B1</f>
        <v>no NAFLD</v>
      </c>
      <c r="C144" s="4" t="str">
        <f>'60-64 transition matrix'!C1</f>
        <v>NAFLD</v>
      </c>
      <c r="D144" s="4" t="str">
        <f>'60-64 transition matrix'!D1</f>
        <v>F1</v>
      </c>
      <c r="E144" s="4" t="str">
        <f>'60-64 transition matrix'!E1</f>
        <v>F2</v>
      </c>
      <c r="F144" s="4" t="str">
        <f>'60-64 transition matrix'!F1</f>
        <v>F3</v>
      </c>
      <c r="G144" s="4" t="str">
        <f>'60-64 transition matrix'!G1</f>
        <v>F4</v>
      </c>
      <c r="H144" s="4" t="str">
        <f>'60-64 transition matrix'!H1</f>
        <v>DCC</v>
      </c>
      <c r="I144" s="4" t="str">
        <f>'60-64 transition matrix'!I1</f>
        <v>HCC</v>
      </c>
      <c r="J144" s="4" t="str">
        <f>'60-64 transition matrix'!J1</f>
        <v>LT</v>
      </c>
      <c r="K144" s="4" t="str">
        <f>'60-64 transition matrix'!K1</f>
        <v>death</v>
      </c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51"/>
      <c r="AP144" s="51"/>
      <c r="AQ144" s="51"/>
      <c r="AR144" s="51"/>
    </row>
    <row r="145" spans="1:44" x14ac:dyDescent="0.25">
      <c r="A145" s="4" t="str">
        <f>'60-64 transition matrix'!A2</f>
        <v>no NAFLD</v>
      </c>
      <c r="B145" s="41">
        <f>'60-64 transition matrix'!B2</f>
        <v>0.90156000000000003</v>
      </c>
      <c r="C145" s="41">
        <f>'60-64 transition matrix'!C2</f>
        <v>8.8099999999999998E-2</v>
      </c>
      <c r="D145" s="41">
        <f>'60-64 transition matrix'!D2</f>
        <v>0</v>
      </c>
      <c r="E145" s="41">
        <f>'60-64 transition matrix'!E2</f>
        <v>0</v>
      </c>
      <c r="F145" s="41">
        <f>'60-64 transition matrix'!F2</f>
        <v>0</v>
      </c>
      <c r="G145" s="41">
        <f>'60-64 transition matrix'!G2</f>
        <v>0</v>
      </c>
      <c r="H145" s="41">
        <f>'60-64 transition matrix'!H2</f>
        <v>0</v>
      </c>
      <c r="I145" s="41">
        <f>'60-64 transition matrix'!I2</f>
        <v>0</v>
      </c>
      <c r="J145" s="41">
        <f>'60-64 transition matrix'!J2</f>
        <v>0</v>
      </c>
      <c r="K145" s="41">
        <f>'60-64 transition matrix'!K2</f>
        <v>1.034E-2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51"/>
      <c r="AP145" s="51"/>
      <c r="AQ145" s="51"/>
      <c r="AR145" s="51"/>
    </row>
    <row r="146" spans="1:44" x14ac:dyDescent="0.25">
      <c r="A146" s="4" t="str">
        <f>'60-64 transition matrix'!A3</f>
        <v>NAFLD</v>
      </c>
      <c r="B146" s="41">
        <f>'60-64 transition matrix'!B3</f>
        <v>0.17818999999999999</v>
      </c>
      <c r="C146" s="41">
        <f>'60-64 transition matrix'!C3</f>
        <v>0.7889153000000001</v>
      </c>
      <c r="D146" s="41">
        <f>'60-64 transition matrix'!D3</f>
        <v>2.0952000000000002E-2</v>
      </c>
      <c r="E146" s="41">
        <f>'60-64 transition matrix'!E3</f>
        <v>0</v>
      </c>
      <c r="F146" s="41">
        <f>'60-64 transition matrix'!F3</f>
        <v>0</v>
      </c>
      <c r="G146" s="41">
        <f>'60-64 transition matrix'!G3</f>
        <v>0</v>
      </c>
      <c r="H146" s="41">
        <f>'60-64 transition matrix'!H3</f>
        <v>0</v>
      </c>
      <c r="I146" s="41">
        <f>'60-64 transition matrix'!I3</f>
        <v>0</v>
      </c>
      <c r="J146" s="41">
        <f>'60-64 transition matrix'!J3</f>
        <v>0</v>
      </c>
      <c r="K146" s="41">
        <f>'60-64 transition matrix'!K3</f>
        <v>1.1942700000000001E-2</v>
      </c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51"/>
      <c r="AP146" s="51"/>
      <c r="AQ146" s="51"/>
      <c r="AR146" s="51"/>
    </row>
    <row r="147" spans="1:44" x14ac:dyDescent="0.25">
      <c r="A147" s="4" t="str">
        <f>'60-64 transition matrix'!A4</f>
        <v>F1</v>
      </c>
      <c r="B147" s="41">
        <f>'60-64 transition matrix'!B4</f>
        <v>0</v>
      </c>
      <c r="C147" s="41">
        <f>'60-64 transition matrix'!C4</f>
        <v>6.1800000000000001E-2</v>
      </c>
      <c r="D147" s="41">
        <f>'60-64 transition matrix'!D4</f>
        <v>0.81870660299999998</v>
      </c>
      <c r="E147" s="41">
        <f>'60-64 transition matrix'!E4</f>
        <v>0.1067</v>
      </c>
      <c r="F147" s="41">
        <f>'60-64 transition matrix'!F4</f>
        <v>0</v>
      </c>
      <c r="G147" s="41">
        <f>'60-64 transition matrix'!G4</f>
        <v>0</v>
      </c>
      <c r="H147" s="41">
        <f>'60-64 transition matrix'!H4</f>
        <v>0</v>
      </c>
      <c r="I147" s="41">
        <f>'60-64 transition matrix'!I4</f>
        <v>9.0210000000000005E-6</v>
      </c>
      <c r="J147" s="41">
        <f>'60-64 transition matrix'!J4</f>
        <v>0</v>
      </c>
      <c r="K147" s="41">
        <f>'60-64 transition matrix'!K4</f>
        <v>1.2784376000000002E-2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51"/>
      <c r="AP147" s="51"/>
      <c r="AQ147" s="51"/>
      <c r="AR147" s="51"/>
    </row>
    <row r="148" spans="1:44" x14ac:dyDescent="0.25">
      <c r="A148" s="4" t="str">
        <f>'60-64 transition matrix'!A5</f>
        <v>F2</v>
      </c>
      <c r="B148" s="41">
        <f>'60-64 transition matrix'!B5</f>
        <v>0</v>
      </c>
      <c r="C148" s="41">
        <f>'60-64 transition matrix'!C5</f>
        <v>0</v>
      </c>
      <c r="D148" s="41">
        <f>'60-64 transition matrix'!D5</f>
        <v>6.1800000000000001E-2</v>
      </c>
      <c r="E148" s="41">
        <f>'60-64 transition matrix'!E5</f>
        <v>0.810819752</v>
      </c>
      <c r="F148" s="41">
        <f>'60-64 transition matrix'!F5</f>
        <v>0.1067</v>
      </c>
      <c r="G148" s="41">
        <f>'60-64 transition matrix'!G5</f>
        <v>0</v>
      </c>
      <c r="H148" s="41">
        <f>'60-64 transition matrix'!H5</f>
        <v>0</v>
      </c>
      <c r="I148" s="41">
        <f>'60-64 transition matrix'!I5</f>
        <v>1.8430000000000001E-4</v>
      </c>
      <c r="J148" s="41">
        <f>'60-64 transition matrix'!J5</f>
        <v>0</v>
      </c>
      <c r="K148" s="41">
        <f>'60-64 transition matrix'!K5</f>
        <v>2.0495948000000003E-2</v>
      </c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51"/>
      <c r="AP148" s="51"/>
      <c r="AQ148" s="51"/>
      <c r="AR148" s="51"/>
    </row>
    <row r="149" spans="1:44" x14ac:dyDescent="0.25">
      <c r="A149" s="4" t="str">
        <f>'60-64 transition matrix'!A6</f>
        <v>F3</v>
      </c>
      <c r="B149" s="41">
        <f>'60-64 transition matrix'!B6</f>
        <v>0</v>
      </c>
      <c r="C149" s="41">
        <f>'60-64 transition matrix'!C6</f>
        <v>0</v>
      </c>
      <c r="D149" s="41">
        <f>'60-64 transition matrix'!D6</f>
        <v>0</v>
      </c>
      <c r="E149" s="41">
        <f>'60-64 transition matrix'!E6</f>
        <v>6.1800000000000001E-2</v>
      </c>
      <c r="F149" s="41">
        <f>'60-64 transition matrix'!F6</f>
        <v>0.84131937000000001</v>
      </c>
      <c r="G149" s="41">
        <f>'60-64 transition matrix'!G6</f>
        <v>6.9839999999999999E-2</v>
      </c>
      <c r="H149" s="41">
        <f>'60-64 transition matrix'!H6</f>
        <v>0</v>
      </c>
      <c r="I149" s="41">
        <f>'60-64 transition matrix'!I6</f>
        <v>3.6860000000000001E-4</v>
      </c>
      <c r="J149" s="41">
        <f>'60-64 transition matrix'!J6</f>
        <v>0</v>
      </c>
      <c r="K149" s="41">
        <f>'60-64 transition matrix'!K6</f>
        <v>2.6672030000000003E-2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51"/>
      <c r="AP149" s="51"/>
      <c r="AQ149" s="51"/>
      <c r="AR149" s="51"/>
    </row>
    <row r="150" spans="1:44" x14ac:dyDescent="0.25">
      <c r="A150" s="4" t="str">
        <f>'60-64 transition matrix'!A7</f>
        <v>F4</v>
      </c>
      <c r="B150" s="41">
        <f>'60-64 transition matrix'!B7</f>
        <v>0</v>
      </c>
      <c r="C150" s="41">
        <f>'60-64 transition matrix'!C7</f>
        <v>0</v>
      </c>
      <c r="D150" s="41">
        <f>'60-64 transition matrix'!D7</f>
        <v>0</v>
      </c>
      <c r="E150" s="41">
        <f>'60-64 transition matrix'!E7</f>
        <v>0</v>
      </c>
      <c r="F150" s="41">
        <f>'60-64 transition matrix'!F7</f>
        <v>6.1800000000000001E-2</v>
      </c>
      <c r="G150" s="41">
        <f>'60-64 transition matrix'!G7</f>
        <v>0.77251059399999999</v>
      </c>
      <c r="H150" s="41">
        <f>'60-64 transition matrix'!H7</f>
        <v>0.1067</v>
      </c>
      <c r="I150" s="41">
        <f>'60-64 transition matrix'!I7</f>
        <v>2.5219999999999999E-2</v>
      </c>
      <c r="J150" s="41">
        <f>'60-64 transition matrix'!J7</f>
        <v>0</v>
      </c>
      <c r="K150" s="41">
        <f>'60-64 transition matrix'!K7</f>
        <v>3.3769406000000002E-2</v>
      </c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51"/>
      <c r="AP150" s="51"/>
      <c r="AQ150" s="51"/>
      <c r="AR150" s="51"/>
    </row>
    <row r="151" spans="1:44" x14ac:dyDescent="0.25">
      <c r="A151" s="4" t="str">
        <f>'60-64 transition matrix'!A8</f>
        <v>DCC</v>
      </c>
      <c r="B151" s="41">
        <f>'60-64 transition matrix'!B8</f>
        <v>0</v>
      </c>
      <c r="C151" s="41">
        <f>'60-64 transition matrix'!C8</f>
        <v>0</v>
      </c>
      <c r="D151" s="41">
        <f>'60-64 transition matrix'!D8</f>
        <v>0</v>
      </c>
      <c r="E151" s="41">
        <f>'60-64 transition matrix'!E8</f>
        <v>0</v>
      </c>
      <c r="F151" s="41">
        <f>'60-64 transition matrix'!F8</f>
        <v>0</v>
      </c>
      <c r="G151" s="41">
        <f>'60-64 transition matrix'!G8</f>
        <v>0</v>
      </c>
      <c r="H151" s="41">
        <f>'60-64 transition matrix'!H8</f>
        <v>0.78761999999999999</v>
      </c>
      <c r="I151" s="41">
        <f>'60-64 transition matrix'!I8</f>
        <v>2.5219999999999999E-2</v>
      </c>
      <c r="J151" s="41">
        <f>'60-64 transition matrix'!J8</f>
        <v>2.716E-2</v>
      </c>
      <c r="K151" s="41">
        <f>'60-64 transition matrix'!K8</f>
        <v>0.16</v>
      </c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51"/>
      <c r="AP151" s="51"/>
      <c r="AQ151" s="51"/>
      <c r="AR151" s="51"/>
    </row>
    <row r="152" spans="1:44" x14ac:dyDescent="0.25">
      <c r="A152" s="4" t="str">
        <f>'60-64 transition matrix'!A9</f>
        <v>HCC</v>
      </c>
      <c r="B152" s="41">
        <f>'60-64 transition matrix'!B9</f>
        <v>0</v>
      </c>
      <c r="C152" s="41">
        <f>'60-64 transition matrix'!C9</f>
        <v>0</v>
      </c>
      <c r="D152" s="41">
        <f>'60-64 transition matrix'!D9</f>
        <v>0</v>
      </c>
      <c r="E152" s="41">
        <f>'60-64 transition matrix'!E9</f>
        <v>0</v>
      </c>
      <c r="F152" s="41">
        <f>'60-64 transition matrix'!F9</f>
        <v>0</v>
      </c>
      <c r="G152" s="41">
        <f>'60-64 transition matrix'!G9</f>
        <v>0</v>
      </c>
      <c r="H152" s="41">
        <f>'60-64 transition matrix'!H9</f>
        <v>0</v>
      </c>
      <c r="I152" s="41">
        <f>'60-64 transition matrix'!I9</f>
        <v>0.33782000000000001</v>
      </c>
      <c r="J152" s="41">
        <f>'60-64 transition matrix'!J9</f>
        <v>3.9780000000000003E-2</v>
      </c>
      <c r="K152" s="41">
        <f>'60-64 transition matrix'!K9</f>
        <v>0.62239999999999995</v>
      </c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51"/>
      <c r="AP152" s="51"/>
      <c r="AQ152" s="51"/>
      <c r="AR152" s="51"/>
    </row>
    <row r="153" spans="1:44" x14ac:dyDescent="0.25">
      <c r="A153" s="4" t="str">
        <f>'60-64 transition matrix'!A10</f>
        <v xml:space="preserve">LT </v>
      </c>
      <c r="B153" s="41">
        <f>'60-64 transition matrix'!B10</f>
        <v>0</v>
      </c>
      <c r="C153" s="41">
        <f>'60-64 transition matrix'!C10</f>
        <v>0</v>
      </c>
      <c r="D153" s="41">
        <f>'60-64 transition matrix'!D10</f>
        <v>0</v>
      </c>
      <c r="E153" s="41">
        <f>'60-64 transition matrix'!E10</f>
        <v>0</v>
      </c>
      <c r="F153" s="41">
        <f>'60-64 transition matrix'!F10</f>
        <v>0</v>
      </c>
      <c r="G153" s="41">
        <f>'60-64 transition matrix'!G10</f>
        <v>0</v>
      </c>
      <c r="H153" s="41">
        <f>'60-64 transition matrix'!H10</f>
        <v>0</v>
      </c>
      <c r="I153" s="41">
        <f>'60-64 transition matrix'!I10</f>
        <v>0</v>
      </c>
      <c r="J153" s="41">
        <f>'60-64 transition matrix'!J10</f>
        <v>0.92999999999999994</v>
      </c>
      <c r="K153" s="41">
        <f>'60-64 transition matrix'!K10</f>
        <v>7.0000000000000007E-2</v>
      </c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51"/>
      <c r="AP153" s="51"/>
      <c r="AQ153" s="51"/>
      <c r="AR153" s="51"/>
    </row>
    <row r="154" spans="1:44" x14ac:dyDescent="0.25">
      <c r="A154" s="4" t="str">
        <f>'60-64 transition matrix'!A11</f>
        <v>death</v>
      </c>
      <c r="B154" s="41">
        <f>'60-64 transition matrix'!B11</f>
        <v>0</v>
      </c>
      <c r="C154" s="41">
        <f>'60-64 transition matrix'!C11</f>
        <v>0</v>
      </c>
      <c r="D154" s="41">
        <f>'60-64 transition matrix'!D11</f>
        <v>0</v>
      </c>
      <c r="E154" s="41">
        <f>'60-64 transition matrix'!E11</f>
        <v>0</v>
      </c>
      <c r="F154" s="41">
        <f>'60-64 transition matrix'!F11</f>
        <v>0</v>
      </c>
      <c r="G154" s="41">
        <f>'60-64 transition matrix'!G11</f>
        <v>0</v>
      </c>
      <c r="H154" s="41">
        <f>'60-64 transition matrix'!H11</f>
        <v>0</v>
      </c>
      <c r="I154" s="41">
        <f>'60-64 transition matrix'!I11</f>
        <v>0</v>
      </c>
      <c r="J154" s="41">
        <f>'60-64 transition matrix'!J11</f>
        <v>0</v>
      </c>
      <c r="K154" s="41">
        <f>'60-64 transition matrix'!K11</f>
        <v>1</v>
      </c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51"/>
      <c r="AP154" s="51"/>
      <c r="AQ154" s="51"/>
      <c r="AR154" s="51"/>
    </row>
    <row r="155" spans="1:44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51"/>
      <c r="AP155" s="51"/>
      <c r="AQ155" s="51"/>
      <c r="AR155" s="51"/>
    </row>
    <row r="156" spans="1:44" x14ac:dyDescent="0.25">
      <c r="A156" s="15" t="s">
        <v>109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51"/>
      <c r="AP156" s="51"/>
      <c r="AQ156" s="51"/>
      <c r="AR156" s="51"/>
    </row>
    <row r="157" spans="1:44" x14ac:dyDescent="0.25">
      <c r="A157" s="4">
        <v>60</v>
      </c>
      <c r="B157" s="41">
        <f t="array" ref="B157:K157">MMULT(B141:K141,B145:K154)</f>
        <v>514.4741025825216</v>
      </c>
      <c r="C157" s="41">
        <v>233.81359896021058</v>
      </c>
      <c r="D157" s="41">
        <v>33.048689581537268</v>
      </c>
      <c r="E157" s="41">
        <v>20.222599627744575</v>
      </c>
      <c r="F157" s="41">
        <v>11.770265958206055</v>
      </c>
      <c r="G157" s="41">
        <v>2.9262084199073879</v>
      </c>
      <c r="H157" s="41">
        <v>1.0877760695533001</v>
      </c>
      <c r="I157" s="41">
        <v>0.15065296754697977</v>
      </c>
      <c r="J157" s="41">
        <v>0.26099092989126599</v>
      </c>
      <c r="K157" s="41">
        <v>100.94134696924196</v>
      </c>
      <c r="L157" s="41">
        <f xml:space="preserve"> (C157 + D157 + E157 + F157 + G157 + H157) / $Q$2</f>
        <v>0.32967277762306268</v>
      </c>
      <c r="M157" s="41">
        <f xml:space="preserve"> (D157 + E157 + F157 + G157 + H157) / (C157 + D157 + E157 + F157+ G157 + H157)</f>
        <v>0.22800454338874734</v>
      </c>
      <c r="N157" s="41">
        <f>I157 / (D157 + E157 + F157 + G157 + H157)</f>
        <v>2.1816203058492873E-3</v>
      </c>
      <c r="O157" s="41">
        <f>SUM(B157:J157)</f>
        <v>817.75488509711909</v>
      </c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51"/>
      <c r="AP157" s="51"/>
      <c r="AQ157" s="51"/>
      <c r="AR157" s="51"/>
    </row>
    <row r="158" spans="1:44" x14ac:dyDescent="0.25">
      <c r="A158" s="4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51"/>
      <c r="AP158" s="51"/>
      <c r="AQ158" s="51"/>
      <c r="AR158" s="51"/>
    </row>
    <row r="159" spans="1:44" x14ac:dyDescent="0.25">
      <c r="A159" s="15" t="s">
        <v>113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51"/>
      <c r="AP159" s="51"/>
      <c r="AQ159" s="51"/>
      <c r="AR159" s="51"/>
    </row>
    <row r="160" spans="1:44" x14ac:dyDescent="0.25">
      <c r="A160" s="4">
        <v>61</v>
      </c>
      <c r="B160" s="41">
        <f t="array" ref="B160:K160">MMULT(B157:K157,B145:K154)</f>
        <v>505.49251712301816</v>
      </c>
      <c r="C160" s="41">
        <v>231.82670302143339</v>
      </c>
      <c r="D160" s="41">
        <v>33.205799563310819</v>
      </c>
      <c r="E160" s="41">
        <v>20.650580829530309</v>
      </c>
      <c r="F160" s="41">
        <v>12.241143801320986</v>
      </c>
      <c r="G160" s="41">
        <v>3.0825623791515682</v>
      </c>
      <c r="H160" s="41">
        <v>1.1689806263056886</v>
      </c>
      <c r="I160" s="41">
        <v>0.16048995169322239</v>
      </c>
      <c r="J160" s="41">
        <v>0.27825853789696386</v>
      </c>
      <c r="K160" s="41">
        <v>110.58919623269995</v>
      </c>
      <c r="L160" s="41">
        <f xml:space="preserve"> (C160 + D160 + E160 + F160 + G160 + H160) / $Q$2</f>
        <v>0.32891804676436875</v>
      </c>
      <c r="M160" s="41">
        <f xml:space="preserve"> (D160 + E160 + F160 + G160 + H160) / (C160 + D160 + E160 + F160+ G160 + H160)</f>
        <v>0.23280843182150715</v>
      </c>
      <c r="N160" s="41">
        <f>I160 / (D160 + E160 + F160 + G160 + H160)</f>
        <v>2.2813373095313867E-3</v>
      </c>
      <c r="O160" s="41">
        <f>SUM(B160:J160)</f>
        <v>808.10703583366103</v>
      </c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51"/>
      <c r="AP160" s="51"/>
      <c r="AQ160" s="51"/>
      <c r="AR160" s="51"/>
    </row>
    <row r="161" spans="1:44" x14ac:dyDescent="0.25">
      <c r="A161" s="4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51"/>
      <c r="AP161" s="51"/>
      <c r="AQ161" s="51"/>
      <c r="AR161" s="51"/>
    </row>
    <row r="162" spans="1:44" x14ac:dyDescent="0.25">
      <c r="A162" s="15" t="s">
        <v>114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51"/>
      <c r="AP162" s="51"/>
      <c r="AQ162" s="51"/>
      <c r="AR162" s="51"/>
    </row>
    <row r="163" spans="1:44" x14ac:dyDescent="0.25">
      <c r="A163" s="4">
        <v>62</v>
      </c>
      <c r="B163" s="41">
        <f t="array" ref="B163:K163">MMULT(B160:K160,B145:K154)</f>
        <v>497.04103394881747</v>
      </c>
      <c r="C163" s="41">
        <v>229.47764213371556</v>
      </c>
      <c r="D163" s="41">
        <v>33.319246337347131</v>
      </c>
      <c r="E163" s="41">
        <v>21.043460327182618</v>
      </c>
      <c r="F163" s="41">
        <v>12.692630720549227</v>
      </c>
      <c r="G163" s="41">
        <v>3.2362335776446884</v>
      </c>
      <c r="H163" s="41">
        <v>1.2496219267463586</v>
      </c>
      <c r="I163" s="41">
        <v>0.17005816724854639</v>
      </c>
      <c r="J163" s="41">
        <v>0.29691424433299529</v>
      </c>
      <c r="K163" s="41">
        <v>120.16939068277648</v>
      </c>
      <c r="L163" s="41">
        <f xml:space="preserve"> (C163 + D163 + E163 + F163 + G163 + H163) / $Q$2</f>
        <v>0.3276587238701571</v>
      </c>
      <c r="M163" s="41">
        <f xml:space="preserve"> (D163 + E163 + F163 + G163 + H163) / (C163 + D163 + E163 + F163+ G163 + H163)</f>
        <v>0.23766350993936858</v>
      </c>
      <c r="N163" s="41">
        <f>I163 / (D163 + E163 + F163 + G163 + H163)</f>
        <v>2.3770664197797693E-3</v>
      </c>
      <c r="O163" s="41">
        <f>SUM(B163:J163)</f>
        <v>798.52684138358472</v>
      </c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51"/>
      <c r="AM163" s="51"/>
      <c r="AN163" s="51"/>
      <c r="AO163" s="51"/>
      <c r="AP163" s="51"/>
      <c r="AQ163" s="51"/>
      <c r="AR163" s="51"/>
    </row>
    <row r="164" spans="1:44" x14ac:dyDescent="0.25">
      <c r="A164" s="4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51"/>
      <c r="AM164" s="51"/>
      <c r="AN164" s="51"/>
      <c r="AO164" s="51"/>
      <c r="AP164" s="51"/>
      <c r="AQ164" s="51"/>
      <c r="AR164" s="51"/>
    </row>
    <row r="165" spans="1:44" ht="15.75" thickBot="1" x14ac:dyDescent="0.3">
      <c r="A165" s="15" t="s">
        <v>115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51"/>
      <c r="AM165" s="51"/>
      <c r="AN165" s="51"/>
      <c r="AO165" s="51"/>
      <c r="AP165" s="51"/>
      <c r="AQ165" s="51"/>
      <c r="AR165" s="51"/>
    </row>
    <row r="166" spans="1:44" x14ac:dyDescent="0.25">
      <c r="A166" s="4">
        <v>63</v>
      </c>
      <c r="B166" s="41">
        <f t="array" ref="B166:K166">MMULT(B163:K163,B145:K154)</f>
        <v>489.00293561870268</v>
      </c>
      <c r="C166" s="41">
        <v>226.88686740175174</v>
      </c>
      <c r="D166" s="41">
        <v>33.387188389575151</v>
      </c>
      <c r="E166" s="41">
        <v>21.402021446432929</v>
      </c>
      <c r="F166" s="41">
        <v>13.12389253346395</v>
      </c>
      <c r="G166" s="41">
        <v>3.3864780529122016</v>
      </c>
      <c r="H166" s="41">
        <v>1.3295333446786552</v>
      </c>
      <c r="I166" s="41">
        <v>0.17943971222374955</v>
      </c>
      <c r="J166" s="41">
        <v>0.31683489265326387</v>
      </c>
      <c r="K166" s="41">
        <v>129.68104067396681</v>
      </c>
      <c r="L166" s="41">
        <f xml:space="preserve"> (C166 + D166 + E166 + F166 + G166 + H166) / $Q$2</f>
        <v>0.3260228688378678</v>
      </c>
      <c r="M166" s="41">
        <f xml:space="preserve"> (D166 + E166 + F166 + G166 + H166) / (C166 + D166 + E166 + F166+ G166 + H166)</f>
        <v>0.24248827552920227</v>
      </c>
      <c r="N166" s="41">
        <f>I166 / (D166 + E166 + F166 + G166 + H166)</f>
        <v>2.4706306178986451E-3</v>
      </c>
      <c r="O166" s="41">
        <f>SUM(B166:J166)</f>
        <v>789.0151913923944</v>
      </c>
      <c r="P166" s="41"/>
      <c r="Q166" s="24" t="s">
        <v>248</v>
      </c>
      <c r="R166" s="45"/>
      <c r="S166" s="45"/>
      <c r="T166" s="45"/>
      <c r="U166" s="46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51"/>
      <c r="AM166" s="51"/>
      <c r="AN166" s="51"/>
      <c r="AO166" s="51"/>
      <c r="AP166" s="51"/>
      <c r="AQ166" s="51"/>
      <c r="AR166" s="51"/>
    </row>
    <row r="167" spans="1:44" ht="15.75" thickBot="1" x14ac:dyDescent="0.3">
      <c r="A167" s="4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27" t="s">
        <v>148</v>
      </c>
      <c r="R167" s="47"/>
      <c r="S167" s="47"/>
      <c r="T167" s="47"/>
      <c r="U167" s="48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51"/>
      <c r="AM167" s="51"/>
      <c r="AN167" s="51"/>
      <c r="AO167" s="51"/>
      <c r="AP167" s="51"/>
      <c r="AQ167" s="51"/>
      <c r="AR167" s="51"/>
    </row>
    <row r="168" spans="1:44" x14ac:dyDescent="0.25">
      <c r="A168" s="15" t="s">
        <v>116</v>
      </c>
      <c r="B168" s="15" t="s">
        <v>66</v>
      </c>
      <c r="C168" s="15" t="s">
        <v>87</v>
      </c>
      <c r="D168" s="15" t="s">
        <v>77</v>
      </c>
      <c r="E168" s="15" t="s">
        <v>2</v>
      </c>
      <c r="F168" s="15" t="s">
        <v>3</v>
      </c>
      <c r="G168" s="15" t="s">
        <v>4</v>
      </c>
      <c r="H168" s="15" t="s">
        <v>64</v>
      </c>
      <c r="I168" s="15" t="s">
        <v>78</v>
      </c>
      <c r="J168" s="15" t="s">
        <v>79</v>
      </c>
      <c r="K168" s="15" t="s">
        <v>65</v>
      </c>
      <c r="L168" s="4" t="s">
        <v>110</v>
      </c>
      <c r="M168" s="15" t="s">
        <v>112</v>
      </c>
      <c r="N168" s="4" t="s">
        <v>151</v>
      </c>
      <c r="O168" s="22" t="s">
        <v>153</v>
      </c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L168" s="22" t="s">
        <v>218</v>
      </c>
      <c r="AM168" s="22" t="s">
        <v>219</v>
      </c>
      <c r="AN168" s="22" t="s">
        <v>220</v>
      </c>
      <c r="AO168" s="51"/>
      <c r="AP168" s="51"/>
      <c r="AQ168" s="51"/>
      <c r="AR168" s="51"/>
    </row>
    <row r="169" spans="1:44" x14ac:dyDescent="0.25">
      <c r="A169" s="4">
        <v>64</v>
      </c>
      <c r="B169" s="41">
        <f t="array" ref="B169:K169">MMULT(B166:K166,B145:K154)</f>
        <v>481.29445753871573</v>
      </c>
      <c r="C169" s="41">
        <v>224.13900793279666</v>
      </c>
      <c r="D169" s="41">
        <v>33.410690161341165</v>
      </c>
      <c r="E169" s="41">
        <v>21.72665128123117</v>
      </c>
      <c r="F169" s="41">
        <v>13.534265030205963</v>
      </c>
      <c r="G169" s="41">
        <v>3.5326628267602906</v>
      </c>
      <c r="H169" s="41">
        <v>1.4085042611815344</v>
      </c>
      <c r="I169" s="41">
        <v>0.18863917619754322</v>
      </c>
      <c r="J169" s="41">
        <v>0.3379046875612684</v>
      </c>
      <c r="K169" s="41">
        <v>139.12344917036981</v>
      </c>
      <c r="L169" s="41">
        <f xml:space="preserve"> (C169 + D169 + E169 + F169 + G169 + H169) / $Q$2</f>
        <v>0.32410253912090609</v>
      </c>
      <c r="M169" s="41">
        <f xml:space="preserve"> (D169 + E169 + F169 + G169 + H169) / (C169 + D169 + E169 + F169+ G169 + H169)</f>
        <v>0.24722865868838786</v>
      </c>
      <c r="N169" s="41">
        <f>I169 / (D169 + E169 + F169 + G169 + H169)</f>
        <v>2.5625875384513615E-3</v>
      </c>
      <c r="O169" s="41">
        <f>SUM(B169:J169)</f>
        <v>779.57278289599117</v>
      </c>
      <c r="P169" s="41"/>
      <c r="Q169" s="22" t="s">
        <v>163</v>
      </c>
      <c r="R169" s="22" t="s">
        <v>154</v>
      </c>
      <c r="S169" s="22" t="s">
        <v>155</v>
      </c>
      <c r="T169" s="22" t="s">
        <v>156</v>
      </c>
      <c r="U169" s="22" t="s">
        <v>157</v>
      </c>
      <c r="V169" s="22" t="s">
        <v>158</v>
      </c>
      <c r="W169" s="22" t="s">
        <v>159</v>
      </c>
      <c r="X169" s="22" t="s">
        <v>160</v>
      </c>
      <c r="Y169" s="22" t="s">
        <v>161</v>
      </c>
      <c r="Z169" s="22" t="s">
        <v>162</v>
      </c>
      <c r="AA169" s="41"/>
      <c r="AB169" s="22" t="s">
        <v>181</v>
      </c>
      <c r="AC169" s="22" t="s">
        <v>182</v>
      </c>
      <c r="AD169" s="22" t="s">
        <v>174</v>
      </c>
      <c r="AE169" s="22" t="s">
        <v>175</v>
      </c>
      <c r="AF169" s="22" t="s">
        <v>176</v>
      </c>
      <c r="AG169" s="22" t="s">
        <v>177</v>
      </c>
      <c r="AH169" s="22" t="s">
        <v>178</v>
      </c>
      <c r="AI169" s="22" t="s">
        <v>179</v>
      </c>
      <c r="AJ169" s="22" t="s">
        <v>180</v>
      </c>
      <c r="AK169" s="22" t="s">
        <v>183</v>
      </c>
      <c r="AL169">
        <f>C169 - C157</f>
        <v>-9.6745910274139248</v>
      </c>
      <c r="AM169">
        <f>J169 - J157</f>
        <v>7.6913757670002414E-2</v>
      </c>
      <c r="AN169">
        <f>K169-K157</f>
        <v>38.182102201127847</v>
      </c>
      <c r="AO169" s="51"/>
      <c r="AP169" s="51"/>
      <c r="AQ169" s="51"/>
      <c r="AR169" s="51"/>
    </row>
    <row r="170" spans="1:44" x14ac:dyDescent="0.25">
      <c r="A170" s="22" t="s">
        <v>153</v>
      </c>
      <c r="B170" s="4">
        <f t="shared" ref="B170:K170" si="6">SUM(B157:B169)</f>
        <v>2487.3050468117754</v>
      </c>
      <c r="C170" s="4">
        <f t="shared" si="6"/>
        <v>1146.1438194499078</v>
      </c>
      <c r="D170" s="4">
        <f t="shared" si="6"/>
        <v>166.37161403311154</v>
      </c>
      <c r="E170" s="4">
        <f t="shared" si="6"/>
        <v>105.0453135121216</v>
      </c>
      <c r="F170" s="4">
        <f t="shared" si="6"/>
        <v>63.362198043746183</v>
      </c>
      <c r="G170" s="4">
        <f t="shared" si="6"/>
        <v>16.164145256376138</v>
      </c>
      <c r="H170" s="4">
        <f t="shared" si="6"/>
        <v>6.2444162284655373</v>
      </c>
      <c r="I170" s="4">
        <f t="shared" si="6"/>
        <v>0.84927997491004126</v>
      </c>
      <c r="J170" s="4">
        <f t="shared" si="6"/>
        <v>1.4909032923357572</v>
      </c>
      <c r="K170" s="4">
        <f t="shared" si="6"/>
        <v>600.50442372905491</v>
      </c>
      <c r="L170" s="4">
        <f>AVERAGE(L73:L169)</f>
        <v>0.31274447406665101</v>
      </c>
      <c r="M170" s="41"/>
      <c r="N170" s="41"/>
      <c r="O170" s="4">
        <f>SUM(B170:J170)</f>
        <v>3992.97673660275</v>
      </c>
      <c r="P170" s="41"/>
      <c r="Q170" s="41">
        <f xml:space="preserve"> $R$6 * B170</f>
        <v>2487.3050468117754</v>
      </c>
      <c r="R170" s="41">
        <f>$R$7 * C170</f>
        <v>1146.1438194499078</v>
      </c>
      <c r="S170" s="41">
        <f xml:space="preserve"> $R$8 * D170</f>
        <v>158.05303333145596</v>
      </c>
      <c r="T170" s="41">
        <f xml:space="preserve"> $R$9 * E170</f>
        <v>99.793047836515512</v>
      </c>
      <c r="U170" s="41">
        <f xml:space="preserve"> $R$10 * F170</f>
        <v>58.29322220024649</v>
      </c>
      <c r="V170" s="41">
        <f>$R$11 * G170</f>
        <v>12.608033299973387</v>
      </c>
      <c r="W170" s="41">
        <f>$R$12 *H170</f>
        <v>3.7466497370793221</v>
      </c>
      <c r="X170" s="41">
        <f xml:space="preserve"> $R$13 * I170</f>
        <v>0.55203198369152684</v>
      </c>
      <c r="Y170" s="41">
        <f xml:space="preserve"> $R$14 * J170</f>
        <v>1.118177469251818</v>
      </c>
      <c r="Z170" s="4">
        <f>SUM(Q170:Y170)</f>
        <v>3967.6130621198972</v>
      </c>
      <c r="AA170" s="41"/>
      <c r="AB170" s="49">
        <f xml:space="preserve"> $S$6 * B170</f>
        <v>6240648.362450744</v>
      </c>
      <c r="AC170" s="49">
        <f>$S$7 * C170</f>
        <v>4441307.3003683928</v>
      </c>
      <c r="AD170" s="49">
        <f xml:space="preserve"> $S$8 * D170</f>
        <v>653008.58507996285</v>
      </c>
      <c r="AE170" s="49">
        <f xml:space="preserve"> $S$9 * E170</f>
        <v>420181.25404848636</v>
      </c>
      <c r="AF170" s="49">
        <f xml:space="preserve"> $S$10 * F170</f>
        <v>285129.89119685785</v>
      </c>
      <c r="AG170" s="49">
        <f>$S$11 * G170</f>
        <v>334791.77655006258</v>
      </c>
      <c r="AH170" s="49">
        <f>$S$12 *H170</f>
        <v>319614.20023778005</v>
      </c>
      <c r="AI170" s="49">
        <f xml:space="preserve"> $S$13 * I170</f>
        <v>60239.428620369225</v>
      </c>
      <c r="AJ170" s="49">
        <f xml:space="preserve"> $S$14 * J170</f>
        <v>100140.99233960814</v>
      </c>
      <c r="AK170" s="39">
        <f>SUM(AB170:AJ170) + AL170 + AM170 + AN170</f>
        <v>15247267.37837504</v>
      </c>
      <c r="AL170" s="39">
        <f>IF(AL169&gt;0,(AL169*$T$7)-(AL169*$S$7),0)</f>
        <v>0</v>
      </c>
      <c r="AM170" s="39">
        <f>IF(AM169 &gt; 0, (AM169 * $T$14) - (AM169 * $S$14), 0)</f>
        <v>12811.524615092301</v>
      </c>
      <c r="AN170" s="39">
        <f t="array" ref="AN170">IF(AN169&gt;0,AN169*$T$15,0)</f>
        <v>2379394.0628676843</v>
      </c>
      <c r="AO170" s="51"/>
      <c r="AP170" s="51"/>
      <c r="AQ170" s="51"/>
      <c r="AR170" s="51"/>
    </row>
    <row r="171" spans="1:44" x14ac:dyDescent="0.25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</row>
    <row r="172" spans="1:44" x14ac:dyDescent="0.25">
      <c r="A172" s="52" t="str">
        <f>'65-69 transition matrix'!A1</f>
        <v>65-69</v>
      </c>
      <c r="B172" s="52" t="str">
        <f>'65-69 transition matrix'!B1</f>
        <v>no NAFLD</v>
      </c>
      <c r="C172" s="52" t="str">
        <f>'65-69 transition matrix'!C1</f>
        <v>NAFLD</v>
      </c>
      <c r="D172" s="52" t="str">
        <f>'65-69 transition matrix'!D1</f>
        <v>F1</v>
      </c>
      <c r="E172" s="52" t="str">
        <f>'65-69 transition matrix'!E1</f>
        <v>F2</v>
      </c>
      <c r="F172" s="52" t="str">
        <f>'65-69 transition matrix'!F1</f>
        <v>F3</v>
      </c>
      <c r="G172" s="52" t="str">
        <f>'65-69 transition matrix'!G1</f>
        <v>F4</v>
      </c>
      <c r="H172" s="52" t="str">
        <f>'65-69 transition matrix'!H1</f>
        <v>DCC</v>
      </c>
      <c r="I172" s="52" t="str">
        <f>'65-69 transition matrix'!I1</f>
        <v>HCC</v>
      </c>
      <c r="J172" s="52" t="str">
        <f>'65-69 transition matrix'!J1</f>
        <v>LT</v>
      </c>
      <c r="K172" s="52" t="str">
        <f>'65-69 transition matrix'!K1</f>
        <v>death</v>
      </c>
      <c r="L172" s="51"/>
      <c r="M172" s="51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</row>
    <row r="173" spans="1:44" x14ac:dyDescent="0.25">
      <c r="A173" s="52" t="str">
        <f>'65-69 transition matrix'!A2</f>
        <v>no NAFLD</v>
      </c>
      <c r="B173" s="51">
        <f>'65-69 transition matrix'!B2</f>
        <v>0.89561000000000002</v>
      </c>
      <c r="C173" s="51">
        <f>'65-69 transition matrix'!C2</f>
        <v>8.9399999999999993E-2</v>
      </c>
      <c r="D173" s="51">
        <f>'65-69 transition matrix'!D2</f>
        <v>0</v>
      </c>
      <c r="E173" s="51">
        <f>'65-69 transition matrix'!E2</f>
        <v>0</v>
      </c>
      <c r="F173" s="51">
        <f>'65-69 transition matrix'!F2</f>
        <v>0</v>
      </c>
      <c r="G173" s="51">
        <f>'65-69 transition matrix'!G2</f>
        <v>0</v>
      </c>
      <c r="H173" s="51">
        <f>'65-69 transition matrix'!H2</f>
        <v>0</v>
      </c>
      <c r="I173" s="51">
        <f>'65-69 transition matrix'!I2</f>
        <v>0</v>
      </c>
      <c r="J173" s="51">
        <f>'65-69 transition matrix'!J2</f>
        <v>0</v>
      </c>
      <c r="K173" s="51">
        <f>'65-69 transition matrix'!K2</f>
        <v>1.499E-2</v>
      </c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</row>
    <row r="174" spans="1:44" x14ac:dyDescent="0.25">
      <c r="A174" s="52" t="str">
        <f>'65-69 transition matrix'!A3</f>
        <v>NAFLD</v>
      </c>
      <c r="B174" s="51">
        <f>'65-69 transition matrix'!B3</f>
        <v>0.14359</v>
      </c>
      <c r="C174" s="51">
        <f>'65-69 transition matrix'!C3</f>
        <v>0.81453449999999994</v>
      </c>
      <c r="D174" s="51">
        <f>'65-69 transition matrix'!D3</f>
        <v>2.6136E-2</v>
      </c>
      <c r="E174" s="51">
        <f>'65-69 transition matrix'!E3</f>
        <v>0</v>
      </c>
      <c r="F174" s="51">
        <f>'65-69 transition matrix'!F3</f>
        <v>0</v>
      </c>
      <c r="G174" s="51">
        <f>'65-69 transition matrix'!G3</f>
        <v>0</v>
      </c>
      <c r="H174" s="51">
        <f>'65-69 transition matrix'!H3</f>
        <v>0</v>
      </c>
      <c r="I174" s="51">
        <f>'65-69 transition matrix'!I3</f>
        <v>0</v>
      </c>
      <c r="J174" s="51">
        <f>'65-69 transition matrix'!J3</f>
        <v>0</v>
      </c>
      <c r="K174" s="51">
        <f>'65-69 transition matrix'!K3</f>
        <v>1.57395E-2</v>
      </c>
      <c r="L174" s="51"/>
      <c r="M174" s="51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</row>
    <row r="175" spans="1:44" x14ac:dyDescent="0.25">
      <c r="A175" s="52" t="str">
        <f>'65-69 transition matrix'!A4</f>
        <v>F1</v>
      </c>
      <c r="B175" s="51">
        <f>'65-69 transition matrix'!B4</f>
        <v>0</v>
      </c>
      <c r="C175" s="51">
        <f>'65-69 transition matrix'!C4</f>
        <v>4.9799999999999997E-2</v>
      </c>
      <c r="D175" s="51">
        <f>'65-69 transition matrix'!D4</f>
        <v>0.80023998699999999</v>
      </c>
      <c r="E175" s="51">
        <f>'65-69 transition matrix'!E4</f>
        <v>0.1331</v>
      </c>
      <c r="F175" s="51">
        <f>'65-69 transition matrix'!F4</f>
        <v>0</v>
      </c>
      <c r="G175" s="51">
        <f>'65-69 transition matrix'!G4</f>
        <v>0</v>
      </c>
      <c r="H175" s="51">
        <f>'65-69 transition matrix'!H4</f>
        <v>0</v>
      </c>
      <c r="I175" s="51">
        <f>'65-69 transition matrix'!I4</f>
        <v>1.1253000000000001E-5</v>
      </c>
      <c r="J175" s="51">
        <f>'65-69 transition matrix'!J4</f>
        <v>0</v>
      </c>
      <c r="K175" s="51">
        <f>'65-69 transition matrix'!K4</f>
        <v>1.6848760000000001E-2</v>
      </c>
      <c r="L175" s="51"/>
      <c r="M175" s="51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</row>
    <row r="176" spans="1:44" x14ac:dyDescent="0.25">
      <c r="A176" s="52" t="str">
        <f>'65-69 transition matrix'!A5</f>
        <v>F2</v>
      </c>
      <c r="B176" s="51">
        <f>'65-69 transition matrix'!B5</f>
        <v>0</v>
      </c>
      <c r="C176" s="51">
        <f>'65-69 transition matrix'!C5</f>
        <v>0</v>
      </c>
      <c r="D176" s="51">
        <f>'65-69 transition matrix'!D5</f>
        <v>4.9799999999999997E-2</v>
      </c>
      <c r="E176" s="51">
        <f>'65-69 transition matrix'!E5</f>
        <v>0.78985812</v>
      </c>
      <c r="F176" s="51">
        <f>'65-69 transition matrix'!F5</f>
        <v>0.1331</v>
      </c>
      <c r="G176" s="51">
        <f>'65-69 transition matrix'!G5</f>
        <v>0</v>
      </c>
      <c r="H176" s="51">
        <f>'65-69 transition matrix'!H5</f>
        <v>0</v>
      </c>
      <c r="I176" s="51">
        <f>'65-69 transition matrix'!I5</f>
        <v>2.299E-4</v>
      </c>
      <c r="J176" s="51">
        <f>'65-69 transition matrix'!J5</f>
        <v>0</v>
      </c>
      <c r="K176" s="51">
        <f>'65-69 transition matrix'!K5</f>
        <v>2.7011980000000001E-2</v>
      </c>
      <c r="L176" s="51"/>
      <c r="M176" s="51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</row>
    <row r="177" spans="1:44" x14ac:dyDescent="0.25">
      <c r="A177" s="52" t="str">
        <f>'65-69 transition matrix'!A6</f>
        <v>F3</v>
      </c>
      <c r="B177" s="51">
        <f>'65-69 transition matrix'!B6</f>
        <v>0</v>
      </c>
      <c r="C177" s="51">
        <f>'65-69 transition matrix'!C6</f>
        <v>0</v>
      </c>
      <c r="D177" s="51">
        <f>'65-69 transition matrix'!D6</f>
        <v>0</v>
      </c>
      <c r="E177" s="51">
        <f>'65-69 transition matrix'!E6</f>
        <v>4.9799999999999997E-2</v>
      </c>
      <c r="F177" s="51">
        <f>'65-69 transition matrix'!F6</f>
        <v>0.82746865000000003</v>
      </c>
      <c r="G177" s="51">
        <f>'65-69 transition matrix'!G6</f>
        <v>8.7119999999999989E-2</v>
      </c>
      <c r="H177" s="51">
        <f>'65-69 transition matrix'!H6</f>
        <v>0</v>
      </c>
      <c r="I177" s="51">
        <f>'65-69 transition matrix'!I6</f>
        <v>4.5980000000000001E-4</v>
      </c>
      <c r="J177" s="51">
        <f>'65-69 transition matrix'!J6</f>
        <v>0</v>
      </c>
      <c r="K177" s="51">
        <f>'65-69 transition matrix'!K6</f>
        <v>3.5151550000000004E-2</v>
      </c>
      <c r="L177" s="51"/>
      <c r="M177" s="51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</row>
    <row r="178" spans="1:44" x14ac:dyDescent="0.25">
      <c r="A178" s="52" t="str">
        <f>'65-69 transition matrix'!A7</f>
        <v>F4</v>
      </c>
      <c r="B178" s="51">
        <f>'65-69 transition matrix'!B7</f>
        <v>0</v>
      </c>
      <c r="C178" s="51">
        <f>'65-69 transition matrix'!C7</f>
        <v>0</v>
      </c>
      <c r="D178" s="51">
        <f>'65-69 transition matrix'!D7</f>
        <v>0</v>
      </c>
      <c r="E178" s="51">
        <f>'65-69 transition matrix'!E7</f>
        <v>0</v>
      </c>
      <c r="F178" s="51">
        <f>'65-69 transition matrix'!F7</f>
        <v>4.9799999999999997E-2</v>
      </c>
      <c r="G178" s="51">
        <f>'65-69 transition matrix'!G7</f>
        <v>0.74113468999999998</v>
      </c>
      <c r="H178" s="51">
        <f>'65-69 transition matrix'!H7</f>
        <v>0.1331</v>
      </c>
      <c r="I178" s="51">
        <f>'65-69 transition matrix'!I7</f>
        <v>3.1459999999999995E-2</v>
      </c>
      <c r="J178" s="51">
        <f>'65-69 transition matrix'!J7</f>
        <v>0</v>
      </c>
      <c r="K178" s="51">
        <f>'65-69 transition matrix'!K7</f>
        <v>4.4505309999999999E-2</v>
      </c>
      <c r="L178" s="51"/>
      <c r="M178" s="51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</row>
    <row r="179" spans="1:44" x14ac:dyDescent="0.25">
      <c r="A179" s="52" t="str">
        <f>'65-69 transition matrix'!A8</f>
        <v>DCC</v>
      </c>
      <c r="B179" s="51">
        <f>'65-69 transition matrix'!B8</f>
        <v>0</v>
      </c>
      <c r="C179" s="51">
        <f>'65-69 transition matrix'!C8</f>
        <v>0</v>
      </c>
      <c r="D179" s="51">
        <f>'65-69 transition matrix'!D8</f>
        <v>0</v>
      </c>
      <c r="E179" s="51">
        <f>'65-69 transition matrix'!E8</f>
        <v>0</v>
      </c>
      <c r="F179" s="51">
        <f>'65-69 transition matrix'!F8</f>
        <v>0</v>
      </c>
      <c r="G179" s="51">
        <f>'65-69 transition matrix'!G8</f>
        <v>0</v>
      </c>
      <c r="H179" s="51">
        <f>'65-69 transition matrix'!H8</f>
        <v>0.7746599999999999</v>
      </c>
      <c r="I179" s="51">
        <f>'65-69 transition matrix'!I8</f>
        <v>3.1459999999999995E-2</v>
      </c>
      <c r="J179" s="51">
        <f>'65-69 transition matrix'!J8</f>
        <v>3.388E-2</v>
      </c>
      <c r="K179" s="51">
        <f>'65-69 transition matrix'!K8</f>
        <v>0.16</v>
      </c>
      <c r="L179" s="51"/>
      <c r="M179" s="51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</row>
    <row r="180" spans="1:44" x14ac:dyDescent="0.25">
      <c r="A180" s="52" t="str">
        <f>'65-69 transition matrix'!A9</f>
        <v>HCC</v>
      </c>
      <c r="B180" s="51">
        <f>'65-69 transition matrix'!B9</f>
        <v>0</v>
      </c>
      <c r="C180" s="51">
        <f>'65-69 transition matrix'!C9</f>
        <v>0</v>
      </c>
      <c r="D180" s="51">
        <f>'65-69 transition matrix'!D9</f>
        <v>0</v>
      </c>
      <c r="E180" s="51">
        <f>'65-69 transition matrix'!E9</f>
        <v>0</v>
      </c>
      <c r="F180" s="51">
        <f>'65-69 transition matrix'!F9</f>
        <v>0</v>
      </c>
      <c r="G180" s="51">
        <f>'65-69 transition matrix'!G9</f>
        <v>0</v>
      </c>
      <c r="H180" s="51">
        <f>'65-69 transition matrix'!H9</f>
        <v>0</v>
      </c>
      <c r="I180" s="51">
        <f>'65-69 transition matrix'!I9</f>
        <v>0.37056200000000006</v>
      </c>
      <c r="J180" s="51">
        <f>'65-69 transition matrix'!J9</f>
        <v>7.038E-3</v>
      </c>
      <c r="K180" s="51">
        <f>'65-69 transition matrix'!K9</f>
        <v>0.62239999999999995</v>
      </c>
      <c r="L180" s="51"/>
      <c r="M180" s="51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</row>
    <row r="181" spans="1:44" x14ac:dyDescent="0.25">
      <c r="A181" s="52" t="str">
        <f>'65-69 transition matrix'!A10</f>
        <v xml:space="preserve">LT </v>
      </c>
      <c r="B181" s="51">
        <f>'65-69 transition matrix'!B10</f>
        <v>0</v>
      </c>
      <c r="C181" s="51">
        <f>'65-69 transition matrix'!C10</f>
        <v>0</v>
      </c>
      <c r="D181" s="51">
        <f>'65-69 transition matrix'!D10</f>
        <v>0</v>
      </c>
      <c r="E181" s="51">
        <f>'65-69 transition matrix'!E10</f>
        <v>0</v>
      </c>
      <c r="F181" s="51">
        <f>'65-69 transition matrix'!F10</f>
        <v>0</v>
      </c>
      <c r="G181" s="51">
        <f>'65-69 transition matrix'!G10</f>
        <v>0</v>
      </c>
      <c r="H181" s="51">
        <f>'65-69 transition matrix'!H10</f>
        <v>0</v>
      </c>
      <c r="I181" s="51">
        <f>'65-69 transition matrix'!I10</f>
        <v>0</v>
      </c>
      <c r="J181" s="51">
        <f>'65-69 transition matrix'!J10</f>
        <v>0.92999999999999994</v>
      </c>
      <c r="K181" s="51">
        <f>'65-69 transition matrix'!K10</f>
        <v>7.0000000000000007E-2</v>
      </c>
      <c r="L181" s="51"/>
      <c r="M181" s="51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</row>
    <row r="182" spans="1:44" x14ac:dyDescent="0.25">
      <c r="A182" s="52" t="str">
        <f>'65-69 transition matrix'!A11</f>
        <v>death</v>
      </c>
      <c r="B182" s="51">
        <f>'65-69 transition matrix'!B11</f>
        <v>0</v>
      </c>
      <c r="C182" s="51">
        <f>'65-69 transition matrix'!C11</f>
        <v>0</v>
      </c>
      <c r="D182" s="51">
        <f>'65-69 transition matrix'!D11</f>
        <v>0</v>
      </c>
      <c r="E182" s="51">
        <f>'65-69 transition matrix'!E11</f>
        <v>0</v>
      </c>
      <c r="F182" s="51">
        <f>'65-69 transition matrix'!F11</f>
        <v>0</v>
      </c>
      <c r="G182" s="51">
        <f>'65-69 transition matrix'!G11</f>
        <v>0</v>
      </c>
      <c r="H182" s="51">
        <f>'65-69 transition matrix'!H11</f>
        <v>0</v>
      </c>
      <c r="I182" s="51">
        <f>'65-69 transition matrix'!I11</f>
        <v>0</v>
      </c>
      <c r="J182" s="51">
        <f>'65-69 transition matrix'!J11</f>
        <v>0</v>
      </c>
      <c r="K182" s="51">
        <f>'65-69 transition matrix'!K11</f>
        <v>1</v>
      </c>
      <c r="L182" s="51"/>
      <c r="M182" s="51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</row>
    <row r="183" spans="1:44" x14ac:dyDescent="0.25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</row>
    <row r="184" spans="1:44" x14ac:dyDescent="0.25">
      <c r="A184" s="15" t="s">
        <v>117</v>
      </c>
      <c r="B184" s="15" t="s">
        <v>66</v>
      </c>
      <c r="C184" s="15" t="s">
        <v>87</v>
      </c>
      <c r="D184" s="15" t="s">
        <v>77</v>
      </c>
      <c r="E184" s="15" t="s">
        <v>2</v>
      </c>
      <c r="F184" s="15" t="s">
        <v>3</v>
      </c>
      <c r="G184" s="15" t="s">
        <v>4</v>
      </c>
      <c r="H184" s="15" t="s">
        <v>64</v>
      </c>
      <c r="I184" s="15" t="s">
        <v>78</v>
      </c>
      <c r="J184" s="15" t="s">
        <v>79</v>
      </c>
      <c r="K184" s="15" t="s">
        <v>65</v>
      </c>
      <c r="L184" s="4" t="s">
        <v>110</v>
      </c>
      <c r="M184" s="15" t="s">
        <v>112</v>
      </c>
      <c r="N184" s="4" t="s">
        <v>151</v>
      </c>
      <c r="O184" s="22" t="s">
        <v>153</v>
      </c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51"/>
      <c r="AM184" s="51"/>
      <c r="AN184" s="51"/>
      <c r="AO184" s="51"/>
      <c r="AP184" s="51"/>
      <c r="AQ184" s="51"/>
      <c r="AR184" s="51"/>
    </row>
    <row r="185" spans="1:44" x14ac:dyDescent="0.25">
      <c r="A185" s="4">
        <v>65</v>
      </c>
      <c r="B185" s="41">
        <f t="array" ref="B185:K185">MMULT(B169:K169,B173:K182)</f>
        <v>463.23624926531949</v>
      </c>
      <c r="C185" s="41">
        <v>227.26053163103253</v>
      </c>
      <c r="D185" s="41">
        <v>33.676654605509569</v>
      </c>
      <c r="E185" s="41">
        <v>22.281941193867606</v>
      </c>
      <c r="F185" s="41">
        <v>14.26692390759127</v>
      </c>
      <c r="G185" s="41">
        <v>3.797284138417055</v>
      </c>
      <c r="H185" s="41">
        <v>1.5613093332086818</v>
      </c>
      <c r="I185" s="41">
        <v>0.23694560968359313</v>
      </c>
      <c r="J185" s="41">
        <v>0.36329912632288824</v>
      </c>
      <c r="K185" s="41">
        <v>152.01509325540846</v>
      </c>
      <c r="L185" s="41">
        <f xml:space="preserve"> (C185 + D185 + E185 + F185 + G185 + H185) / $Q$2</f>
        <v>0.32964611613618877</v>
      </c>
      <c r="M185" s="41">
        <f xml:space="preserve"> (D185 + E185 + F185 + G185 + H185) / (C185 + D185 + E185 + F185+ G185 + H185)</f>
        <v>0.24958048449596204</v>
      </c>
      <c r="N185" s="41">
        <f>I185 / (D185 + E185 + F185 + G185 + H185)</f>
        <v>3.1348599556063504E-3</v>
      </c>
      <c r="O185" s="41">
        <f>SUM(B185:J185)</f>
        <v>766.68113881095269</v>
      </c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51"/>
      <c r="AM185" s="51"/>
      <c r="AN185" s="51"/>
      <c r="AO185" s="51"/>
      <c r="AP185" s="51"/>
      <c r="AQ185" s="51"/>
      <c r="AR185" s="51"/>
    </row>
    <row r="186" spans="1:44" x14ac:dyDescent="0.25">
      <c r="A186" s="4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51"/>
      <c r="AM186" s="51"/>
      <c r="AN186" s="51"/>
      <c r="AO186" s="51"/>
      <c r="AP186" s="51"/>
      <c r="AQ186" s="51"/>
      <c r="AR186" s="51"/>
    </row>
    <row r="187" spans="1:44" x14ac:dyDescent="0.25">
      <c r="A187" s="15" t="s">
        <v>118</v>
      </c>
      <c r="B187" s="15" t="s">
        <v>66</v>
      </c>
      <c r="C187" s="15" t="s">
        <v>87</v>
      </c>
      <c r="D187" s="15" t="s">
        <v>77</v>
      </c>
      <c r="E187" s="15" t="s">
        <v>2</v>
      </c>
      <c r="F187" s="15" t="s">
        <v>3</v>
      </c>
      <c r="G187" s="15" t="s">
        <v>4</v>
      </c>
      <c r="H187" s="15" t="s">
        <v>64</v>
      </c>
      <c r="I187" s="15" t="s">
        <v>78</v>
      </c>
      <c r="J187" s="15" t="s">
        <v>79</v>
      </c>
      <c r="K187" s="15" t="s">
        <v>65</v>
      </c>
      <c r="L187" s="4" t="s">
        <v>110</v>
      </c>
      <c r="M187" s="15" t="s">
        <v>112</v>
      </c>
      <c r="N187" s="4" t="s">
        <v>151</v>
      </c>
      <c r="O187" s="22" t="s">
        <v>153</v>
      </c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51"/>
      <c r="AM187" s="51"/>
      <c r="AN187" s="51"/>
      <c r="AO187" s="51"/>
      <c r="AP187" s="51"/>
      <c r="AQ187" s="51"/>
      <c r="AR187" s="51"/>
    </row>
    <row r="188" spans="1:44" x14ac:dyDescent="0.25">
      <c r="A188" s="4">
        <v>66</v>
      </c>
      <c r="B188" s="41">
        <f t="array" ref="B188:K188">MMULT(B185:K185,B173:K182)</f>
        <v>447.51135694141277</v>
      </c>
      <c r="C188" s="41">
        <v>228.2019615854912</v>
      </c>
      <c r="D188" s="41">
        <v>33.99872756987974</v>
      </c>
      <c r="E188" s="41">
        <v>22.792427719930188</v>
      </c>
      <c r="F188" s="41">
        <v>14.960263388464222</v>
      </c>
      <c r="G188" s="41">
        <v>4.0572334135969923</v>
      </c>
      <c r="H188" s="41">
        <v>1.7149024068867473</v>
      </c>
      <c r="I188" s="41">
        <v>0.26844590292037374</v>
      </c>
      <c r="J188" s="41">
        <v>0.39243297089034929</v>
      </c>
      <c r="K188" s="41">
        <v>164.79848016688857</v>
      </c>
      <c r="L188" s="41">
        <f xml:space="preserve"> (C188 + D188 + E188 + F188 + G188 + H188) / $Q$2</f>
        <v>0.33278194185754018</v>
      </c>
      <c r="M188" s="41">
        <f xml:space="preserve"> (D188 + E188 + F188 + G188 + H188) / (C188 + D188 + E188 + F188+ G188 + H188)</f>
        <v>0.25357240537749115</v>
      </c>
      <c r="N188" s="41">
        <f>I188 / (D188 + E188 + F188 + G188 + H188)</f>
        <v>3.4627656672356899E-3</v>
      </c>
      <c r="O188" s="41">
        <f>SUM(B188:J188)</f>
        <v>753.89775189947261</v>
      </c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51"/>
      <c r="AM188" s="51"/>
      <c r="AN188" s="51"/>
      <c r="AO188" s="51"/>
      <c r="AP188" s="51"/>
      <c r="AQ188" s="51"/>
      <c r="AR188" s="51"/>
    </row>
    <row r="189" spans="1:44" x14ac:dyDescent="0.25">
      <c r="A189" s="4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51"/>
      <c r="AM189" s="51"/>
      <c r="AN189" s="51"/>
      <c r="AO189" s="51"/>
      <c r="AP189" s="51"/>
      <c r="AQ189" s="51"/>
      <c r="AR189" s="51"/>
    </row>
    <row r="190" spans="1:44" x14ac:dyDescent="0.25">
      <c r="A190" s="15" t="s">
        <v>119</v>
      </c>
      <c r="B190" s="15" t="s">
        <v>66</v>
      </c>
      <c r="C190" s="15" t="s">
        <v>87</v>
      </c>
      <c r="D190" s="15" t="s">
        <v>77</v>
      </c>
      <c r="E190" s="15" t="s">
        <v>2</v>
      </c>
      <c r="F190" s="15" t="s">
        <v>3</v>
      </c>
      <c r="G190" s="15" t="s">
        <v>4</v>
      </c>
      <c r="H190" s="15" t="s">
        <v>64</v>
      </c>
      <c r="I190" s="15" t="s">
        <v>78</v>
      </c>
      <c r="J190" s="15" t="s">
        <v>79</v>
      </c>
      <c r="K190" s="15" t="s">
        <v>65</v>
      </c>
      <c r="L190" s="4" t="s">
        <v>110</v>
      </c>
      <c r="M190" s="15" t="s">
        <v>112</v>
      </c>
      <c r="N190" s="4" t="s">
        <v>151</v>
      </c>
      <c r="O190" s="22" t="s">
        <v>153</v>
      </c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51"/>
      <c r="AM190" s="51"/>
      <c r="AN190" s="51"/>
      <c r="AO190" s="51"/>
      <c r="AP190" s="51"/>
      <c r="AQ190" s="51"/>
      <c r="AR190" s="51"/>
    </row>
    <row r="191" spans="1:44" x14ac:dyDescent="0.25">
      <c r="A191" s="4">
        <v>67</v>
      </c>
      <c r="B191" s="41">
        <f t="array" ref="B191:K191">MMULT(B188:K188,B173:K182)</f>
        <v>433.56316605435939</v>
      </c>
      <c r="C191" s="41">
        <v>227.57902262259958</v>
      </c>
      <c r="D191" s="41">
        <v>34.306490676988027</v>
      </c>
      <c r="E191" s="41">
        <v>23.273035865396459</v>
      </c>
      <c r="F191" s="41">
        <v>15.614871303216754</v>
      </c>
      <c r="G191" s="41">
        <v>4.3102945746468517</v>
      </c>
      <c r="H191" s="41">
        <v>1.8684840658686472</v>
      </c>
      <c r="I191" s="41">
        <v>0.29356853951056966</v>
      </c>
      <c r="J191" s="41">
        <v>0.42495287873810139</v>
      </c>
      <c r="K191" s="41">
        <v>177.46234548503679</v>
      </c>
      <c r="L191" s="41">
        <f xml:space="preserve"> (C191 + D191 + E191 + F191 + G191 + H191) / $Q$2</f>
        <v>0.33411718519657968</v>
      </c>
      <c r="M191" s="41">
        <f xml:space="preserve"> (D191 + E191 + F191 + G191 + H191) / (C191 + D191 + E191 + F191+ G191 + H191)</f>
        <v>0.25858481130478672</v>
      </c>
      <c r="N191" s="41">
        <f>I191 / (D191 + E191 + F191 + G191 + H191)</f>
        <v>3.6985862542860196E-3</v>
      </c>
      <c r="O191" s="41">
        <f>SUM(B191:J191)</f>
        <v>741.23388658132433</v>
      </c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51"/>
      <c r="AM191" s="51"/>
      <c r="AN191" s="51"/>
      <c r="AO191" s="51"/>
      <c r="AP191" s="51"/>
      <c r="AQ191" s="51"/>
      <c r="AR191" s="51"/>
    </row>
    <row r="192" spans="1:44" x14ac:dyDescent="0.25">
      <c r="A192" s="4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51"/>
      <c r="AM192" s="51"/>
      <c r="AN192" s="51"/>
      <c r="AO192" s="51"/>
      <c r="AP192" s="51"/>
      <c r="AQ192" s="51"/>
      <c r="AR192" s="51"/>
    </row>
    <row r="193" spans="1:44" x14ac:dyDescent="0.25">
      <c r="A193" s="15" t="s">
        <v>120</v>
      </c>
      <c r="B193" s="15" t="s">
        <v>66</v>
      </c>
      <c r="C193" s="15" t="s">
        <v>87</v>
      </c>
      <c r="D193" s="15" t="s">
        <v>77</v>
      </c>
      <c r="E193" s="15" t="s">
        <v>2</v>
      </c>
      <c r="F193" s="15" t="s">
        <v>3</v>
      </c>
      <c r="G193" s="15" t="s">
        <v>4</v>
      </c>
      <c r="H193" s="15" t="s">
        <v>64</v>
      </c>
      <c r="I193" s="15" t="s">
        <v>78</v>
      </c>
      <c r="J193" s="15" t="s">
        <v>79</v>
      </c>
      <c r="K193" s="15" t="s">
        <v>65</v>
      </c>
      <c r="L193" s="4" t="s">
        <v>110</v>
      </c>
      <c r="M193" s="15" t="s">
        <v>112</v>
      </c>
      <c r="N193" s="4" t="s">
        <v>151</v>
      </c>
      <c r="O193" s="22" t="s">
        <v>153</v>
      </c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51"/>
      <c r="AM193" s="51"/>
      <c r="AN193" s="51"/>
      <c r="AO193" s="51"/>
      <c r="AP193" s="51"/>
      <c r="AQ193" s="51"/>
      <c r="AR193" s="51"/>
    </row>
    <row r="194" spans="1:44" x14ac:dyDescent="0.25">
      <c r="A194" s="4">
        <v>68</v>
      </c>
      <c r="B194" s="41">
        <f t="array" ref="B194:K194">MMULT(B191:K191,B173:K182)</f>
        <v>420.98157900832393</v>
      </c>
      <c r="C194" s="41">
        <v>225.83997568336156</v>
      </c>
      <c r="D194" s="41">
        <v>34.560428174729523</v>
      </c>
      <c r="E194" s="41">
        <v>23.726210855341922</v>
      </c>
      <c r="F194" s="41">
        <v>16.23311022069819</v>
      </c>
      <c r="G194" s="41">
        <v>4.5548764213258197</v>
      </c>
      <c r="H194" s="41">
        <v>2.0211400743513019</v>
      </c>
      <c r="I194" s="41">
        <v>0.31608596087899515</v>
      </c>
      <c r="J194" s="41">
        <v>0.46057655275913945</v>
      </c>
      <c r="K194" s="41">
        <v>190.00224911459082</v>
      </c>
      <c r="L194" s="41">
        <f xml:space="preserve"> (C194 + D194 + E194 + F194 + G194 + H194) / $Q$2</f>
        <v>0.33409927102829035</v>
      </c>
      <c r="M194" s="41">
        <f xml:space="preserve"> (D194 + E194 + F194 + G194 + H194) / (C194 + D194 + E194 + F194+ G194 + H194)</f>
        <v>0.26421089107666584</v>
      </c>
      <c r="N194" s="41">
        <f>I194 / (D194 + E194 + F194 + G194 + H194)</f>
        <v>3.8976876039035933E-3</v>
      </c>
      <c r="O194" s="41">
        <f>SUM(B194:J194)</f>
        <v>728.69398295177041</v>
      </c>
      <c r="P194" s="41"/>
      <c r="Q194" s="51"/>
      <c r="R194" s="51"/>
      <c r="S194" s="51"/>
      <c r="T194" s="51"/>
      <c r="U194" s="5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51"/>
      <c r="AM194" s="51"/>
      <c r="AN194" s="51"/>
      <c r="AO194" s="51"/>
      <c r="AP194" s="51"/>
      <c r="AQ194" s="51"/>
      <c r="AR194" s="51"/>
    </row>
    <row r="195" spans="1:44" x14ac:dyDescent="0.25">
      <c r="A195" s="4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51"/>
      <c r="R195" s="51"/>
      <c r="S195" s="51"/>
      <c r="T195" s="51"/>
      <c r="U195" s="5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51"/>
      <c r="AM195" s="51"/>
      <c r="AN195" s="51"/>
      <c r="AO195" s="51"/>
      <c r="AP195" s="51"/>
      <c r="AQ195" s="51"/>
      <c r="AR195" s="51"/>
    </row>
    <row r="196" spans="1:44" x14ac:dyDescent="0.25">
      <c r="A196" s="15" t="s">
        <v>121</v>
      </c>
      <c r="B196" s="15" t="s">
        <v>66</v>
      </c>
      <c r="C196" s="15" t="s">
        <v>87</v>
      </c>
      <c r="D196" s="15" t="s">
        <v>77</v>
      </c>
      <c r="E196" s="15" t="s">
        <v>2</v>
      </c>
      <c r="F196" s="15" t="s">
        <v>3</v>
      </c>
      <c r="G196" s="15" t="s">
        <v>4</v>
      </c>
      <c r="H196" s="15" t="s">
        <v>64</v>
      </c>
      <c r="I196" s="15" t="s">
        <v>78</v>
      </c>
      <c r="J196" s="15" t="s">
        <v>79</v>
      </c>
      <c r="K196" s="15" t="s">
        <v>65</v>
      </c>
      <c r="L196" s="4" t="s">
        <v>110</v>
      </c>
      <c r="M196" s="15" t="s">
        <v>112</v>
      </c>
      <c r="N196" s="4" t="s">
        <v>151</v>
      </c>
      <c r="O196" s="22" t="s">
        <v>153</v>
      </c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L196" s="22" t="s">
        <v>218</v>
      </c>
      <c r="AM196" s="22" t="s">
        <v>219</v>
      </c>
      <c r="AN196" s="22" t="s">
        <v>220</v>
      </c>
      <c r="AO196" s="51"/>
      <c r="AP196" s="51"/>
      <c r="AQ196" s="51"/>
      <c r="AR196" s="51"/>
    </row>
    <row r="197" spans="1:44" x14ac:dyDescent="0.25">
      <c r="A197" s="4">
        <v>69</v>
      </c>
      <c r="B197" s="41">
        <f t="array" ref="B197:K197">MMULT(B194:K194,B173:K182)</f>
        <v>409.46367408401892</v>
      </c>
      <c r="C197" s="41">
        <v>223.31131415970475</v>
      </c>
      <c r="D197" s="41">
        <v>34.740755498316354</v>
      </c>
      <c r="E197" s="41">
        <v>24.148742179971229</v>
      </c>
      <c r="F197" s="41">
        <v>16.817181310250369</v>
      </c>
      <c r="G197" s="41">
        <v>4.790005486934847</v>
      </c>
      <c r="H197" s="41">
        <v>2.1719504216754459</v>
      </c>
      <c r="I197" s="41">
        <v>0.33731847324261482</v>
      </c>
      <c r="J197" s="41">
        <v>0.49903703277768813</v>
      </c>
      <c r="K197" s="41">
        <v>202.41625341946903</v>
      </c>
      <c r="L197" s="41">
        <f xml:space="preserve"> (C197 + D197 + E197 + F197 + G197 + H197) / $Q$2</f>
        <v>0.33305889191319854</v>
      </c>
      <c r="M197" s="41">
        <f xml:space="preserve"> (D197 + E197 + F197 + G197 + H197) / (C197 + D197 + E197 + F197+ G197 + H197)</f>
        <v>0.27017664115562001</v>
      </c>
      <c r="N197" s="41">
        <f>I197 / (D197 + E197 + F197 + G197 + H197)</f>
        <v>4.0803682516626508E-3</v>
      </c>
      <c r="O197" s="41">
        <f>SUM(B197:J197)</f>
        <v>716.27997864689223</v>
      </c>
      <c r="P197" s="41"/>
      <c r="Q197" s="22" t="s">
        <v>163</v>
      </c>
      <c r="R197" s="22" t="s">
        <v>154</v>
      </c>
      <c r="S197" s="22" t="s">
        <v>155</v>
      </c>
      <c r="T197" s="22" t="s">
        <v>156</v>
      </c>
      <c r="U197" s="22" t="s">
        <v>157</v>
      </c>
      <c r="V197" s="22" t="s">
        <v>158</v>
      </c>
      <c r="W197" s="22" t="s">
        <v>159</v>
      </c>
      <c r="X197" s="22" t="s">
        <v>160</v>
      </c>
      <c r="Y197" s="22" t="s">
        <v>161</v>
      </c>
      <c r="Z197" s="22" t="s">
        <v>162</v>
      </c>
      <c r="AA197" s="41"/>
      <c r="AB197" s="22" t="s">
        <v>181</v>
      </c>
      <c r="AC197" s="22" t="s">
        <v>182</v>
      </c>
      <c r="AD197" s="22" t="s">
        <v>174</v>
      </c>
      <c r="AE197" s="22" t="s">
        <v>175</v>
      </c>
      <c r="AF197" s="22" t="s">
        <v>176</v>
      </c>
      <c r="AG197" s="22" t="s">
        <v>177</v>
      </c>
      <c r="AH197" s="22" t="s">
        <v>178</v>
      </c>
      <c r="AI197" s="22" t="s">
        <v>179</v>
      </c>
      <c r="AJ197" s="22" t="s">
        <v>180</v>
      </c>
      <c r="AK197" s="22" t="s">
        <v>183</v>
      </c>
      <c r="AL197">
        <f>C197 - C185</f>
        <v>-3.9492174713277848</v>
      </c>
      <c r="AM197">
        <f>J197 - J185</f>
        <v>0.13573790645479988</v>
      </c>
      <c r="AN197">
        <f>K197-K185</f>
        <v>50.40116016406057</v>
      </c>
      <c r="AO197" s="51"/>
      <c r="AP197" s="51"/>
      <c r="AQ197" s="51"/>
      <c r="AR197" s="51"/>
    </row>
    <row r="198" spans="1:44" x14ac:dyDescent="0.25">
      <c r="A198" s="22" t="s">
        <v>153</v>
      </c>
      <c r="B198" s="4">
        <f t="shared" ref="B198:J198" si="7">SUM(B185:B197)</f>
        <v>2174.7560253534343</v>
      </c>
      <c r="C198" s="4">
        <f t="shared" si="7"/>
        <v>1132.1928056821896</v>
      </c>
      <c r="D198" s="4">
        <f t="shared" si="7"/>
        <v>171.28305652542323</v>
      </c>
      <c r="E198" s="4">
        <f t="shared" si="7"/>
        <v>116.2223578145074</v>
      </c>
      <c r="F198" s="4">
        <f t="shared" si="7"/>
        <v>77.892350130220791</v>
      </c>
      <c r="G198" s="4">
        <f t="shared" si="7"/>
        <v>21.509694034921566</v>
      </c>
      <c r="H198" s="4">
        <f t="shared" si="7"/>
        <v>9.3377863019908247</v>
      </c>
      <c r="I198" s="4">
        <f t="shared" si="7"/>
        <v>1.4523644862361467</v>
      </c>
      <c r="J198" s="4">
        <f t="shared" si="7"/>
        <v>2.1402985614881667</v>
      </c>
      <c r="K198" s="41"/>
      <c r="L198" s="4"/>
      <c r="M198" s="41"/>
      <c r="N198" s="41"/>
      <c r="O198" s="4">
        <f>SUM(B198:J198)</f>
        <v>3706.7867388904115</v>
      </c>
      <c r="P198" s="41"/>
      <c r="Q198" s="41">
        <f xml:space="preserve"> $R$6 * B198</f>
        <v>2174.7560253534343</v>
      </c>
      <c r="R198" s="41">
        <f>$R$7 * C198</f>
        <v>1132.1928056821896</v>
      </c>
      <c r="S198" s="41">
        <f xml:space="preserve"> $R$8 * D198</f>
        <v>162.71890369915207</v>
      </c>
      <c r="T198" s="41">
        <f xml:space="preserve"> $R$9 * E198</f>
        <v>110.41123992378203</v>
      </c>
      <c r="U198" s="41">
        <f xml:space="preserve"> $R$10 * F198</f>
        <v>71.660962119803131</v>
      </c>
      <c r="V198" s="41">
        <f>$R$11 * G198</f>
        <v>16.777561347238823</v>
      </c>
      <c r="W198" s="41">
        <f>$R$12 *H198</f>
        <v>5.6026717811944948</v>
      </c>
      <c r="X198" s="41">
        <f xml:space="preserve"> $R$13 * I198</f>
        <v>0.94403691605349538</v>
      </c>
      <c r="Y198" s="41">
        <f xml:space="preserve"> $R$14 * J198</f>
        <v>1.605223921116125</v>
      </c>
      <c r="Z198" s="4">
        <f>SUM(Q198:Y198)</f>
        <v>3676.6694307439643</v>
      </c>
      <c r="AA198" s="41"/>
      <c r="AB198" s="49">
        <f xml:space="preserve"> $S$6 * B198</f>
        <v>5456462.8676117668</v>
      </c>
      <c r="AC198" s="49">
        <f>$S$7 * C198</f>
        <v>4387247.1220184844</v>
      </c>
      <c r="AD198" s="49">
        <f xml:space="preserve"> $S$8 * D198</f>
        <v>672285.99686228624</v>
      </c>
      <c r="AE198" s="49">
        <f xml:space="preserve"> $S$9 * E198</f>
        <v>464889.4312580296</v>
      </c>
      <c r="AF198" s="49">
        <f xml:space="preserve"> $S$10 * F198</f>
        <v>350515.57558599353</v>
      </c>
      <c r="AG198" s="49">
        <f>$S$11 * G198</f>
        <v>445508.78285129549</v>
      </c>
      <c r="AH198" s="49">
        <f>$S$12 *H198</f>
        <v>477945.25408109836</v>
      </c>
      <c r="AI198" s="49">
        <f xml:space="preserve"> $S$13 * I198</f>
        <v>103016.21300872989</v>
      </c>
      <c r="AJ198" s="49">
        <f xml:space="preserve"> $S$14 * J198</f>
        <v>143759.57377803719</v>
      </c>
      <c r="AK198" s="39">
        <f>SUM(AB198:AJ198) + AL198 + AM198 + AN198</f>
        <v>15665089.77807766</v>
      </c>
      <c r="AL198" s="39">
        <f>IF(AL197&gt;0,(AL197*$T$7)-(AL197*$S$7),0)</f>
        <v>0</v>
      </c>
      <c r="AM198" s="39">
        <f>IF(AM197 &gt; 0, (AM197 * $T$14) - (AM197 * $S$14), 0)</f>
        <v>22609.863078176015</v>
      </c>
      <c r="AN198" s="39">
        <f t="array" ref="AN198">IF(AN197&gt;0,AN197*$T$15,0)</f>
        <v>3140849.0979437628</v>
      </c>
      <c r="AO198" s="51"/>
      <c r="AP198" s="51"/>
      <c r="AQ198" s="51"/>
      <c r="AR198" s="51"/>
    </row>
    <row r="199" spans="1:44" x14ac:dyDescent="0.25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</row>
    <row r="200" spans="1:44" x14ac:dyDescent="0.25">
      <c r="A200" s="52" t="str">
        <f>'70-74 transition matrix'!A1</f>
        <v>70-74</v>
      </c>
      <c r="B200" s="52" t="str">
        <f>'70-74 transition matrix'!B1</f>
        <v>no NAFLD</v>
      </c>
      <c r="C200" s="52" t="str">
        <f>'70-74 transition matrix'!C1</f>
        <v>NAFLD</v>
      </c>
      <c r="D200" s="52" t="str">
        <f>'70-74 transition matrix'!D1</f>
        <v>F1</v>
      </c>
      <c r="E200" s="52" t="str">
        <f>'70-74 transition matrix'!E1</f>
        <v>F2</v>
      </c>
      <c r="F200" s="52" t="str">
        <f>'70-74 transition matrix'!F1</f>
        <v>F3</v>
      </c>
      <c r="G200" s="52" t="str">
        <f>'70-74 transition matrix'!G1</f>
        <v>F4</v>
      </c>
      <c r="H200" s="52" t="str">
        <f>'70-74 transition matrix'!H1</f>
        <v>DCC</v>
      </c>
      <c r="I200" s="52" t="str">
        <f>'70-74 transition matrix'!I1</f>
        <v>HCC</v>
      </c>
      <c r="J200" s="52" t="str">
        <f>'70-74 transition matrix'!J1</f>
        <v>LT</v>
      </c>
      <c r="K200" s="52" t="str">
        <f>'70-74 transition matrix'!K1</f>
        <v>death</v>
      </c>
      <c r="L200" s="51"/>
      <c r="M200" s="51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</row>
    <row r="201" spans="1:44" x14ac:dyDescent="0.25">
      <c r="A201" s="52" t="str">
        <f>'70-74 transition matrix'!A2</f>
        <v>no NAFLD</v>
      </c>
      <c r="B201" s="51">
        <f>'70-74 transition matrix'!B2</f>
        <v>0.88634999999999997</v>
      </c>
      <c r="C201" s="51">
        <f>'70-74 transition matrix'!C2</f>
        <v>9.0399999999999994E-2</v>
      </c>
      <c r="D201" s="51">
        <f>'70-74 transition matrix'!D2</f>
        <v>0</v>
      </c>
      <c r="E201" s="51">
        <f>'70-74 transition matrix'!E2</f>
        <v>0</v>
      </c>
      <c r="F201" s="51">
        <f>'70-74 transition matrix'!F2</f>
        <v>0</v>
      </c>
      <c r="G201" s="51">
        <f>'70-74 transition matrix'!G2</f>
        <v>0</v>
      </c>
      <c r="H201" s="51">
        <f>'70-74 transition matrix'!H2</f>
        <v>0</v>
      </c>
      <c r="I201" s="51">
        <f>'70-74 transition matrix'!I2</f>
        <v>0</v>
      </c>
      <c r="J201" s="51">
        <f>'70-74 transition matrix'!J2</f>
        <v>0</v>
      </c>
      <c r="K201" s="51">
        <f>'70-74 transition matrix'!K2</f>
        <v>2.325E-2</v>
      </c>
      <c r="L201" s="51"/>
      <c r="M201" s="51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</row>
    <row r="202" spans="1:44" x14ac:dyDescent="0.25">
      <c r="A202" s="52" t="str">
        <f>'70-74 transition matrix'!A3</f>
        <v>NAFLD</v>
      </c>
      <c r="B202" s="51">
        <f>'70-74 transition matrix'!B3</f>
        <v>0.14359</v>
      </c>
      <c r="C202" s="51">
        <f>'70-74 transition matrix'!C3</f>
        <v>0.80586150000000001</v>
      </c>
      <c r="D202" s="51">
        <f>'70-74 transition matrix'!D3</f>
        <v>2.6136E-2</v>
      </c>
      <c r="E202" s="51">
        <f>'70-74 transition matrix'!E3</f>
        <v>0</v>
      </c>
      <c r="F202" s="51">
        <f>'70-74 transition matrix'!F3</f>
        <v>0</v>
      </c>
      <c r="G202" s="51">
        <f>'70-74 transition matrix'!G3</f>
        <v>0</v>
      </c>
      <c r="H202" s="51">
        <f>'70-74 transition matrix'!H3</f>
        <v>0</v>
      </c>
      <c r="I202" s="51">
        <f>'70-74 transition matrix'!I3</f>
        <v>0</v>
      </c>
      <c r="J202" s="51">
        <f>'70-74 transition matrix'!J3</f>
        <v>0</v>
      </c>
      <c r="K202" s="51">
        <f>'70-74 transition matrix'!K3</f>
        <v>2.44125E-2</v>
      </c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</row>
    <row r="203" spans="1:44" x14ac:dyDescent="0.25">
      <c r="A203" s="52" t="str">
        <f>'70-74 transition matrix'!A4</f>
        <v>F1</v>
      </c>
      <c r="B203" s="51">
        <f>'70-74 transition matrix'!B4</f>
        <v>0</v>
      </c>
      <c r="C203" s="51">
        <f>'70-74 transition matrix'!C4</f>
        <v>4.9799999999999997E-2</v>
      </c>
      <c r="D203" s="51">
        <f>'70-74 transition matrix'!D4</f>
        <v>0.79095574700000004</v>
      </c>
      <c r="E203" s="51">
        <f>'70-74 transition matrix'!E4</f>
        <v>0.1331</v>
      </c>
      <c r="F203" s="51">
        <f>'70-74 transition matrix'!F4</f>
        <v>0</v>
      </c>
      <c r="G203" s="51">
        <f>'70-74 transition matrix'!G4</f>
        <v>0</v>
      </c>
      <c r="H203" s="51">
        <f>'70-74 transition matrix'!H4</f>
        <v>0</v>
      </c>
      <c r="I203" s="51">
        <f>'70-74 transition matrix'!I4</f>
        <v>1.1253000000000001E-5</v>
      </c>
      <c r="J203" s="51">
        <f>'70-74 transition matrix'!J4</f>
        <v>0</v>
      </c>
      <c r="K203" s="51">
        <f>'70-74 transition matrix'!K4</f>
        <v>2.6133000000000003E-2</v>
      </c>
      <c r="L203" s="51"/>
      <c r="M203" s="51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</row>
    <row r="204" spans="1:44" x14ac:dyDescent="0.25">
      <c r="A204" s="52" t="str">
        <f>'70-74 transition matrix'!A5</f>
        <v>F2</v>
      </c>
      <c r="B204" s="51">
        <f>'70-74 transition matrix'!B5</f>
        <v>0</v>
      </c>
      <c r="C204" s="51">
        <f>'70-74 transition matrix'!C5</f>
        <v>0</v>
      </c>
      <c r="D204" s="51">
        <f>'70-74 transition matrix'!D5</f>
        <v>4.9799999999999997E-2</v>
      </c>
      <c r="E204" s="51">
        <f>'70-74 transition matrix'!E5</f>
        <v>0.77497360000000004</v>
      </c>
      <c r="F204" s="51">
        <f>'70-74 transition matrix'!F5</f>
        <v>0.1331</v>
      </c>
      <c r="G204" s="51">
        <f>'70-74 transition matrix'!G5</f>
        <v>0</v>
      </c>
      <c r="H204" s="51">
        <f>'70-74 transition matrix'!H5</f>
        <v>0</v>
      </c>
      <c r="I204" s="51">
        <f>'70-74 transition matrix'!I5</f>
        <v>2.299E-4</v>
      </c>
      <c r="J204" s="51">
        <f>'70-74 transition matrix'!J5</f>
        <v>0</v>
      </c>
      <c r="K204" s="51">
        <f>'70-74 transition matrix'!K5</f>
        <v>4.1896500000000003E-2</v>
      </c>
      <c r="L204" s="51"/>
      <c r="M204" s="51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</row>
    <row r="205" spans="1:44" x14ac:dyDescent="0.25">
      <c r="A205" s="52" t="str">
        <f>'70-74 transition matrix'!A6</f>
        <v>F3</v>
      </c>
      <c r="B205" s="51">
        <f>'70-74 transition matrix'!B6</f>
        <v>0</v>
      </c>
      <c r="C205" s="51">
        <f>'70-74 transition matrix'!C6</f>
        <v>0</v>
      </c>
      <c r="D205" s="51">
        <f>'70-74 transition matrix'!D6</f>
        <v>0</v>
      </c>
      <c r="E205" s="51">
        <f>'70-74 transition matrix'!E6</f>
        <v>4.9799999999999997E-2</v>
      </c>
      <c r="F205" s="51">
        <f>'70-74 transition matrix'!F6</f>
        <v>0.80809895000000009</v>
      </c>
      <c r="G205" s="51">
        <f>'70-74 transition matrix'!G6</f>
        <v>8.7119999999999989E-2</v>
      </c>
      <c r="H205" s="51">
        <f>'70-74 transition matrix'!H6</f>
        <v>0</v>
      </c>
      <c r="I205" s="51">
        <f>'70-74 transition matrix'!I6</f>
        <v>4.5980000000000001E-4</v>
      </c>
      <c r="J205" s="51">
        <f>'70-74 transition matrix'!J6</f>
        <v>0</v>
      </c>
      <c r="K205" s="51">
        <f>'70-74 transition matrix'!K6</f>
        <v>5.4521250000000007E-2</v>
      </c>
      <c r="L205" s="51"/>
      <c r="M205" s="51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</row>
    <row r="206" spans="1:44" x14ac:dyDescent="0.25">
      <c r="A206" s="52" t="str">
        <f>'70-74 transition matrix'!A7</f>
        <v>F4</v>
      </c>
      <c r="B206" s="51">
        <f>'70-74 transition matrix'!B7</f>
        <v>0</v>
      </c>
      <c r="C206" s="51">
        <f>'70-74 transition matrix'!C7</f>
        <v>0</v>
      </c>
      <c r="D206" s="51">
        <f>'70-74 transition matrix'!D7</f>
        <v>0</v>
      </c>
      <c r="E206" s="51">
        <f>'70-74 transition matrix'!E7</f>
        <v>0</v>
      </c>
      <c r="F206" s="51">
        <f>'70-74 transition matrix'!F7</f>
        <v>4.9799999999999997E-2</v>
      </c>
      <c r="G206" s="51">
        <f>'70-74 transition matrix'!G7</f>
        <v>0.71661074999999996</v>
      </c>
      <c r="H206" s="51">
        <f>'70-74 transition matrix'!H7</f>
        <v>0.1331</v>
      </c>
      <c r="I206" s="51">
        <f>'70-74 transition matrix'!I7</f>
        <v>3.1459999999999995E-2</v>
      </c>
      <c r="J206" s="51">
        <f>'70-74 transition matrix'!J7</f>
        <v>0</v>
      </c>
      <c r="K206" s="51">
        <f>'70-74 transition matrix'!K7</f>
        <v>6.902925E-2</v>
      </c>
      <c r="L206" s="51"/>
      <c r="M206" s="51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</row>
    <row r="207" spans="1:44" x14ac:dyDescent="0.25">
      <c r="A207" s="52" t="str">
        <f>'70-74 transition matrix'!A8</f>
        <v>DCC</v>
      </c>
      <c r="B207" s="51">
        <f>'70-74 transition matrix'!B8</f>
        <v>0</v>
      </c>
      <c r="C207" s="51">
        <f>'70-74 transition matrix'!C8</f>
        <v>0</v>
      </c>
      <c r="D207" s="51">
        <f>'70-74 transition matrix'!D8</f>
        <v>0</v>
      </c>
      <c r="E207" s="51">
        <f>'70-74 transition matrix'!E8</f>
        <v>0</v>
      </c>
      <c r="F207" s="51">
        <f>'70-74 transition matrix'!F8</f>
        <v>0</v>
      </c>
      <c r="G207" s="51">
        <f>'70-74 transition matrix'!G8</f>
        <v>0</v>
      </c>
      <c r="H207" s="51">
        <f>'70-74 transition matrix'!H8</f>
        <v>0.7746599999999999</v>
      </c>
      <c r="I207" s="51">
        <f>'70-74 transition matrix'!I8</f>
        <v>3.1459999999999995E-2</v>
      </c>
      <c r="J207" s="51">
        <f>'70-74 transition matrix'!J8</f>
        <v>3.388E-2</v>
      </c>
      <c r="K207" s="51">
        <f>'70-74 transition matrix'!K8</f>
        <v>0.16</v>
      </c>
      <c r="L207" s="51"/>
      <c r="M207" s="51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</row>
    <row r="208" spans="1:44" x14ac:dyDescent="0.25">
      <c r="A208" s="52" t="str">
        <f>'70-74 transition matrix'!A9</f>
        <v>HCC</v>
      </c>
      <c r="B208" s="51">
        <f>'70-74 transition matrix'!B9</f>
        <v>0</v>
      </c>
      <c r="C208" s="51">
        <f>'70-74 transition matrix'!C9</f>
        <v>0</v>
      </c>
      <c r="D208" s="51">
        <f>'70-74 transition matrix'!D9</f>
        <v>0</v>
      </c>
      <c r="E208" s="51">
        <f>'70-74 transition matrix'!E9</f>
        <v>0</v>
      </c>
      <c r="F208" s="51">
        <f>'70-74 transition matrix'!F9</f>
        <v>0</v>
      </c>
      <c r="G208" s="51">
        <f>'70-74 transition matrix'!G9</f>
        <v>0</v>
      </c>
      <c r="H208" s="51">
        <f>'70-74 transition matrix'!H9</f>
        <v>0</v>
      </c>
      <c r="I208" s="51">
        <f>'70-74 transition matrix'!I9</f>
        <v>0.37056200000000006</v>
      </c>
      <c r="J208" s="51">
        <f>'70-74 transition matrix'!J9</f>
        <v>7.038E-3</v>
      </c>
      <c r="K208" s="51">
        <f>'70-74 transition matrix'!K9</f>
        <v>0.62239999999999995</v>
      </c>
      <c r="L208" s="51"/>
      <c r="M208" s="51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</row>
    <row r="209" spans="1:44" x14ac:dyDescent="0.25">
      <c r="A209" s="52" t="str">
        <f>'70-74 transition matrix'!A10</f>
        <v xml:space="preserve">LT </v>
      </c>
      <c r="B209" s="51">
        <f>'70-74 transition matrix'!B10</f>
        <v>0</v>
      </c>
      <c r="C209" s="51">
        <f>'70-74 transition matrix'!C10</f>
        <v>0</v>
      </c>
      <c r="D209" s="51">
        <f>'70-74 transition matrix'!D10</f>
        <v>0</v>
      </c>
      <c r="E209" s="51">
        <f>'70-74 transition matrix'!E10</f>
        <v>0</v>
      </c>
      <c r="F209" s="51">
        <f>'70-74 transition matrix'!F10</f>
        <v>0</v>
      </c>
      <c r="G209" s="51">
        <f>'70-74 transition matrix'!G10</f>
        <v>0</v>
      </c>
      <c r="H209" s="51">
        <f>'70-74 transition matrix'!H10</f>
        <v>0</v>
      </c>
      <c r="I209" s="51">
        <f>'70-74 transition matrix'!I10</f>
        <v>0</v>
      </c>
      <c r="J209" s="51">
        <f>'70-74 transition matrix'!J10</f>
        <v>0.92999999999999994</v>
      </c>
      <c r="K209" s="51">
        <f>'70-74 transition matrix'!K10</f>
        <v>7.0000000000000007E-2</v>
      </c>
      <c r="L209" s="51"/>
      <c r="M209" s="51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</row>
    <row r="210" spans="1:44" x14ac:dyDescent="0.25">
      <c r="A210" s="52" t="str">
        <f>'70-74 transition matrix'!A11</f>
        <v>death</v>
      </c>
      <c r="B210" s="51">
        <f>'70-74 transition matrix'!B11</f>
        <v>0</v>
      </c>
      <c r="C210" s="51">
        <f>'70-74 transition matrix'!C11</f>
        <v>0</v>
      </c>
      <c r="D210" s="51">
        <f>'70-74 transition matrix'!D11</f>
        <v>0</v>
      </c>
      <c r="E210" s="51">
        <f>'70-74 transition matrix'!E11</f>
        <v>0</v>
      </c>
      <c r="F210" s="51">
        <f>'70-74 transition matrix'!F11</f>
        <v>0</v>
      </c>
      <c r="G210" s="51">
        <f>'70-74 transition matrix'!G11</f>
        <v>0</v>
      </c>
      <c r="H210" s="51">
        <f>'70-74 transition matrix'!H11</f>
        <v>0</v>
      </c>
      <c r="I210" s="51">
        <f>'70-74 transition matrix'!I11</f>
        <v>0</v>
      </c>
      <c r="J210" s="51">
        <f>'70-74 transition matrix'!J11</f>
        <v>0</v>
      </c>
      <c r="K210" s="51">
        <f>'70-74 transition matrix'!K11</f>
        <v>1</v>
      </c>
      <c r="L210" s="51"/>
      <c r="M210" s="51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</row>
    <row r="211" spans="1:44" x14ac:dyDescent="0.25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</row>
    <row r="212" spans="1:44" x14ac:dyDescent="0.25">
      <c r="A212" s="15" t="s">
        <v>122</v>
      </c>
      <c r="B212" s="15" t="s">
        <v>66</v>
      </c>
      <c r="C212" s="15" t="s">
        <v>87</v>
      </c>
      <c r="D212" s="15" t="s">
        <v>77</v>
      </c>
      <c r="E212" s="15" t="s">
        <v>2</v>
      </c>
      <c r="F212" s="15" t="s">
        <v>3</v>
      </c>
      <c r="G212" s="15" t="s">
        <v>4</v>
      </c>
      <c r="H212" s="15" t="s">
        <v>64</v>
      </c>
      <c r="I212" s="15" t="s">
        <v>78</v>
      </c>
      <c r="J212" s="15" t="s">
        <v>79</v>
      </c>
      <c r="K212" s="15" t="s">
        <v>65</v>
      </c>
      <c r="L212" s="4" t="s">
        <v>110</v>
      </c>
      <c r="M212" s="15" t="s">
        <v>112</v>
      </c>
      <c r="N212" s="4" t="s">
        <v>151</v>
      </c>
      <c r="O212" s="22" t="s">
        <v>153</v>
      </c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51"/>
      <c r="AM212" s="51"/>
      <c r="AN212" s="51"/>
      <c r="AO212" s="51"/>
      <c r="AP212" s="51"/>
      <c r="AQ212" s="51"/>
      <c r="AR212" s="51"/>
    </row>
    <row r="213" spans="1:44" x14ac:dyDescent="0.25">
      <c r="A213" s="4">
        <v>70</v>
      </c>
      <c r="B213" s="41">
        <f t="array" ref="B213:K213">MMULT(B197:K197,B201:K210)</f>
        <v>394.99339912456219</v>
      </c>
      <c r="C213" s="41">
        <v>218.70359635672239</v>
      </c>
      <c r="D213" s="41">
        <v>34.517472083955781</v>
      </c>
      <c r="E213" s="41">
        <v>24.176127848760526</v>
      </c>
      <c r="F213" s="41">
        <v>17.042686416176473</v>
      </c>
      <c r="G213" s="41">
        <v>4.8976822602455075</v>
      </c>
      <c r="H213" s="41">
        <v>2.3200728439661287</v>
      </c>
      <c r="I213" s="41">
        <v>0.35769581448186072</v>
      </c>
      <c r="J213" s="41">
        <v>0.54006416818429559</v>
      </c>
      <c r="K213" s="41">
        <v>221.14743514930612</v>
      </c>
      <c r="L213" s="41">
        <f xml:space="preserve"> (C213 + D213 + E213 + F213 + G213 + H213) / $Q$2</f>
        <v>0.32835406011335072</v>
      </c>
      <c r="M213" s="41">
        <f xml:space="preserve"> (D213 + E213 + F213 + G213 + H213) / (C213 + D213 + E213 + F213+ G213 + H213)</f>
        <v>0.27499400331909019</v>
      </c>
      <c r="N213" s="41">
        <f>I213 / (D213 + E213 + F213 + G213 + H213)</f>
        <v>4.3119757424244769E-3</v>
      </c>
      <c r="O213" s="41">
        <f>SUM(B213:J213)</f>
        <v>697.54879691705514</v>
      </c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51"/>
      <c r="AM213" s="51"/>
      <c r="AN213" s="51"/>
      <c r="AO213" s="51"/>
      <c r="AP213" s="51"/>
      <c r="AQ213" s="51"/>
      <c r="AR213" s="51"/>
    </row>
    <row r="214" spans="1:44" x14ac:dyDescent="0.25">
      <c r="A214" s="4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51"/>
      <c r="AM214" s="51"/>
      <c r="AN214" s="51"/>
      <c r="AO214" s="51"/>
      <c r="AP214" s="51"/>
      <c r="AQ214" s="51"/>
      <c r="AR214" s="51"/>
    </row>
    <row r="215" spans="1:44" x14ac:dyDescent="0.25">
      <c r="A215" s="15" t="s">
        <v>123</v>
      </c>
      <c r="B215" s="15" t="s">
        <v>66</v>
      </c>
      <c r="C215" s="15" t="s">
        <v>87</v>
      </c>
      <c r="D215" s="15" t="s">
        <v>77</v>
      </c>
      <c r="E215" s="15" t="s">
        <v>2</v>
      </c>
      <c r="F215" s="15" t="s">
        <v>3</v>
      </c>
      <c r="G215" s="15" t="s">
        <v>4</v>
      </c>
      <c r="H215" s="15" t="s">
        <v>64</v>
      </c>
      <c r="I215" s="15" t="s">
        <v>78</v>
      </c>
      <c r="J215" s="15" t="s">
        <v>79</v>
      </c>
      <c r="K215" s="15" t="s">
        <v>65</v>
      </c>
      <c r="L215" s="4" t="s">
        <v>110</v>
      </c>
      <c r="M215" s="15" t="s">
        <v>112</v>
      </c>
      <c r="N215" s="4" t="s">
        <v>151</v>
      </c>
      <c r="O215" s="22" t="s">
        <v>153</v>
      </c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51"/>
      <c r="AM215" s="51"/>
      <c r="AN215" s="51"/>
      <c r="AO215" s="51"/>
      <c r="AP215" s="51"/>
      <c r="AQ215" s="51"/>
      <c r="AR215" s="51"/>
    </row>
    <row r="216" spans="1:44" x14ac:dyDescent="0.25">
      <c r="A216" s="4">
        <v>71</v>
      </c>
      <c r="B216" s="41">
        <f t="array" ref="B216:K216">MMULT(B213:K213,B201:K210)</f>
        <v>381.50604871491743</v>
      </c>
      <c r="C216" s="41">
        <v>213.67118160606427</v>
      </c>
      <c r="D216" s="41">
        <v>34.22180127796446</v>
      </c>
      <c r="E216" s="41">
        <v>24.178862150914302</v>
      </c>
      <c r="F216" s="41">
        <v>17.233924191321723</v>
      </c>
      <c r="G216" s="41">
        <v>4.9944905983535222</v>
      </c>
      <c r="H216" s="41">
        <v>2.449149138145478</v>
      </c>
      <c r="I216" s="41">
        <v>0.37340179610447405</v>
      </c>
      <c r="J216" s="41">
        <v>0.58338120750729072</v>
      </c>
      <c r="K216" s="41">
        <v>239.48399138506829</v>
      </c>
      <c r="L216" s="41">
        <f xml:space="preserve"> (C216 + D216 + E216 + F216 + G216 + H216) / $Q$2</f>
        <v>0.32301145754707777</v>
      </c>
      <c r="M216" s="41">
        <f xml:space="preserve"> (D216 + E216 + F216 + G216 + H216) / (C216 + D216 + E216 + F216+ G216 + H216)</f>
        <v>0.27996088567483607</v>
      </c>
      <c r="N216" s="41">
        <f>I216 / (D216 + E216 + F216 + G216 + H216)</f>
        <v>4.4945806859992268E-3</v>
      </c>
      <c r="O216" s="41">
        <f>SUM(B216:J216)</f>
        <v>679.21224068129288</v>
      </c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51"/>
      <c r="AM216" s="51"/>
      <c r="AN216" s="51"/>
      <c r="AO216" s="51"/>
      <c r="AP216" s="51"/>
      <c r="AQ216" s="51"/>
      <c r="AR216" s="51"/>
    </row>
    <row r="217" spans="1:44" x14ac:dyDescent="0.25">
      <c r="A217" s="4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51"/>
      <c r="AM217" s="51"/>
      <c r="AN217" s="51"/>
      <c r="AO217" s="51"/>
      <c r="AP217" s="51"/>
      <c r="AQ217" s="51"/>
      <c r="AR217" s="51"/>
    </row>
    <row r="218" spans="1:44" x14ac:dyDescent="0.25">
      <c r="A218" s="15" t="s">
        <v>124</v>
      </c>
      <c r="B218" s="15" t="s">
        <v>66</v>
      </c>
      <c r="C218" s="15" t="s">
        <v>87</v>
      </c>
      <c r="D218" s="15" t="s">
        <v>77</v>
      </c>
      <c r="E218" s="15" t="s">
        <v>2</v>
      </c>
      <c r="F218" s="15" t="s">
        <v>3</v>
      </c>
      <c r="G218" s="15" t="s">
        <v>4</v>
      </c>
      <c r="H218" s="15" t="s">
        <v>64</v>
      </c>
      <c r="I218" s="15" t="s">
        <v>78</v>
      </c>
      <c r="J218" s="15" t="s">
        <v>79</v>
      </c>
      <c r="K218" s="15" t="s">
        <v>65</v>
      </c>
      <c r="L218" s="4" t="s">
        <v>110</v>
      </c>
      <c r="M218" s="15" t="s">
        <v>112</v>
      </c>
      <c r="N218" s="4" t="s">
        <v>151</v>
      </c>
      <c r="O218" s="22" t="s">
        <v>153</v>
      </c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51"/>
      <c r="AM218" s="51"/>
      <c r="AN218" s="51"/>
      <c r="AO218" s="51"/>
      <c r="AP218" s="51"/>
      <c r="AQ218" s="51"/>
      <c r="AR218" s="51"/>
    </row>
    <row r="219" spans="1:44" x14ac:dyDescent="0.25">
      <c r="A219" s="4">
        <v>72</v>
      </c>
      <c r="B219" s="41">
        <f t="array" ref="B219:K219">MMULT(B216:K216,B201:K210)</f>
        <v>368.82893124528186</v>
      </c>
      <c r="C219" s="41">
        <v>208.38177142330653</v>
      </c>
      <c r="D219" s="41">
        <v>33.856547731069561</v>
      </c>
      <c r="E219" s="41">
        <v>24.151151019822695</v>
      </c>
      <c r="F219" s="41">
        <v>17.393648227471385</v>
      </c>
      <c r="G219" s="41">
        <v>5.0805251291020141</v>
      </c>
      <c r="H219" s="41">
        <v>2.5620245699966295</v>
      </c>
      <c r="I219" s="41">
        <v>0.38641339915977047</v>
      </c>
      <c r="J219" s="41">
        <v>0.62814969762313244</v>
      </c>
      <c r="K219" s="41">
        <v>257.4270696235277</v>
      </c>
      <c r="L219" s="41">
        <f xml:space="preserve"> (C219 + D219 + E219 + F219 + G219 + H219) / $Q$2</f>
        <v>0.31721657053636193</v>
      </c>
      <c r="M219" s="41">
        <f xml:space="preserve"> (D219 + E219 + F219 + G219 + H219) / (C219 + D219 + E219 + F219+ G219 + H219)</f>
        <v>0.28495738628193679</v>
      </c>
      <c r="N219" s="41">
        <f>I219 / (D219 + E219 + F219 + G219 + H219)</f>
        <v>4.6531221994625064E-3</v>
      </c>
      <c r="O219" s="41">
        <f>SUM(B219:J219)</f>
        <v>661.2691624428337</v>
      </c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51"/>
      <c r="AM219" s="51"/>
      <c r="AN219" s="51"/>
      <c r="AO219" s="51"/>
      <c r="AP219" s="51"/>
      <c r="AQ219" s="51"/>
      <c r="AR219" s="51"/>
    </row>
    <row r="220" spans="1:44" x14ac:dyDescent="0.25">
      <c r="A220" s="4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51"/>
      <c r="AM220" s="51"/>
      <c r="AN220" s="51"/>
      <c r="AO220" s="51"/>
      <c r="AP220" s="51"/>
      <c r="AQ220" s="51"/>
      <c r="AR220" s="51"/>
    </row>
    <row r="221" spans="1:44" x14ac:dyDescent="0.25">
      <c r="A221" s="15" t="s">
        <v>125</v>
      </c>
      <c r="B221" s="15" t="s">
        <v>66</v>
      </c>
      <c r="C221" s="15" t="s">
        <v>87</v>
      </c>
      <c r="D221" s="15" t="s">
        <v>77</v>
      </c>
      <c r="E221" s="15" t="s">
        <v>2</v>
      </c>
      <c r="F221" s="15" t="s">
        <v>3</v>
      </c>
      <c r="G221" s="15" t="s">
        <v>4</v>
      </c>
      <c r="H221" s="15" t="s">
        <v>64</v>
      </c>
      <c r="I221" s="15" t="s">
        <v>78</v>
      </c>
      <c r="J221" s="15" t="s">
        <v>79</v>
      </c>
      <c r="K221" s="15" t="s">
        <v>65</v>
      </c>
      <c r="L221" s="4" t="s">
        <v>110</v>
      </c>
      <c r="M221" s="15" t="s">
        <v>112</v>
      </c>
      <c r="N221" s="4" t="s">
        <v>151</v>
      </c>
      <c r="O221" s="22" t="s">
        <v>153</v>
      </c>
      <c r="P221" s="41"/>
      <c r="Q221" s="51"/>
      <c r="R221" s="51"/>
      <c r="S221" s="51"/>
      <c r="T221" s="51"/>
      <c r="U221" s="5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51"/>
      <c r="AM221" s="51"/>
      <c r="AN221" s="51"/>
      <c r="AO221" s="51"/>
      <c r="AP221" s="51"/>
      <c r="AQ221" s="51"/>
      <c r="AR221" s="51"/>
    </row>
    <row r="222" spans="1:44" x14ac:dyDescent="0.25">
      <c r="A222" s="4">
        <v>73</v>
      </c>
      <c r="B222" s="41">
        <f t="array" ref="B222:K222">MMULT(B219:K219,B201:K210)</f>
        <v>356.83306176792814</v>
      </c>
      <c r="C222" s="41">
        <v>202.95503835342367</v>
      </c>
      <c r="D222" s="41">
        <v>33.428024300175991</v>
      </c>
      <c r="E222" s="41">
        <v>24.089014634709098</v>
      </c>
      <c r="F222" s="41">
        <v>17.523317221456669</v>
      </c>
      <c r="G222" s="41">
        <v>5.1560935567369484</v>
      </c>
      <c r="H222" s="41">
        <v>2.6609158480770665</v>
      </c>
      <c r="I222" s="41">
        <v>0.39755567235915246</v>
      </c>
      <c r="J222" s="41">
        <v>0.6737001887242855</v>
      </c>
      <c r="K222" s="41">
        <v>274.97951052277023</v>
      </c>
      <c r="L222" s="41">
        <f xml:space="preserve"> (C222 + D222 + E222 + F222 + G222 + H222) / $Q$2</f>
        <v>0.31110653765469465</v>
      </c>
      <c r="M222" s="41">
        <f xml:space="preserve"> (D222 + E222 + F222 + G222 + H222) / (C222 + D222 + E222 + F222+ G222 + H222)</f>
        <v>0.28990122341198071</v>
      </c>
      <c r="N222" s="41">
        <f>I222 / (D222 + E222 + F222 + G222 + H222)</f>
        <v>4.7980728045924001E-3</v>
      </c>
      <c r="O222" s="41">
        <f>SUM(B222:J222)</f>
        <v>643.71672154359101</v>
      </c>
      <c r="P222" s="41"/>
      <c r="Q222" s="51"/>
      <c r="R222" s="51"/>
      <c r="S222" s="51"/>
      <c r="T222" s="51"/>
      <c r="U222" s="5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51"/>
      <c r="AM222" s="51"/>
      <c r="AN222" s="51"/>
      <c r="AO222" s="51"/>
      <c r="AP222" s="51"/>
      <c r="AQ222" s="51"/>
      <c r="AR222" s="51"/>
    </row>
    <row r="223" spans="1:44" x14ac:dyDescent="0.25">
      <c r="A223" s="4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51"/>
      <c r="AM223" s="51"/>
      <c r="AN223" s="51"/>
      <c r="AO223" s="51"/>
      <c r="AP223" s="51"/>
      <c r="AQ223" s="51"/>
      <c r="AR223" s="51"/>
    </row>
    <row r="224" spans="1:44" x14ac:dyDescent="0.25">
      <c r="A224" s="15" t="s">
        <v>126</v>
      </c>
      <c r="B224" s="15" t="s">
        <v>66</v>
      </c>
      <c r="C224" s="15" t="s">
        <v>87</v>
      </c>
      <c r="D224" s="15" t="s">
        <v>77</v>
      </c>
      <c r="E224" s="15" t="s">
        <v>2</v>
      </c>
      <c r="F224" s="15" t="s">
        <v>3</v>
      </c>
      <c r="G224" s="15" t="s">
        <v>4</v>
      </c>
      <c r="H224" s="15" t="s">
        <v>64</v>
      </c>
      <c r="I224" s="15" t="s">
        <v>78</v>
      </c>
      <c r="J224" s="15" t="s">
        <v>79</v>
      </c>
      <c r="K224" s="15" t="s">
        <v>65</v>
      </c>
      <c r="L224" s="4" t="s">
        <v>110</v>
      </c>
      <c r="M224" s="15" t="s">
        <v>112</v>
      </c>
      <c r="N224" s="4" t="s">
        <v>151</v>
      </c>
      <c r="O224" s="22" t="s">
        <v>153</v>
      </c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L224" s="22" t="s">
        <v>218</v>
      </c>
      <c r="AM224" s="22" t="s">
        <v>219</v>
      </c>
      <c r="AN224" s="22" t="s">
        <v>220</v>
      </c>
      <c r="AO224" s="51"/>
      <c r="AP224" s="51"/>
      <c r="AQ224" s="51"/>
      <c r="AR224" s="51"/>
    </row>
    <row r="225" spans="1:44" x14ac:dyDescent="0.25">
      <c r="A225" s="4">
        <v>74</v>
      </c>
      <c r="B225" s="41">
        <f t="array" ref="B225:K225">MMULT(B222:K222,B201:K210)</f>
        <v>345.42129825517117</v>
      </c>
      <c r="C225" s="41">
        <v>197.47607603401701</v>
      </c>
      <c r="D225" s="41">
        <v>32.944153742293452</v>
      </c>
      <c r="E225" s="41">
        <v>23.990281623895164</v>
      </c>
      <c r="F225" s="41">
        <v>17.623595554181335</v>
      </c>
      <c r="G225" s="41">
        <v>5.2215434670967369</v>
      </c>
      <c r="H225" s="41">
        <v>2.747581123273068</v>
      </c>
      <c r="I225" s="41">
        <v>0.40721359221659642</v>
      </c>
      <c r="J225" s="41">
        <v>0.71949100126850019</v>
      </c>
      <c r="K225" s="41">
        <v>292.14499767294819</v>
      </c>
      <c r="L225" s="41">
        <f xml:space="preserve"> (C225 + D225 + E225 + F225 + G225 + H225) / $Q$2</f>
        <v>0.30478325889610375</v>
      </c>
      <c r="M225" s="41">
        <f xml:space="preserve"> (D225 + E225 + F225 + G225 + H225) / (C225 + D225 + E225 + F225+ G225 + H225)</f>
        <v>0.2947364394883718</v>
      </c>
      <c r="N225" s="41">
        <f>I225 / (D225 + E225 + F225 + G225 + H225)</f>
        <v>4.9342981676328739E-3</v>
      </c>
      <c r="O225" s="41">
        <f>SUM(B225:J225)</f>
        <v>626.55123439341298</v>
      </c>
      <c r="P225" s="41"/>
      <c r="Q225" s="22" t="s">
        <v>163</v>
      </c>
      <c r="R225" s="22" t="s">
        <v>154</v>
      </c>
      <c r="S225" s="22" t="s">
        <v>155</v>
      </c>
      <c r="T225" s="22" t="s">
        <v>156</v>
      </c>
      <c r="U225" s="22" t="s">
        <v>157</v>
      </c>
      <c r="V225" s="22" t="s">
        <v>158</v>
      </c>
      <c r="W225" s="22" t="s">
        <v>159</v>
      </c>
      <c r="X225" s="22" t="s">
        <v>160</v>
      </c>
      <c r="Y225" s="22" t="s">
        <v>161</v>
      </c>
      <c r="Z225" s="22" t="s">
        <v>162</v>
      </c>
      <c r="AA225" s="41"/>
      <c r="AB225" s="22" t="s">
        <v>181</v>
      </c>
      <c r="AC225" s="22" t="s">
        <v>182</v>
      </c>
      <c r="AD225" s="22" t="s">
        <v>174</v>
      </c>
      <c r="AE225" s="22" t="s">
        <v>175</v>
      </c>
      <c r="AF225" s="22" t="s">
        <v>176</v>
      </c>
      <c r="AG225" s="22" t="s">
        <v>177</v>
      </c>
      <c r="AH225" s="22" t="s">
        <v>178</v>
      </c>
      <c r="AI225" s="22" t="s">
        <v>179</v>
      </c>
      <c r="AJ225" s="22" t="s">
        <v>180</v>
      </c>
      <c r="AK225" s="22" t="s">
        <v>183</v>
      </c>
      <c r="AL225">
        <f>C225 - C213</f>
        <v>-21.227520322705374</v>
      </c>
      <c r="AM225">
        <f>J225 - J213</f>
        <v>0.1794268330842046</v>
      </c>
      <c r="AN225">
        <f>K225-K213</f>
        <v>70.997562523642074</v>
      </c>
      <c r="AO225" s="51"/>
      <c r="AP225" s="51"/>
      <c r="AQ225" s="51"/>
      <c r="AR225" s="51"/>
    </row>
    <row r="226" spans="1:44" x14ac:dyDescent="0.25">
      <c r="A226" s="22" t="s">
        <v>153</v>
      </c>
      <c r="B226" s="4">
        <f t="shared" ref="B226:K226" si="8">SUM(B213:B225)</f>
        <v>1847.582739107861</v>
      </c>
      <c r="C226" s="4">
        <f t="shared" si="8"/>
        <v>1041.1876637735338</v>
      </c>
      <c r="D226" s="4">
        <f t="shared" si="8"/>
        <v>168.96799913545925</v>
      </c>
      <c r="E226" s="4">
        <f t="shared" si="8"/>
        <v>120.58543727810178</v>
      </c>
      <c r="F226" s="4">
        <f t="shared" si="8"/>
        <v>86.817171610607588</v>
      </c>
      <c r="G226" s="4">
        <f t="shared" si="8"/>
        <v>25.350335011534728</v>
      </c>
      <c r="H226" s="4">
        <f t="shared" si="8"/>
        <v>12.739743523458371</v>
      </c>
      <c r="I226" s="4">
        <f t="shared" si="8"/>
        <v>1.9222802743218541</v>
      </c>
      <c r="J226" s="4">
        <f t="shared" si="8"/>
        <v>3.1447862633075041</v>
      </c>
      <c r="K226" s="4">
        <f t="shared" si="8"/>
        <v>1285.1830043536206</v>
      </c>
      <c r="L226" s="4"/>
      <c r="M226" s="41"/>
      <c r="N226" s="41"/>
      <c r="O226" s="4">
        <f>SUM(B226:J226)</f>
        <v>3308.2981559781865</v>
      </c>
      <c r="P226" s="41"/>
      <c r="Q226" s="41">
        <f xml:space="preserve"> $R$6 * B226</f>
        <v>1847.582739107861</v>
      </c>
      <c r="R226" s="41">
        <f>$R$7 * C226</f>
        <v>1041.1876637735338</v>
      </c>
      <c r="S226" s="41">
        <f xml:space="preserve"> $R$8 * D226</f>
        <v>160.51959917868629</v>
      </c>
      <c r="T226" s="41">
        <f xml:space="preserve"> $R$9 * E226</f>
        <v>114.55616541419668</v>
      </c>
      <c r="U226" s="41">
        <f xml:space="preserve"> $R$10 * F226</f>
        <v>79.87179788175898</v>
      </c>
      <c r="V226" s="41">
        <f>$R$11 * G226</f>
        <v>19.773261308997089</v>
      </c>
      <c r="W226" s="41">
        <f>$R$12 *H226</f>
        <v>7.6438461140750222</v>
      </c>
      <c r="X226" s="41">
        <f xml:space="preserve"> $R$13 * I226</f>
        <v>1.2494821783092052</v>
      </c>
      <c r="Y226" s="41">
        <f xml:space="preserve"> $R$14 * J226</f>
        <v>2.3585896974806282</v>
      </c>
      <c r="Z226" s="4">
        <f>SUM(Q226:Y226)</f>
        <v>3274.743144654899</v>
      </c>
      <c r="AA226" s="41"/>
      <c r="AB226" s="49">
        <f xml:space="preserve"> $S$6 * B226</f>
        <v>4635585.0924216229</v>
      </c>
      <c r="AC226" s="49">
        <f>$S$7 * C226</f>
        <v>4034602.1971224435</v>
      </c>
      <c r="AD226" s="49">
        <f xml:space="preserve"> $S$8 * D226</f>
        <v>663199.39660667756</v>
      </c>
      <c r="AE226" s="49">
        <f xml:space="preserve"> $S$9 * E226</f>
        <v>482341.74911240709</v>
      </c>
      <c r="AF226" s="49">
        <f xml:space="preserve"> $S$10 * F226</f>
        <v>390677.27224773413</v>
      </c>
      <c r="AG226" s="49">
        <f>$S$11 * G226</f>
        <v>525056.13875890733</v>
      </c>
      <c r="AH226" s="49">
        <f>$S$12 *H226</f>
        <v>652071.03250469326</v>
      </c>
      <c r="AI226" s="49">
        <f xml:space="preserve"> $S$13 * I226</f>
        <v>136347.33985764912</v>
      </c>
      <c r="AJ226" s="49">
        <f xml:space="preserve"> $S$14 * J226</f>
        <v>211229.00373383844</v>
      </c>
      <c r="AK226" s="39">
        <f>SUM(AB226:AJ226) + AL226 + AM226 + AN226</f>
        <v>16185351.453738611</v>
      </c>
      <c r="AL226" s="39">
        <f>IF(AL225&gt;0,(AL225*$T$7)-(AL225*$S$7),0)</f>
        <v>0</v>
      </c>
      <c r="AM226" s="39">
        <f>IF(AM225 &gt; 0, (AM225 * $T$14) - (AM225 * $S$14), 0)</f>
        <v>29887.127586835959</v>
      </c>
      <c r="AN226" s="39">
        <f t="array" ref="AN226">IF(AN225&gt;0,AN225*$T$15,0)</f>
        <v>4424355.1037858035</v>
      </c>
      <c r="AO226" s="51"/>
      <c r="AP226" s="51"/>
      <c r="AQ226" s="51"/>
      <c r="AR226" s="51"/>
    </row>
    <row r="227" spans="1:44" x14ac:dyDescent="0.25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</row>
    <row r="228" spans="1:44" x14ac:dyDescent="0.25">
      <c r="A228" s="52" t="str">
        <f>'75-79 transition matrix'!A1</f>
        <v>75-79</v>
      </c>
      <c r="B228" s="52" t="str">
        <f>'75-79 transition matrix'!B1</f>
        <v>no NAFLD</v>
      </c>
      <c r="C228" s="52" t="str">
        <f>'75-79 transition matrix'!C1</f>
        <v>NAFLD</v>
      </c>
      <c r="D228" s="52" t="str">
        <f>'75-79 transition matrix'!D1</f>
        <v>F1</v>
      </c>
      <c r="E228" s="52" t="str">
        <f>'75-79 transition matrix'!E1</f>
        <v>F2</v>
      </c>
      <c r="F228" s="52" t="str">
        <f>'75-79 transition matrix'!F1</f>
        <v>F3</v>
      </c>
      <c r="G228" s="52" t="str">
        <f>'75-79 transition matrix'!G1</f>
        <v>F4</v>
      </c>
      <c r="H228" s="52" t="str">
        <f>'75-79 transition matrix'!H1</f>
        <v>DCC</v>
      </c>
      <c r="I228" s="52" t="str">
        <f>'75-79 transition matrix'!I1</f>
        <v>HCC</v>
      </c>
      <c r="J228" s="52" t="str">
        <f>'75-79 transition matrix'!J1</f>
        <v>LT</v>
      </c>
      <c r="K228" s="52" t="str">
        <f>'75-79 transition matrix'!K1</f>
        <v>death</v>
      </c>
      <c r="L228" s="51"/>
      <c r="M228" s="51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</row>
    <row r="229" spans="1:44" x14ac:dyDescent="0.25">
      <c r="A229" s="52" t="str">
        <f>'75-79 transition matrix'!A2</f>
        <v>no NAFLD</v>
      </c>
      <c r="B229" s="51">
        <f>'75-79 transition matrix'!B2</f>
        <v>0.87229999999999996</v>
      </c>
      <c r="C229" s="51">
        <f>'75-79 transition matrix'!C2</f>
        <v>9.0700000000000003E-2</v>
      </c>
      <c r="D229" s="51">
        <f>'75-79 transition matrix'!D2</f>
        <v>0</v>
      </c>
      <c r="E229" s="51">
        <f>'75-79 transition matrix'!E2</f>
        <v>0</v>
      </c>
      <c r="F229" s="51">
        <f>'75-79 transition matrix'!F2</f>
        <v>0</v>
      </c>
      <c r="G229" s="51">
        <f>'75-79 transition matrix'!G2</f>
        <v>0</v>
      </c>
      <c r="H229" s="51">
        <f>'75-79 transition matrix'!H2</f>
        <v>0</v>
      </c>
      <c r="I229" s="51">
        <f>'75-79 transition matrix'!I2</f>
        <v>0</v>
      </c>
      <c r="J229" s="51">
        <f>'75-79 transition matrix'!J2</f>
        <v>0</v>
      </c>
      <c r="K229" s="51">
        <f>'75-79 transition matrix'!K2</f>
        <v>3.6999999999999998E-2</v>
      </c>
      <c r="L229" s="51"/>
      <c r="M229" s="51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</row>
    <row r="230" spans="1:44" x14ac:dyDescent="0.25">
      <c r="A230" s="52" t="str">
        <f>'75-79 transition matrix'!A3</f>
        <v>NAFLD</v>
      </c>
      <c r="B230" s="51">
        <f>'75-79 transition matrix'!B3</f>
        <v>0.14359</v>
      </c>
      <c r="C230" s="51">
        <f>'75-79 transition matrix'!C3</f>
        <v>0.79142399999999991</v>
      </c>
      <c r="D230" s="51">
        <f>'75-79 transition matrix'!D3</f>
        <v>2.6136E-2</v>
      </c>
      <c r="E230" s="51">
        <f>'75-79 transition matrix'!E3</f>
        <v>0</v>
      </c>
      <c r="F230" s="51">
        <f>'75-79 transition matrix'!F3</f>
        <v>0</v>
      </c>
      <c r="G230" s="51">
        <f>'75-79 transition matrix'!G3</f>
        <v>0</v>
      </c>
      <c r="H230" s="51">
        <f>'75-79 transition matrix'!H3</f>
        <v>0</v>
      </c>
      <c r="I230" s="51">
        <f>'75-79 transition matrix'!I3</f>
        <v>0</v>
      </c>
      <c r="J230" s="51">
        <f>'75-79 transition matrix'!J3</f>
        <v>0</v>
      </c>
      <c r="K230" s="51">
        <f>'75-79 transition matrix'!K3</f>
        <v>3.8850000000000003E-2</v>
      </c>
      <c r="L230" s="51"/>
      <c r="M230" s="51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</row>
    <row r="231" spans="1:44" x14ac:dyDescent="0.25">
      <c r="A231" s="52" t="str">
        <f>'75-79 transition matrix'!A4</f>
        <v>F1</v>
      </c>
      <c r="B231" s="51">
        <f>'75-79 transition matrix'!B4</f>
        <v>0</v>
      </c>
      <c r="C231" s="51">
        <f>'75-79 transition matrix'!C4</f>
        <v>4.9799999999999997E-2</v>
      </c>
      <c r="D231" s="51">
        <f>'75-79 transition matrix'!D4</f>
        <v>0.77550074700000005</v>
      </c>
      <c r="E231" s="51">
        <f>'75-79 transition matrix'!E4</f>
        <v>0.1331</v>
      </c>
      <c r="F231" s="51">
        <f>'75-79 transition matrix'!F4</f>
        <v>0</v>
      </c>
      <c r="G231" s="51">
        <f>'75-79 transition matrix'!G4</f>
        <v>0</v>
      </c>
      <c r="H231" s="51">
        <f>'75-79 transition matrix'!H4</f>
        <v>0</v>
      </c>
      <c r="I231" s="51">
        <f>'75-79 transition matrix'!I4</f>
        <v>1.1253000000000001E-5</v>
      </c>
      <c r="J231" s="51">
        <f>'75-79 transition matrix'!J4</f>
        <v>0</v>
      </c>
      <c r="K231" s="51">
        <f>'75-79 transition matrix'!K4</f>
        <v>4.1588E-2</v>
      </c>
      <c r="L231" s="51"/>
      <c r="M231" s="51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</row>
    <row r="232" spans="1:44" x14ac:dyDescent="0.25">
      <c r="A232" s="52" t="str">
        <f>'75-79 transition matrix'!A5</f>
        <v>F2</v>
      </c>
      <c r="B232" s="51">
        <f>'75-79 transition matrix'!B5</f>
        <v>0</v>
      </c>
      <c r="C232" s="51">
        <f>'75-79 transition matrix'!C5</f>
        <v>0</v>
      </c>
      <c r="D232" s="51">
        <f>'75-79 transition matrix'!D5</f>
        <v>4.9799999999999997E-2</v>
      </c>
      <c r="E232" s="51">
        <f>'75-79 transition matrix'!E5</f>
        <v>0.75019610000000003</v>
      </c>
      <c r="F232" s="51">
        <f>'75-79 transition matrix'!F5</f>
        <v>0.1331</v>
      </c>
      <c r="G232" s="51">
        <f>'75-79 transition matrix'!G5</f>
        <v>0</v>
      </c>
      <c r="H232" s="51">
        <f>'75-79 transition matrix'!H5</f>
        <v>0</v>
      </c>
      <c r="I232" s="51">
        <f>'75-79 transition matrix'!I5</f>
        <v>2.299E-4</v>
      </c>
      <c r="J232" s="51">
        <f>'75-79 transition matrix'!J5</f>
        <v>0</v>
      </c>
      <c r="K232" s="51">
        <f>'75-79 transition matrix'!K5</f>
        <v>6.6673999999999997E-2</v>
      </c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</row>
    <row r="233" spans="1:44" x14ac:dyDescent="0.25">
      <c r="A233" s="52" t="str">
        <f>'75-79 transition matrix'!A6</f>
        <v>F3</v>
      </c>
      <c r="B233" s="51">
        <f>'75-79 transition matrix'!B6</f>
        <v>0</v>
      </c>
      <c r="C233" s="51">
        <f>'75-79 transition matrix'!C6</f>
        <v>0</v>
      </c>
      <c r="D233" s="51">
        <f>'75-79 transition matrix'!D6</f>
        <v>0</v>
      </c>
      <c r="E233" s="51">
        <f>'75-79 transition matrix'!E6</f>
        <v>4.9799999999999997E-2</v>
      </c>
      <c r="F233" s="51">
        <f>'75-79 transition matrix'!F6</f>
        <v>0.77585520000000008</v>
      </c>
      <c r="G233" s="51">
        <f>'75-79 transition matrix'!G6</f>
        <v>8.7119999999999989E-2</v>
      </c>
      <c r="H233" s="51">
        <f>'75-79 transition matrix'!H6</f>
        <v>0</v>
      </c>
      <c r="I233" s="51">
        <f>'75-79 transition matrix'!I6</f>
        <v>4.5980000000000001E-4</v>
      </c>
      <c r="J233" s="51">
        <f>'75-79 transition matrix'!J6</f>
        <v>0</v>
      </c>
      <c r="K233" s="51">
        <f>'75-79 transition matrix'!K6</f>
        <v>8.6765000000000009E-2</v>
      </c>
      <c r="L233" s="51"/>
      <c r="M233" s="51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</row>
    <row r="234" spans="1:44" x14ac:dyDescent="0.25">
      <c r="A234" s="52" t="str">
        <f>'75-79 transition matrix'!A7</f>
        <v>F4</v>
      </c>
      <c r="B234" s="51">
        <f>'75-79 transition matrix'!B7</f>
        <v>0</v>
      </c>
      <c r="C234" s="51">
        <f>'75-79 transition matrix'!C7</f>
        <v>0</v>
      </c>
      <c r="D234" s="51">
        <f>'75-79 transition matrix'!D7</f>
        <v>0</v>
      </c>
      <c r="E234" s="51">
        <f>'75-79 transition matrix'!E7</f>
        <v>0</v>
      </c>
      <c r="F234" s="51">
        <f>'75-79 transition matrix'!F7</f>
        <v>4.9799999999999997E-2</v>
      </c>
      <c r="G234" s="51">
        <f>'75-79 transition matrix'!G7</f>
        <v>0.67578700000000003</v>
      </c>
      <c r="H234" s="51">
        <f>'75-79 transition matrix'!H7</f>
        <v>0.1331</v>
      </c>
      <c r="I234" s="51">
        <f>'75-79 transition matrix'!I7</f>
        <v>3.1459999999999995E-2</v>
      </c>
      <c r="J234" s="51">
        <f>'75-79 transition matrix'!J7</f>
        <v>0</v>
      </c>
      <c r="K234" s="51">
        <f>'75-79 transition matrix'!K7</f>
        <v>0.10985299999999999</v>
      </c>
      <c r="L234" s="51"/>
      <c r="M234" s="51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</row>
    <row r="235" spans="1:44" x14ac:dyDescent="0.25">
      <c r="A235" s="52" t="str">
        <f>'75-79 transition matrix'!A8</f>
        <v>DCC</v>
      </c>
      <c r="B235" s="51">
        <f>'75-79 transition matrix'!B8</f>
        <v>0</v>
      </c>
      <c r="C235" s="51">
        <f>'75-79 transition matrix'!C8</f>
        <v>0</v>
      </c>
      <c r="D235" s="51">
        <f>'75-79 transition matrix'!D8</f>
        <v>0</v>
      </c>
      <c r="E235" s="51">
        <f>'75-79 transition matrix'!E8</f>
        <v>0</v>
      </c>
      <c r="F235" s="51">
        <f>'75-79 transition matrix'!F8</f>
        <v>0</v>
      </c>
      <c r="G235" s="51">
        <f>'75-79 transition matrix'!G8</f>
        <v>0</v>
      </c>
      <c r="H235" s="51">
        <f>'75-79 transition matrix'!H8</f>
        <v>0.7746599999999999</v>
      </c>
      <c r="I235" s="51">
        <f>'75-79 transition matrix'!I8</f>
        <v>3.1459999999999995E-2</v>
      </c>
      <c r="J235" s="51">
        <f>'75-79 transition matrix'!J8</f>
        <v>3.388E-2</v>
      </c>
      <c r="K235" s="51">
        <f>'75-79 transition matrix'!K8</f>
        <v>0.16</v>
      </c>
      <c r="L235" s="51"/>
      <c r="M235" s="51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</row>
    <row r="236" spans="1:44" x14ac:dyDescent="0.25">
      <c r="A236" s="52" t="str">
        <f>'75-79 transition matrix'!A9</f>
        <v>HCC</v>
      </c>
      <c r="B236" s="51">
        <f>'75-79 transition matrix'!B9</f>
        <v>0</v>
      </c>
      <c r="C236" s="51">
        <f>'75-79 transition matrix'!C9</f>
        <v>0</v>
      </c>
      <c r="D236" s="51">
        <f>'75-79 transition matrix'!D9</f>
        <v>0</v>
      </c>
      <c r="E236" s="51">
        <f>'75-79 transition matrix'!E9</f>
        <v>0</v>
      </c>
      <c r="F236" s="51">
        <f>'75-79 transition matrix'!F9</f>
        <v>0</v>
      </c>
      <c r="G236" s="51">
        <f>'75-79 transition matrix'!G9</f>
        <v>0</v>
      </c>
      <c r="H236" s="51">
        <f>'75-79 transition matrix'!H9</f>
        <v>0</v>
      </c>
      <c r="I236" s="51">
        <f>'75-79 transition matrix'!I9</f>
        <v>0.37056200000000006</v>
      </c>
      <c r="J236" s="51">
        <f>'75-79 transition matrix'!J9</f>
        <v>7.038E-3</v>
      </c>
      <c r="K236" s="51">
        <f>'75-79 transition matrix'!K9</f>
        <v>0.62239999999999995</v>
      </c>
      <c r="L236" s="51"/>
      <c r="M236" s="51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</row>
    <row r="237" spans="1:44" x14ac:dyDescent="0.25">
      <c r="A237" s="52" t="str">
        <f>'75-79 transition matrix'!A10</f>
        <v xml:space="preserve">LT </v>
      </c>
      <c r="B237" s="51">
        <f>'75-79 transition matrix'!B10</f>
        <v>0</v>
      </c>
      <c r="C237" s="51">
        <f>'75-79 transition matrix'!C10</f>
        <v>0</v>
      </c>
      <c r="D237" s="51">
        <f>'75-79 transition matrix'!D10</f>
        <v>0</v>
      </c>
      <c r="E237" s="51">
        <f>'75-79 transition matrix'!E10</f>
        <v>0</v>
      </c>
      <c r="F237" s="51">
        <f>'75-79 transition matrix'!F10</f>
        <v>0</v>
      </c>
      <c r="G237" s="51">
        <f>'75-79 transition matrix'!G10</f>
        <v>0</v>
      </c>
      <c r="H237" s="51">
        <f>'75-79 transition matrix'!H10</f>
        <v>0</v>
      </c>
      <c r="I237" s="51">
        <f>'75-79 transition matrix'!I10</f>
        <v>0</v>
      </c>
      <c r="J237" s="51">
        <f>'75-79 transition matrix'!J10</f>
        <v>0.92999999999999994</v>
      </c>
      <c r="K237" s="51">
        <f>'75-79 transition matrix'!K10</f>
        <v>7.0000000000000007E-2</v>
      </c>
      <c r="L237" s="51"/>
      <c r="M237" s="51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</row>
    <row r="238" spans="1:44" x14ac:dyDescent="0.25">
      <c r="A238" s="52" t="str">
        <f>'75-79 transition matrix'!A11</f>
        <v>death</v>
      </c>
      <c r="B238" s="51">
        <f>'75-79 transition matrix'!B11</f>
        <v>0</v>
      </c>
      <c r="C238" s="51">
        <f>'75-79 transition matrix'!C11</f>
        <v>0</v>
      </c>
      <c r="D238" s="51">
        <f>'75-79 transition matrix'!D11</f>
        <v>0</v>
      </c>
      <c r="E238" s="51">
        <f>'75-79 transition matrix'!E11</f>
        <v>0</v>
      </c>
      <c r="F238" s="51">
        <f>'75-79 transition matrix'!F11</f>
        <v>0</v>
      </c>
      <c r="G238" s="51">
        <f>'75-79 transition matrix'!G11</f>
        <v>0</v>
      </c>
      <c r="H238" s="51">
        <f>'75-79 transition matrix'!H11</f>
        <v>0</v>
      </c>
      <c r="I238" s="51">
        <f>'75-79 transition matrix'!I11</f>
        <v>0</v>
      </c>
      <c r="J238" s="51">
        <f>'75-79 transition matrix'!J11</f>
        <v>0</v>
      </c>
      <c r="K238" s="51">
        <f>'75-79 transition matrix'!K11</f>
        <v>1</v>
      </c>
      <c r="L238" s="51"/>
      <c r="M238" s="51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</row>
    <row r="239" spans="1:44" x14ac:dyDescent="0.25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</row>
    <row r="240" spans="1:44" ht="15.75" thickBot="1" x14ac:dyDescent="0.3">
      <c r="A240" s="15" t="s">
        <v>127</v>
      </c>
      <c r="B240" s="15" t="s">
        <v>66</v>
      </c>
      <c r="C240" s="15" t="s">
        <v>87</v>
      </c>
      <c r="D240" s="15" t="s">
        <v>77</v>
      </c>
      <c r="E240" s="15" t="s">
        <v>2</v>
      </c>
      <c r="F240" s="15" t="s">
        <v>3</v>
      </c>
      <c r="G240" s="15" t="s">
        <v>4</v>
      </c>
      <c r="H240" s="15" t="s">
        <v>64</v>
      </c>
      <c r="I240" s="15" t="s">
        <v>78</v>
      </c>
      <c r="J240" s="15" t="s">
        <v>79</v>
      </c>
      <c r="K240" s="15" t="s">
        <v>65</v>
      </c>
      <c r="L240" s="4" t="s">
        <v>110</v>
      </c>
      <c r="M240" s="15" t="s">
        <v>112</v>
      </c>
      <c r="N240" s="4" t="s">
        <v>151</v>
      </c>
      <c r="O240" s="22" t="s">
        <v>153</v>
      </c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51"/>
      <c r="AM240" s="51"/>
      <c r="AN240" s="51"/>
      <c r="AO240" s="51"/>
      <c r="AP240" s="51"/>
      <c r="AQ240" s="51"/>
      <c r="AR240" s="51"/>
    </row>
    <row r="241" spans="1:44" x14ac:dyDescent="0.25">
      <c r="A241" s="4">
        <v>75</v>
      </c>
      <c r="B241" s="41">
        <f t="array" ref="B241:K241">MMULT(B225:K225,B229:K238)</f>
        <v>329.66658822571026</v>
      </c>
      <c r="C241" s="41">
        <v>189.2576366072561</v>
      </c>
      <c r="D241" s="41">
        <v>31.904166584526465</v>
      </c>
      <c r="E241" s="41">
        <v>23.259937633845308</v>
      </c>
      <c r="F241" s="41">
        <v>17.126497602210335</v>
      </c>
      <c r="G241" s="41">
        <v>5.0640188396791803</v>
      </c>
      <c r="H241" s="41">
        <v>2.8234286284252903</v>
      </c>
      <c r="I241" s="41">
        <v>0.41559595831520857</v>
      </c>
      <c r="J241" s="41">
        <v>0.76508064889821714</v>
      </c>
      <c r="K241" s="41">
        <v>318.41328133749477</v>
      </c>
      <c r="L241" s="41">
        <f xml:space="preserve"> (C241 + D241 + E241 + F241 + G241 + H241) / $Q$2</f>
        <v>0.29328049521866362</v>
      </c>
      <c r="M241" s="41">
        <f xml:space="preserve"> (D241 + E241 + F241 + G241 + H241) / (C241 + D241 + E241 + F241+ G241 + H241)</f>
        <v>0.29757769102512915</v>
      </c>
      <c r="N241" s="41">
        <f>I241 / (D241 + E241 + F241 + G241 + H241)</f>
        <v>5.1834131910446805E-3</v>
      </c>
      <c r="O241" s="41">
        <f>SUM(B241:J241)</f>
        <v>600.28295072886635</v>
      </c>
      <c r="P241" s="41"/>
      <c r="Q241" s="24" t="s">
        <v>245</v>
      </c>
      <c r="R241" s="45"/>
      <c r="S241" s="45"/>
      <c r="T241" s="46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51"/>
      <c r="AM241" s="51"/>
      <c r="AN241" s="51"/>
      <c r="AO241" s="51"/>
      <c r="AP241" s="51"/>
      <c r="AQ241" s="51"/>
      <c r="AR241" s="51"/>
    </row>
    <row r="242" spans="1:44" ht="15.75" thickBot="1" x14ac:dyDescent="0.3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27" t="s">
        <v>149</v>
      </c>
      <c r="R242" s="47"/>
      <c r="S242" s="47"/>
      <c r="T242" s="48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51"/>
      <c r="AM242" s="51"/>
      <c r="AN242" s="51"/>
      <c r="AO242" s="51"/>
      <c r="AP242" s="51"/>
      <c r="AQ242" s="51"/>
      <c r="AR242" s="51"/>
    </row>
    <row r="243" spans="1:44" x14ac:dyDescent="0.25">
      <c r="A243" s="15" t="s">
        <v>128</v>
      </c>
      <c r="B243" s="15" t="s">
        <v>66</v>
      </c>
      <c r="C243" s="15" t="s">
        <v>87</v>
      </c>
      <c r="D243" s="15" t="s">
        <v>77</v>
      </c>
      <c r="E243" s="15" t="s">
        <v>2</v>
      </c>
      <c r="F243" s="15" t="s">
        <v>3</v>
      </c>
      <c r="G243" s="15" t="s">
        <v>4</v>
      </c>
      <c r="H243" s="15" t="s">
        <v>64</v>
      </c>
      <c r="I243" s="15" t="s">
        <v>78</v>
      </c>
      <c r="J243" s="15" t="s">
        <v>79</v>
      </c>
      <c r="K243" s="15" t="s">
        <v>65</v>
      </c>
      <c r="L243" s="4" t="s">
        <v>110</v>
      </c>
      <c r="M243" s="15" t="s">
        <v>112</v>
      </c>
      <c r="N243" s="4" t="s">
        <v>151</v>
      </c>
      <c r="O243" s="22" t="s">
        <v>153</v>
      </c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51"/>
      <c r="AM243" s="51"/>
      <c r="AN243" s="51"/>
      <c r="AO243" s="51"/>
      <c r="AP243" s="51"/>
      <c r="AQ243" s="51"/>
      <c r="AR243" s="51"/>
    </row>
    <row r="244" spans="1:44" ht="15.75" thickBot="1" x14ac:dyDescent="0.3">
      <c r="A244" s="4">
        <v>76</v>
      </c>
      <c r="B244" s="41">
        <f t="array" ref="B244:K244">MMULT(B241:K241,B229:K238)</f>
        <v>314.74366894972292</v>
      </c>
      <c r="C244" s="41">
        <v>181.27262284224236</v>
      </c>
      <c r="D244" s="41">
        <v>30.846487503245456</v>
      </c>
      <c r="E244" s="41">
        <v>22.548858652144524</v>
      </c>
      <c r="F244" s="41">
        <v>16.635768059743256</v>
      </c>
      <c r="G244" s="41">
        <v>4.9142585707148392</v>
      </c>
      <c r="H244" s="41">
        <v>2.8612181288572343</v>
      </c>
      <c r="I244" s="41">
        <v>0.41572440769785995</v>
      </c>
      <c r="J244" s="41">
        <v>0.81010772976101308</v>
      </c>
      <c r="K244" s="41">
        <v>343.64751722223161</v>
      </c>
      <c r="L244" s="41">
        <f xml:space="preserve"> (C244 + D244 + E244 + F244 + G244 + H244) / $Q$2</f>
        <v>0.2820074848616918</v>
      </c>
      <c r="M244" s="41">
        <f xml:space="preserve"> (D244 + E244 + F244 + G244 + H244) / (C244 + D244 + E244 + F244+ G244 + H244)</f>
        <v>0.30031969676926196</v>
      </c>
      <c r="N244" s="41">
        <f>I244 / (D244 + E244 + F244 + G244 + H244)</f>
        <v>5.3430487418937769E-3</v>
      </c>
      <c r="O244" s="41">
        <f>SUM(B244:J244)</f>
        <v>575.04871484412956</v>
      </c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51"/>
      <c r="AM244" s="51"/>
      <c r="AN244" s="51"/>
      <c r="AO244" s="51"/>
      <c r="AP244" s="51"/>
      <c r="AQ244" s="51"/>
      <c r="AR244" s="51"/>
    </row>
    <row r="245" spans="1:44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24" t="s">
        <v>246</v>
      </c>
      <c r="R245" s="45"/>
      <c r="S245" s="45"/>
      <c r="T245" s="46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51"/>
      <c r="AM245" s="51"/>
      <c r="AN245" s="51"/>
      <c r="AO245" s="51"/>
      <c r="AP245" s="51"/>
      <c r="AQ245" s="51"/>
      <c r="AR245" s="51"/>
    </row>
    <row r="246" spans="1:44" ht="15.75" thickBot="1" x14ac:dyDescent="0.3">
      <c r="A246" s="15" t="s">
        <v>129</v>
      </c>
      <c r="B246" s="15" t="s">
        <v>66</v>
      </c>
      <c r="C246" s="15" t="s">
        <v>87</v>
      </c>
      <c r="D246" s="15" t="s">
        <v>77</v>
      </c>
      <c r="E246" s="15" t="s">
        <v>2</v>
      </c>
      <c r="F246" s="15" t="s">
        <v>3</v>
      </c>
      <c r="G246" s="15" t="s">
        <v>4</v>
      </c>
      <c r="H246" s="15" t="s">
        <v>64</v>
      </c>
      <c r="I246" s="15" t="s">
        <v>78</v>
      </c>
      <c r="J246" s="15" t="s">
        <v>79</v>
      </c>
      <c r="K246" s="15" t="s">
        <v>65</v>
      </c>
      <c r="L246" s="4" t="s">
        <v>110</v>
      </c>
      <c r="M246" s="15" t="s">
        <v>112</v>
      </c>
      <c r="N246" s="4" t="s">
        <v>151</v>
      </c>
      <c r="O246" s="22" t="s">
        <v>153</v>
      </c>
      <c r="P246" s="41"/>
      <c r="Q246" s="27" t="s">
        <v>150</v>
      </c>
      <c r="R246" s="47"/>
      <c r="S246" s="47"/>
      <c r="T246" s="48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51"/>
      <c r="AM246" s="51"/>
      <c r="AN246" s="51"/>
      <c r="AO246" s="51"/>
      <c r="AP246" s="51"/>
      <c r="AQ246" s="51"/>
      <c r="AR246" s="51"/>
    </row>
    <row r="247" spans="1:44" x14ac:dyDescent="0.25">
      <c r="A247" s="4">
        <v>77</v>
      </c>
      <c r="B247" s="41">
        <f t="array" ref="B247:K247">MMULT(B244:K244,B229:K238)</f>
        <v>300.57983833876085</v>
      </c>
      <c r="C247" s="41">
        <v>173.5469101117003</v>
      </c>
      <c r="D247" s="41">
        <v>29.782148532574663</v>
      </c>
      <c r="E247" s="41">
        <v>21.850194556347262</v>
      </c>
      <c r="F247" s="41">
        <v>16.152930318567751</v>
      </c>
      <c r="G247" s="41">
        <v>4.7703001700925016</v>
      </c>
      <c r="H247" s="41">
        <v>2.8705590514626897</v>
      </c>
      <c r="I247" s="41">
        <v>0.41184838921574374</v>
      </c>
      <c r="J247" s="41">
        <v>0.85326412726480283</v>
      </c>
      <c r="K247" s="41">
        <v>367.87823847037447</v>
      </c>
      <c r="L247" s="41">
        <f xml:space="preserve"> (C247 + D247 + E247 + F247 + G247 + H247) / $Q$2</f>
        <v>0.27100692704567531</v>
      </c>
      <c r="M247" s="41">
        <f xml:space="preserve"> (D247 + E247 + F247 + G247 + H247) / (C247 + D247 + E247 + F247+ G247 + H247)</f>
        <v>0.30294899318712937</v>
      </c>
      <c r="N247" s="41">
        <f>I247 / (D247 + E247 + F247 + G247 + H247)</f>
        <v>5.460287765796842E-3</v>
      </c>
      <c r="O247" s="41">
        <f>SUM(B247:J247)</f>
        <v>550.81799359598642</v>
      </c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51"/>
      <c r="AM247" s="51"/>
      <c r="AN247" s="51"/>
      <c r="AO247" s="51"/>
      <c r="AP247" s="51"/>
      <c r="AQ247" s="51"/>
      <c r="AR247" s="51"/>
    </row>
    <row r="248" spans="1:44" ht="15.75" thickBot="1" x14ac:dyDescent="0.3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51"/>
      <c r="AM248" s="51"/>
      <c r="AN248" s="51"/>
      <c r="AO248" s="51"/>
      <c r="AP248" s="51"/>
      <c r="AQ248" s="51"/>
      <c r="AR248" s="51"/>
    </row>
    <row r="249" spans="1:44" x14ac:dyDescent="0.25">
      <c r="A249" s="15" t="s">
        <v>130</v>
      </c>
      <c r="B249" s="15" t="s">
        <v>66</v>
      </c>
      <c r="C249" s="15" t="s">
        <v>87</v>
      </c>
      <c r="D249" s="15" t="s">
        <v>77</v>
      </c>
      <c r="E249" s="15" t="s">
        <v>2</v>
      </c>
      <c r="F249" s="15" t="s">
        <v>3</v>
      </c>
      <c r="G249" s="15" t="s">
        <v>4</v>
      </c>
      <c r="H249" s="15" t="s">
        <v>64</v>
      </c>
      <c r="I249" s="15" t="s">
        <v>78</v>
      </c>
      <c r="J249" s="15" t="s">
        <v>79</v>
      </c>
      <c r="K249" s="15" t="s">
        <v>65</v>
      </c>
      <c r="L249" s="4" t="s">
        <v>110</v>
      </c>
      <c r="M249" s="15" t="s">
        <v>112</v>
      </c>
      <c r="N249" s="4" t="s">
        <v>151</v>
      </c>
      <c r="O249" s="22" t="s">
        <v>153</v>
      </c>
      <c r="P249" s="41"/>
      <c r="Q249" s="24" t="s">
        <v>247</v>
      </c>
      <c r="R249" s="45"/>
      <c r="S249" s="45"/>
      <c r="T249" s="45"/>
      <c r="U249" s="45"/>
      <c r="V249" s="46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51"/>
      <c r="AM249" s="51"/>
      <c r="AN249" s="51"/>
      <c r="AO249" s="51"/>
      <c r="AP249" s="51"/>
      <c r="AQ249" s="51"/>
      <c r="AR249" s="51"/>
    </row>
    <row r="250" spans="1:44" ht="15.75" thickBot="1" x14ac:dyDescent="0.3">
      <c r="A250" s="4">
        <v>78</v>
      </c>
      <c r="B250" s="41">
        <f t="array" ref="B250:K250">MMULT(B247:K247,B229:K238)</f>
        <v>287.11539380584014</v>
      </c>
      <c r="C250" s="41">
        <v>166.09493212249009</v>
      </c>
      <c r="D250" s="41">
        <v>28.720040165862098</v>
      </c>
      <c r="E250" s="41">
        <v>21.160350639963308</v>
      </c>
      <c r="F250" s="41">
        <v>15.678156826818876</v>
      </c>
      <c r="G250" s="41">
        <v>4.6309501303999241</v>
      </c>
      <c r="H250" s="41">
        <v>2.8586342274453989</v>
      </c>
      <c r="I250" s="41">
        <v>0.40578240952110944</v>
      </c>
      <c r="J250" s="41">
        <v>0.89368876798312291</v>
      </c>
      <c r="K250" s="41">
        <v>391.13830297003693</v>
      </c>
      <c r="L250" s="41">
        <f xml:space="preserve"> (C250 + D250 + E250 + F250 + G250 + H250) / $Q$2</f>
        <v>0.26030700438935228</v>
      </c>
      <c r="M250" s="41">
        <f xml:space="preserve"> (D250 + E250 + F250 + G250 + H250) / (C250 + D250 + E250 + F250+ G250 + H250)</f>
        <v>0.30545787418688863</v>
      </c>
      <c r="N250" s="41">
        <f>I250 / (D250 + E250 + F250 + G250 + H250)</f>
        <v>5.5550004971234553E-3</v>
      </c>
      <c r="O250" s="41">
        <f>SUM(B250:J250)</f>
        <v>527.55792909632396</v>
      </c>
      <c r="P250" s="41"/>
      <c r="Q250" s="27" t="s">
        <v>152</v>
      </c>
      <c r="R250" s="47"/>
      <c r="S250" s="47"/>
      <c r="T250" s="47"/>
      <c r="U250" s="47"/>
      <c r="V250" s="48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51"/>
      <c r="AM250" s="51"/>
      <c r="AN250" s="51"/>
      <c r="AO250" s="51"/>
      <c r="AP250" s="51"/>
      <c r="AQ250" s="51"/>
      <c r="AR250" s="51"/>
    </row>
    <row r="251" spans="1:44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51"/>
      <c r="AM251" s="51"/>
      <c r="AN251" s="51"/>
      <c r="AO251" s="51"/>
      <c r="AP251" s="51"/>
      <c r="AQ251" s="51"/>
      <c r="AR251" s="51"/>
    </row>
    <row r="252" spans="1:44" x14ac:dyDescent="0.25">
      <c r="A252" s="15" t="s">
        <v>131</v>
      </c>
      <c r="B252" s="15" t="s">
        <v>66</v>
      </c>
      <c r="C252" s="15" t="s">
        <v>87</v>
      </c>
      <c r="D252" s="15" t="s">
        <v>77</v>
      </c>
      <c r="E252" s="15" t="s">
        <v>2</v>
      </c>
      <c r="F252" s="15" t="s">
        <v>3</v>
      </c>
      <c r="G252" s="15" t="s">
        <v>4</v>
      </c>
      <c r="H252" s="15" t="s">
        <v>64</v>
      </c>
      <c r="I252" s="15" t="s">
        <v>78</v>
      </c>
      <c r="J252" s="15" t="s">
        <v>79</v>
      </c>
      <c r="K252" s="15" t="s">
        <v>65</v>
      </c>
      <c r="L252" s="4" t="s">
        <v>110</v>
      </c>
      <c r="M252" s="15" t="s">
        <v>112</v>
      </c>
      <c r="N252" s="4" t="s">
        <v>151</v>
      </c>
      <c r="O252" s="22" t="s">
        <v>153</v>
      </c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L252" s="22" t="s">
        <v>218</v>
      </c>
      <c r="AM252" s="22" t="s">
        <v>219</v>
      </c>
      <c r="AN252" s="22" t="s">
        <v>220</v>
      </c>
      <c r="AO252" s="51"/>
      <c r="AP252" s="51"/>
      <c r="AQ252" s="51"/>
      <c r="AR252" s="51"/>
    </row>
    <row r="253" spans="1:44" x14ac:dyDescent="0.25">
      <c r="A253" s="4">
        <v>79</v>
      </c>
      <c r="B253" s="41">
        <f t="array" ref="B253:K253">MMULT(B250:K250,B229:K238)</f>
        <v>274.30032932030269</v>
      </c>
      <c r="C253" s="41">
        <v>158.9231397785592</v>
      </c>
      <c r="D253" s="41">
        <v>27.667255210319635</v>
      </c>
      <c r="E253" s="41">
        <v>20.477822080784804</v>
      </c>
      <c r="F253" s="41">
        <v>15.211043487175958</v>
      </c>
      <c r="G253" s="41">
        <v>4.4954169185250343</v>
      </c>
      <c r="H253" s="41">
        <v>2.8308490529890822</v>
      </c>
      <c r="I253" s="41">
        <v>0.39838663286786052</v>
      </c>
      <c r="J253" s="41">
        <v>0.93083697844836388</v>
      </c>
      <c r="K253" s="41">
        <v>413.46115260638834</v>
      </c>
      <c r="L253" s="41">
        <f xml:space="preserve"> (C253 + D253 + E253 + F253 + G253 + H253) / $Q$2</f>
        <v>0.2499254035383574</v>
      </c>
      <c r="M253" s="41">
        <f xml:space="preserve"> (D253 + E253 + F253 + G253 + H253) / (C253 + D253 + E253 + F253+ G253 + H253)</f>
        <v>0.30784270665656654</v>
      </c>
      <c r="N253" s="41">
        <f>I253 / (D253 + E253 + F253 + G253 + H253)</f>
        <v>5.6362928755941972E-3</v>
      </c>
      <c r="O253" s="41">
        <f>SUM(B253:J253)</f>
        <v>505.23507945997267</v>
      </c>
      <c r="P253" s="41"/>
      <c r="Q253" s="22" t="s">
        <v>163</v>
      </c>
      <c r="R253" s="22" t="s">
        <v>154</v>
      </c>
      <c r="S253" s="22" t="s">
        <v>155</v>
      </c>
      <c r="T253" s="22" t="s">
        <v>156</v>
      </c>
      <c r="U253" s="22" t="s">
        <v>157</v>
      </c>
      <c r="V253" s="22" t="s">
        <v>158</v>
      </c>
      <c r="W253" s="22" t="s">
        <v>159</v>
      </c>
      <c r="X253" s="22" t="s">
        <v>160</v>
      </c>
      <c r="Y253" s="22" t="s">
        <v>161</v>
      </c>
      <c r="Z253" s="22" t="s">
        <v>162</v>
      </c>
      <c r="AA253" s="41"/>
      <c r="AB253" s="22" t="s">
        <v>181</v>
      </c>
      <c r="AC253" s="22" t="s">
        <v>182</v>
      </c>
      <c r="AD253" s="22" t="s">
        <v>174</v>
      </c>
      <c r="AE253" s="22" t="s">
        <v>175</v>
      </c>
      <c r="AF253" s="22" t="s">
        <v>176</v>
      </c>
      <c r="AG253" s="22" t="s">
        <v>177</v>
      </c>
      <c r="AH253" s="22" t="s">
        <v>178</v>
      </c>
      <c r="AI253" s="22" t="s">
        <v>179</v>
      </c>
      <c r="AJ253" s="22" t="s">
        <v>180</v>
      </c>
      <c r="AK253" s="22" t="s">
        <v>183</v>
      </c>
      <c r="AL253">
        <f>C253 - C241</f>
        <v>-30.334496828696899</v>
      </c>
      <c r="AM253">
        <f>J253 - J241</f>
        <v>0.16575632955014674</v>
      </c>
      <c r="AN253">
        <f>K253-K241</f>
        <v>95.047871268893573</v>
      </c>
      <c r="AO253" s="51"/>
      <c r="AP253" s="51"/>
      <c r="AQ253" s="51"/>
      <c r="AR253" s="51"/>
    </row>
    <row r="254" spans="1:44" x14ac:dyDescent="0.25">
      <c r="A254" s="22" t="s">
        <v>153</v>
      </c>
      <c r="B254" s="4">
        <f t="shared" ref="B254:J254" si="9">SUM(B241:B253)</f>
        <v>1506.4058186403367</v>
      </c>
      <c r="C254" s="4">
        <f t="shared" si="9"/>
        <v>869.09524146224805</v>
      </c>
      <c r="D254" s="4">
        <f t="shared" si="9"/>
        <v>148.92009799652831</v>
      </c>
      <c r="E254" s="4">
        <f t="shared" si="9"/>
        <v>109.29716356308521</v>
      </c>
      <c r="F254" s="4">
        <f t="shared" si="9"/>
        <v>80.804396294516181</v>
      </c>
      <c r="G254" s="4">
        <f t="shared" si="9"/>
        <v>23.87494462941148</v>
      </c>
      <c r="H254" s="4">
        <f t="shared" si="9"/>
        <v>14.244689089179696</v>
      </c>
      <c r="I254" s="4">
        <f t="shared" si="9"/>
        <v>2.0473377976177822</v>
      </c>
      <c r="J254" s="4">
        <f t="shared" si="9"/>
        <v>4.2529782523555202</v>
      </c>
      <c r="K254" s="4"/>
      <c r="L254" s="4">
        <f>AVERAGE(L185:L253)</f>
        <v>0.30698017372887509</v>
      </c>
      <c r="M254" s="4">
        <f>AVERAGE(M17:M253)</f>
        <v>0.20828180046127162</v>
      </c>
      <c r="N254" s="4">
        <f>AVERAGE(N17:N253)</f>
        <v>2.9184056039115685E-3</v>
      </c>
      <c r="O254" s="4">
        <f>SUM(B254:J254)</f>
        <v>2758.9426677252791</v>
      </c>
      <c r="P254" s="41"/>
      <c r="Q254" s="41">
        <f xml:space="preserve"> $R$6 * B254</f>
        <v>1506.4058186403367</v>
      </c>
      <c r="R254" s="41">
        <f>$R$7 * C254</f>
        <v>869.09524146224805</v>
      </c>
      <c r="S254" s="41">
        <f xml:space="preserve"> $R$8 * D254</f>
        <v>141.47409309670189</v>
      </c>
      <c r="T254" s="41">
        <f xml:space="preserve"> $R$9 * E254</f>
        <v>103.83230538493095</v>
      </c>
      <c r="U254" s="41">
        <f xml:space="preserve"> $R$10 * F254</f>
        <v>74.340044590954889</v>
      </c>
      <c r="V254" s="41">
        <f>$R$11 * G254</f>
        <v>18.622456810940957</v>
      </c>
      <c r="W254" s="41">
        <f>$R$12 *H254</f>
        <v>8.5468134535078164</v>
      </c>
      <c r="X254" s="41">
        <f xml:space="preserve"> $R$13 * I254</f>
        <v>1.3307695684515586</v>
      </c>
      <c r="Y254" s="41">
        <f xml:space="preserve"> $R$14 * J254</f>
        <v>3.1897336892666401</v>
      </c>
      <c r="Z254" s="4">
        <f>SUM(Q254:Y254)</f>
        <v>2726.8372766973389</v>
      </c>
      <c r="AA254" s="41"/>
      <c r="AB254" s="49">
        <f xml:space="preserve"> $S$6 * B254</f>
        <v>3779572.1989686047</v>
      </c>
      <c r="AC254" s="49">
        <f>$S$7 * C254</f>
        <v>3367744.0606662114</v>
      </c>
      <c r="AD254" s="49">
        <f xml:space="preserve"> $S$8 * D254</f>
        <v>584511.38463637361</v>
      </c>
      <c r="AE254" s="49">
        <f xml:space="preserve"> $S$9 * E254</f>
        <v>437188.65425234084</v>
      </c>
      <c r="AF254" s="49">
        <f xml:space="preserve"> $S$10 * F254</f>
        <v>363619.78332532279</v>
      </c>
      <c r="AG254" s="49">
        <f>$S$11 * G254</f>
        <v>494497.85316437058</v>
      </c>
      <c r="AH254" s="49">
        <f>$S$12 *H254</f>
        <v>729100.16634057357</v>
      </c>
      <c r="AI254" s="49">
        <f xml:space="preserve"> $S$13 * I254</f>
        <v>145217.66998502929</v>
      </c>
      <c r="AJ254" s="49">
        <f xml:space="preserve"> $S$14 * J254</f>
        <v>285664.04325421556</v>
      </c>
      <c r="AK254" s="39">
        <f>SUM(AB254:AJ254) + AL254 + AM254 + AN254</f>
        <v>16137824.040269848</v>
      </c>
      <c r="AL254" s="39">
        <f>IF(AL253&gt;0,(AL253*$T$7)-(AL253*$S$7),0)</f>
        <v>0</v>
      </c>
      <c r="AM254" s="39">
        <f>IF(AM253 &gt; 0, (AM253 * $T$14) - (AM253 * $S$14), 0)</f>
        <v>27610.031813167938</v>
      </c>
      <c r="AN254" s="39">
        <f t="array" ref="AN254">IF(AN253&gt;0,AN253*$T$15,0)</f>
        <v>5923098.1938636405</v>
      </c>
      <c r="AO254" s="51"/>
      <c r="AP254" s="51"/>
      <c r="AQ254" s="51"/>
      <c r="AR254" s="51"/>
    </row>
    <row r="255" spans="1:44" x14ac:dyDescent="0.25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</row>
    <row r="256" spans="1:44" x14ac:dyDescent="0.25">
      <c r="A256" s="50" t="s">
        <v>186</v>
      </c>
      <c r="B256" s="41"/>
      <c r="C256" s="41"/>
      <c r="D256" s="4">
        <f>O2+O30+O58+O86+O114+O142+O170+O198+O226+O254</f>
        <v>35907.064587050656</v>
      </c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</row>
    <row r="257" spans="1:44" x14ac:dyDescent="0.25">
      <c r="A257" s="50" t="s">
        <v>187</v>
      </c>
      <c r="B257" s="41"/>
      <c r="C257" s="41"/>
      <c r="D257" s="4">
        <f>Z2+Z30+Z58+Z86+Z114+Z142+Z170+Z198+Z226+Z254</f>
        <v>35717.222721934428</v>
      </c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</row>
    <row r="258" spans="1:44" x14ac:dyDescent="0.25">
      <c r="A258" s="42" t="s">
        <v>184</v>
      </c>
      <c r="B258" s="41"/>
      <c r="C258" s="41"/>
      <c r="D258" s="43">
        <f>AK30+AK58+AK86+AK114+AK142+AK170+AK198+AK226+AK254+$U$23</f>
        <v>134603645.11320156</v>
      </c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</row>
    <row r="259" spans="1:44" x14ac:dyDescent="0.25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</row>
    <row r="260" spans="1:44" x14ac:dyDescent="0.25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</row>
    <row r="261" spans="1:44" x14ac:dyDescent="0.25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</row>
    <row r="262" spans="1:44" x14ac:dyDescent="0.25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</row>
    <row r="263" spans="1:44" x14ac:dyDescent="0.25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</row>
    <row r="264" spans="1:44" x14ac:dyDescent="0.25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</row>
    <row r="265" spans="1:44" x14ac:dyDescent="0.25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</row>
    <row r="266" spans="1:44" x14ac:dyDescent="0.25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</row>
    <row r="267" spans="1:44" x14ac:dyDescent="0.25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</row>
    <row r="268" spans="1:44" x14ac:dyDescent="0.25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</row>
    <row r="269" spans="1:44" x14ac:dyDescent="0.25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</row>
    <row r="270" spans="1:44" x14ac:dyDescent="0.25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</row>
    <row r="271" spans="1:44" x14ac:dyDescent="0.25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</row>
    <row r="272" spans="1:44" x14ac:dyDescent="0.25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</row>
    <row r="273" spans="1:44" x14ac:dyDescent="0.25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</row>
    <row r="274" spans="1:44" x14ac:dyDescent="0.25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</row>
    <row r="275" spans="1:44" x14ac:dyDescent="0.25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</row>
    <row r="276" spans="1:44" x14ac:dyDescent="0.25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</row>
    <row r="277" spans="1:44" x14ac:dyDescent="0.25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</row>
    <row r="278" spans="1:44" x14ac:dyDescent="0.25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</row>
    <row r="279" spans="1:44" x14ac:dyDescent="0.25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</row>
    <row r="280" spans="1:44" x14ac:dyDescent="0.25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</row>
    <row r="281" spans="1:44" x14ac:dyDescent="0.25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</row>
    <row r="282" spans="1:44" x14ac:dyDescent="0.25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</row>
    <row r="283" spans="1:44" x14ac:dyDescent="0.25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</row>
    <row r="284" spans="1:44" x14ac:dyDescent="0.25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</row>
    <row r="285" spans="1:44" x14ac:dyDescent="0.25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</row>
    <row r="286" spans="1:44" x14ac:dyDescent="0.25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</row>
    <row r="287" spans="1:44" x14ac:dyDescent="0.25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</row>
    <row r="288" spans="1:44" x14ac:dyDescent="0.25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</row>
    <row r="289" spans="1:44" x14ac:dyDescent="0.25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</row>
    <row r="290" spans="1:44" x14ac:dyDescent="0.25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</row>
    <row r="291" spans="1:44" x14ac:dyDescent="0.25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</row>
    <row r="292" spans="1:44" x14ac:dyDescent="0.25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</row>
    <row r="293" spans="1:44" x14ac:dyDescent="0.25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</row>
    <row r="294" spans="1:44" x14ac:dyDescent="0.25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</row>
    <row r="295" spans="1:44" x14ac:dyDescent="0.25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</row>
    <row r="296" spans="1:44" x14ac:dyDescent="0.25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</row>
    <row r="297" spans="1:44" x14ac:dyDescent="0.25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</row>
    <row r="298" spans="1:44" x14ac:dyDescent="0.25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</row>
    <row r="299" spans="1:44" x14ac:dyDescent="0.25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</row>
    <row r="300" spans="1:44" x14ac:dyDescent="0.25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</row>
    <row r="301" spans="1:44" x14ac:dyDescent="0.25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</row>
    <row r="302" spans="1:44" x14ac:dyDescent="0.25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</row>
    <row r="303" spans="1:44" x14ac:dyDescent="0.25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</row>
    <row r="304" spans="1:44" x14ac:dyDescent="0.25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</row>
    <row r="305" spans="1:44" x14ac:dyDescent="0.25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</row>
    <row r="306" spans="1:44" x14ac:dyDescent="0.25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</row>
    <row r="307" spans="1:44" x14ac:dyDescent="0.25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</row>
    <row r="308" spans="1:44" x14ac:dyDescent="0.25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</row>
    <row r="309" spans="1:44" x14ac:dyDescent="0.25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</row>
    <row r="310" spans="1:44" x14ac:dyDescent="0.25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</row>
    <row r="311" spans="1:44" x14ac:dyDescent="0.25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</row>
    <row r="312" spans="1:44" x14ac:dyDescent="0.25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</row>
    <row r="313" spans="1:44" x14ac:dyDescent="0.25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</row>
    <row r="314" spans="1:44" x14ac:dyDescent="0.25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</row>
    <row r="315" spans="1:44" x14ac:dyDescent="0.25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</row>
    <row r="316" spans="1:44" x14ac:dyDescent="0.25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</row>
    <row r="317" spans="1:44" x14ac:dyDescent="0.25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</row>
    <row r="318" spans="1:44" x14ac:dyDescent="0.25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</row>
    <row r="319" spans="1:44" x14ac:dyDescent="0.25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</row>
    <row r="320" spans="1:44" x14ac:dyDescent="0.25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</row>
    <row r="321" spans="1:44" x14ac:dyDescent="0.25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</row>
    <row r="322" spans="1:44" x14ac:dyDescent="0.25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</row>
    <row r="323" spans="1:44" x14ac:dyDescent="0.25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</row>
    <row r="324" spans="1:44" x14ac:dyDescent="0.25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</row>
    <row r="325" spans="1:44" x14ac:dyDescent="0.25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</row>
    <row r="326" spans="1:44" x14ac:dyDescent="0.25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</row>
    <row r="327" spans="1:44" x14ac:dyDescent="0.25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</row>
    <row r="328" spans="1:44" x14ac:dyDescent="0.25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</row>
    <row r="329" spans="1:44" x14ac:dyDescent="0.25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</row>
    <row r="330" spans="1:44" x14ac:dyDescent="0.25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</row>
    <row r="331" spans="1:44" x14ac:dyDescent="0.25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</row>
    <row r="332" spans="1:44" x14ac:dyDescent="0.25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</row>
    <row r="333" spans="1:44" x14ac:dyDescent="0.25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</row>
    <row r="334" spans="1:44" x14ac:dyDescent="0.25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</row>
    <row r="335" spans="1:44" x14ac:dyDescent="0.25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</row>
    <row r="336" spans="1:44" x14ac:dyDescent="0.25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</row>
    <row r="337" spans="1:44" x14ac:dyDescent="0.25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</row>
    <row r="338" spans="1:44" x14ac:dyDescent="0.25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</row>
    <row r="339" spans="1:44" x14ac:dyDescent="0.25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</row>
    <row r="340" spans="1:44" x14ac:dyDescent="0.25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</row>
    <row r="341" spans="1:44" x14ac:dyDescent="0.25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</row>
    <row r="342" spans="1:44" x14ac:dyDescent="0.25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</row>
    <row r="343" spans="1:44" x14ac:dyDescent="0.25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</row>
    <row r="344" spans="1:44" x14ac:dyDescent="0.25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</row>
    <row r="345" spans="1:44" x14ac:dyDescent="0.25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</row>
    <row r="346" spans="1:44" x14ac:dyDescent="0.25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</row>
    <row r="347" spans="1:44" x14ac:dyDescent="0.25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</row>
    <row r="348" spans="1:44" x14ac:dyDescent="0.25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</row>
    <row r="349" spans="1:44" x14ac:dyDescent="0.25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</row>
    <row r="350" spans="1:44" x14ac:dyDescent="0.25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</row>
    <row r="351" spans="1:44" x14ac:dyDescent="0.25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</row>
    <row r="352" spans="1:44" x14ac:dyDescent="0.25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</row>
    <row r="353" spans="1:44" x14ac:dyDescent="0.25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</row>
    <row r="354" spans="1:44" x14ac:dyDescent="0.25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</row>
    <row r="355" spans="1:44" x14ac:dyDescent="0.25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</row>
    <row r="356" spans="1:44" x14ac:dyDescent="0.25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</row>
    <row r="357" spans="1:44" x14ac:dyDescent="0.25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</row>
    <row r="358" spans="1:44" x14ac:dyDescent="0.25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</row>
    <row r="359" spans="1:44" x14ac:dyDescent="0.25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</row>
    <row r="360" spans="1:44" x14ac:dyDescent="0.25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</row>
    <row r="361" spans="1:44" x14ac:dyDescent="0.25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</row>
    <row r="362" spans="1:44" x14ac:dyDescent="0.25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</row>
    <row r="363" spans="1:44" x14ac:dyDescent="0.25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</row>
    <row r="364" spans="1:44" x14ac:dyDescent="0.25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</row>
    <row r="365" spans="1:44" x14ac:dyDescent="0.25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</row>
    <row r="366" spans="1:44" x14ac:dyDescent="0.25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</row>
    <row r="367" spans="1:44" x14ac:dyDescent="0.25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</row>
    <row r="368" spans="1:44" x14ac:dyDescent="0.25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</row>
    <row r="369" spans="1:44" x14ac:dyDescent="0.25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</row>
    <row r="370" spans="1:44" x14ac:dyDescent="0.25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</row>
    <row r="371" spans="1:44" x14ac:dyDescent="0.25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</row>
    <row r="372" spans="1:44" x14ac:dyDescent="0.25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</row>
    <row r="373" spans="1:44" x14ac:dyDescent="0.25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</row>
    <row r="374" spans="1:44" x14ac:dyDescent="0.25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</row>
    <row r="375" spans="1:44" x14ac:dyDescent="0.25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</row>
    <row r="376" spans="1:44" x14ac:dyDescent="0.25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</row>
    <row r="377" spans="1:44" x14ac:dyDescent="0.25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</row>
    <row r="378" spans="1:44" x14ac:dyDescent="0.25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</row>
    <row r="379" spans="1:44" x14ac:dyDescent="0.25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</row>
    <row r="380" spans="1:44" x14ac:dyDescent="0.25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</row>
    <row r="381" spans="1:44" x14ac:dyDescent="0.25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</row>
    <row r="382" spans="1:44" x14ac:dyDescent="0.25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</row>
    <row r="383" spans="1:44" x14ac:dyDescent="0.25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</row>
    <row r="384" spans="1:44" x14ac:dyDescent="0.25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</row>
    <row r="385" spans="1:44" x14ac:dyDescent="0.25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</row>
    <row r="386" spans="1:44" x14ac:dyDescent="0.25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</row>
    <row r="387" spans="1:44" x14ac:dyDescent="0.25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</row>
    <row r="388" spans="1:44" x14ac:dyDescent="0.25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</row>
    <row r="389" spans="1:44" x14ac:dyDescent="0.25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</row>
    <row r="390" spans="1:44" x14ac:dyDescent="0.25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</row>
    <row r="391" spans="1:44" x14ac:dyDescent="0.25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</row>
    <row r="392" spans="1:44" x14ac:dyDescent="0.25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</row>
    <row r="393" spans="1:44" x14ac:dyDescent="0.25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</row>
    <row r="394" spans="1:44" x14ac:dyDescent="0.25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</row>
    <row r="395" spans="1:44" x14ac:dyDescent="0.25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</row>
    <row r="396" spans="1:44" x14ac:dyDescent="0.25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</row>
    <row r="397" spans="1:44" x14ac:dyDescent="0.25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</row>
    <row r="398" spans="1:44" x14ac:dyDescent="0.25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</row>
    <row r="399" spans="1:44" x14ac:dyDescent="0.25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</row>
    <row r="400" spans="1:44" x14ac:dyDescent="0.25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</row>
    <row r="401" spans="1:44" x14ac:dyDescent="0.25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</row>
    <row r="402" spans="1:44" x14ac:dyDescent="0.25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</row>
    <row r="403" spans="1:44" x14ac:dyDescent="0.25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</row>
    <row r="404" spans="1:44" x14ac:dyDescent="0.25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</row>
    <row r="405" spans="1:44" x14ac:dyDescent="0.25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</row>
    <row r="406" spans="1:44" x14ac:dyDescent="0.25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</row>
    <row r="407" spans="1:44" x14ac:dyDescent="0.25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</row>
    <row r="408" spans="1:44" x14ac:dyDescent="0.25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</row>
    <row r="409" spans="1:44" x14ac:dyDescent="0.25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</row>
    <row r="410" spans="1:44" x14ac:dyDescent="0.25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</row>
    <row r="411" spans="1:44" x14ac:dyDescent="0.25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</row>
    <row r="412" spans="1:44" x14ac:dyDescent="0.25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</row>
    <row r="413" spans="1:44" x14ac:dyDescent="0.25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</row>
    <row r="414" spans="1:44" x14ac:dyDescent="0.25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</row>
    <row r="415" spans="1:44" x14ac:dyDescent="0.25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</row>
    <row r="416" spans="1:44" x14ac:dyDescent="0.25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</row>
    <row r="417" spans="1:44" x14ac:dyDescent="0.25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</row>
    <row r="418" spans="1:44" x14ac:dyDescent="0.25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</row>
    <row r="419" spans="1:44" x14ac:dyDescent="0.25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</row>
    <row r="420" spans="1:44" x14ac:dyDescent="0.25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</row>
    <row r="421" spans="1:44" x14ac:dyDescent="0.25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</row>
    <row r="422" spans="1:44" x14ac:dyDescent="0.25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</row>
    <row r="423" spans="1:44" x14ac:dyDescent="0.25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</row>
    <row r="424" spans="1:44" x14ac:dyDescent="0.25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</row>
    <row r="425" spans="1:44" x14ac:dyDescent="0.25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</row>
    <row r="426" spans="1:44" x14ac:dyDescent="0.25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</row>
    <row r="427" spans="1:44" x14ac:dyDescent="0.25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</row>
    <row r="428" spans="1:44" x14ac:dyDescent="0.25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</row>
    <row r="429" spans="1:44" x14ac:dyDescent="0.25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</row>
    <row r="430" spans="1:44" x14ac:dyDescent="0.25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</row>
    <row r="431" spans="1:44" x14ac:dyDescent="0.25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</row>
    <row r="432" spans="1:44" x14ac:dyDescent="0.25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</row>
    <row r="433" spans="1:44" x14ac:dyDescent="0.25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614"/>
  <sheetViews>
    <sheetView topLeftCell="A204" zoomScale="80" zoomScaleNormal="80" workbookViewId="0">
      <selection activeCell="D231" sqref="D231"/>
    </sheetView>
  </sheetViews>
  <sheetFormatPr defaultRowHeight="15" x14ac:dyDescent="0.25"/>
  <cols>
    <col min="4" max="4" width="16.140625" customWidth="1"/>
    <col min="19" max="19" width="13.7109375" customWidth="1"/>
    <col min="20" max="20" width="15.85546875" customWidth="1"/>
    <col min="21" max="21" width="12.7109375" customWidth="1"/>
    <col min="28" max="29" width="14.7109375" customWidth="1"/>
    <col min="30" max="30" width="12.85546875" customWidth="1"/>
    <col min="31" max="31" width="13.5703125" customWidth="1"/>
    <col min="32" max="32" width="12.5703125" customWidth="1"/>
    <col min="33" max="33" width="13.85546875" customWidth="1"/>
    <col min="34" max="34" width="12.85546875" customWidth="1"/>
    <col min="35" max="35" width="13.5703125" customWidth="1"/>
    <col min="36" max="36" width="13.85546875" customWidth="1"/>
    <col min="37" max="37" width="16" customWidth="1"/>
    <col min="38" max="38" width="12.85546875" customWidth="1"/>
    <col min="39" max="39" width="12.5703125" customWidth="1"/>
    <col min="40" max="40" width="14.42578125" customWidth="1"/>
  </cols>
  <sheetData>
    <row r="1" spans="1:104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68" t="s">
        <v>333</v>
      </c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51"/>
      <c r="CP1" s="51"/>
      <c r="CQ1" s="51"/>
      <c r="CR1" s="51"/>
      <c r="CS1" s="51"/>
      <c r="CT1" s="51"/>
      <c r="CU1" s="51"/>
      <c r="CV1" s="51"/>
      <c r="CW1" s="51"/>
      <c r="CX1" s="51"/>
      <c r="CY1" s="51"/>
      <c r="CZ1" s="51"/>
    </row>
    <row r="2" spans="1:104" x14ac:dyDescent="0.25">
      <c r="A2" s="4" t="s">
        <v>15</v>
      </c>
      <c r="B2" s="41">
        <f>'prevalence calculations'!W6</f>
        <v>699.18460581957572</v>
      </c>
      <c r="C2" s="41">
        <f>'prevalence calculations'!V6</f>
        <v>132.73830561354276</v>
      </c>
      <c r="D2" s="41">
        <f>'prevalence calculations'!G6</f>
        <v>8.2377416938710279</v>
      </c>
      <c r="E2" s="41">
        <f>'prevalence calculations'!I6</f>
        <v>4.3863299928404178</v>
      </c>
      <c r="F2" s="41">
        <f>'prevalence calculations'!K6</f>
        <v>2.5676078006870737</v>
      </c>
      <c r="G2" s="41">
        <f>'prevalence calculations'!M6</f>
        <v>1.604754875429421</v>
      </c>
      <c r="H2" s="41">
        <f>'prevalence calculations'!O6</f>
        <v>1.1464689841383342</v>
      </c>
      <c r="I2" s="41">
        <f>'prevalence calculations'!R6</f>
        <v>6.3085727823345469E-2</v>
      </c>
      <c r="J2" s="41">
        <f>'prevalence calculations'!T6</f>
        <v>2.8489754255837607E-2</v>
      </c>
      <c r="K2" s="41">
        <v>0</v>
      </c>
      <c r="L2" s="41">
        <f xml:space="preserve"> (C2 + D2 + E2 + F2 + G2 + H2) / $Q$2</f>
        <v>0.17728089747420442</v>
      </c>
      <c r="M2" s="41">
        <f xml:space="preserve"> (D2 + E2 + F2 + G2 + H2) / (C2 + D2 + E2 + F2+ G2 + H2)</f>
        <v>0.11907857304004513</v>
      </c>
      <c r="N2" s="41">
        <f>I2 / (D2 + E2 + F2 + G2 + H2)</f>
        <v>3.515915267637653E-3</v>
      </c>
      <c r="O2" s="41"/>
      <c r="P2" s="41"/>
      <c r="Q2" s="41">
        <f>SUM(B2:K2)</f>
        <v>849.95739026216393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</row>
    <row r="3" spans="1:104" ht="15.75" thickBot="1" x14ac:dyDescent="0.3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" t="s">
        <v>334</v>
      </c>
      <c r="W3" s="23"/>
      <c r="X3" s="23"/>
      <c r="Y3" s="23"/>
      <c r="AH3" s="31" t="s">
        <v>335</v>
      </c>
      <c r="AT3" s="31" t="s">
        <v>336</v>
      </c>
      <c r="BF3" s="31" t="s">
        <v>337</v>
      </c>
      <c r="BR3" s="31" t="s">
        <v>338</v>
      </c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F3" s="41"/>
      <c r="CG3" s="41"/>
      <c r="CH3" s="41"/>
      <c r="CI3" s="41"/>
      <c r="CJ3" s="41"/>
      <c r="CK3" s="41"/>
      <c r="CL3" s="41"/>
      <c r="CM3" s="41"/>
      <c r="CN3" s="4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</row>
    <row r="4" spans="1:104" x14ac:dyDescent="0.25">
      <c r="A4" s="4" t="str">
        <f>'40-44 transition matrix'!A1</f>
        <v>40-44</v>
      </c>
      <c r="B4" s="4" t="str">
        <f>'40-44 transition matrix'!B1</f>
        <v>no NAFLD</v>
      </c>
      <c r="C4" s="4" t="str">
        <f>'40-44 transition matrix'!C1</f>
        <v>NAFLD F0</v>
      </c>
      <c r="D4" s="4" t="str">
        <f>'40-44 transition matrix'!D1</f>
        <v>F1</v>
      </c>
      <c r="E4" s="4" t="str">
        <f>'40-44 transition matrix'!E1</f>
        <v>F2</v>
      </c>
      <c r="F4" s="4" t="str">
        <f>'40-44 transition matrix'!F1</f>
        <v>F3</v>
      </c>
      <c r="G4" s="4" t="str">
        <f>'40-44 transition matrix'!G1</f>
        <v>F4</v>
      </c>
      <c r="H4" s="4" t="str">
        <f>'40-44 transition matrix'!H1</f>
        <v>DCC</v>
      </c>
      <c r="I4" s="4" t="str">
        <f>'40-44 transition matrix'!I1</f>
        <v>HCC</v>
      </c>
      <c r="J4" s="4" t="str">
        <f>'40-44 transition matrix'!J1</f>
        <v>LT</v>
      </c>
      <c r="K4" s="4" t="str">
        <f>'40-44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70" t="str">
        <f>'Y1 surgery transition matrices'!A49</f>
        <v>TX Y1 40-44</v>
      </c>
      <c r="W4" s="71" t="str">
        <f>'Y1 surgery transition matrices'!B49</f>
        <v>no NAFLD</v>
      </c>
      <c r="X4" s="71" t="str">
        <f>'Y1 surgery transition matrices'!C49</f>
        <v>NAFLD F0</v>
      </c>
      <c r="Y4" s="71" t="str">
        <f>'Y1 surgery transition matrices'!D49</f>
        <v>F1</v>
      </c>
      <c r="Z4" s="71" t="str">
        <f>'Y1 surgery transition matrices'!E49</f>
        <v>F2</v>
      </c>
      <c r="AA4" s="71" t="str">
        <f>'Y1 surgery transition matrices'!F49</f>
        <v>F3</v>
      </c>
      <c r="AB4" s="71" t="str">
        <f>'Y1 surgery transition matrices'!G49</f>
        <v>F4</v>
      </c>
      <c r="AC4" s="71" t="str">
        <f>'Y1 surgery transition matrices'!H49</f>
        <v>DCC</v>
      </c>
      <c r="AD4" s="71" t="str">
        <f>'Y1 surgery transition matrices'!I49</f>
        <v>HCC</v>
      </c>
      <c r="AE4" s="71" t="str">
        <f>'Y1 surgery transition matrices'!J49</f>
        <v>LT</v>
      </c>
      <c r="AF4" s="71" t="str">
        <f>'Y1 surgery transition matrices'!K49</f>
        <v>death</v>
      </c>
      <c r="AG4" s="45"/>
      <c r="AH4" s="71" t="str">
        <f>'Y2 surgery transition matrices'!A49</f>
        <v>TX Y2 40-44</v>
      </c>
      <c r="AI4" s="71" t="str">
        <f>'Y2 surgery transition matrices'!B49</f>
        <v>no NAFLD</v>
      </c>
      <c r="AJ4" s="71" t="str">
        <f>'Y2 surgery transition matrices'!C49</f>
        <v>NAFLD F0</v>
      </c>
      <c r="AK4" s="71" t="str">
        <f>'Y2 surgery transition matrices'!D49</f>
        <v>F1</v>
      </c>
      <c r="AL4" s="71" t="str">
        <f>'Y2 surgery transition matrices'!E49</f>
        <v>F2</v>
      </c>
      <c r="AM4" s="71" t="str">
        <f>'Y2 surgery transition matrices'!F49</f>
        <v>F3</v>
      </c>
      <c r="AN4" s="71" t="str">
        <f>'Y2 surgery transition matrices'!G49</f>
        <v>F4</v>
      </c>
      <c r="AO4" s="71" t="str">
        <f>'Y2 surgery transition matrices'!H49</f>
        <v>DCC</v>
      </c>
      <c r="AP4" s="71" t="str">
        <f>'Y2 surgery transition matrices'!I49</f>
        <v>HCC</v>
      </c>
      <c r="AQ4" s="71" t="str">
        <f>'Y2 surgery transition matrices'!J49</f>
        <v>LT</v>
      </c>
      <c r="AR4" s="71" t="str">
        <f>'Y2 surgery transition matrices'!K49</f>
        <v>death</v>
      </c>
      <c r="AS4" s="45"/>
      <c r="AT4" s="71" t="str">
        <f>'Y3 surgery transition matrices'!A49</f>
        <v>TX Y3 40-44</v>
      </c>
      <c r="AU4" s="71" t="str">
        <f>'Y3 surgery transition matrices'!B49</f>
        <v>no NAFLD</v>
      </c>
      <c r="AV4" s="71" t="str">
        <f>'Y3 surgery transition matrices'!C49</f>
        <v>NAFLD F0</v>
      </c>
      <c r="AW4" s="71" t="str">
        <f>'Y3 surgery transition matrices'!D49</f>
        <v>F1</v>
      </c>
      <c r="AX4" s="71" t="str">
        <f>'Y3 surgery transition matrices'!E49</f>
        <v>F2</v>
      </c>
      <c r="AY4" s="71" t="str">
        <f>'Y3 surgery transition matrices'!F49</f>
        <v>F3</v>
      </c>
      <c r="AZ4" s="71" t="str">
        <f>'Y3 surgery transition matrices'!G49</f>
        <v>F4</v>
      </c>
      <c r="BA4" s="71" t="str">
        <f>'Y3 surgery transition matrices'!H49</f>
        <v>DCC</v>
      </c>
      <c r="BB4" s="71" t="str">
        <f>'Y3 surgery transition matrices'!I49</f>
        <v>HCC</v>
      </c>
      <c r="BC4" s="71" t="str">
        <f>'Y3 surgery transition matrices'!J49</f>
        <v>LT</v>
      </c>
      <c r="BD4" s="71" t="str">
        <f>'Y3 surgery transition matrices'!K49</f>
        <v>death</v>
      </c>
      <c r="BE4" s="45"/>
      <c r="BF4" s="71" t="str">
        <f>'Y4 surgery transition matrices'!A49</f>
        <v>TX Y4 40-44</v>
      </c>
      <c r="BG4" s="71" t="str">
        <f>'Y4 surgery transition matrices'!B49</f>
        <v>no NAFLD</v>
      </c>
      <c r="BH4" s="71" t="str">
        <f>'Y4 surgery transition matrices'!C49</f>
        <v>NAFLD F0</v>
      </c>
      <c r="BI4" s="71" t="str">
        <f>'Y4 surgery transition matrices'!D49</f>
        <v>F1</v>
      </c>
      <c r="BJ4" s="71" t="str">
        <f>'Y4 surgery transition matrices'!E49</f>
        <v>F2</v>
      </c>
      <c r="BK4" s="71" t="str">
        <f>'Y4 surgery transition matrices'!F49</f>
        <v>F3</v>
      </c>
      <c r="BL4" s="71" t="str">
        <f>'Y4 surgery transition matrices'!G49</f>
        <v>F4</v>
      </c>
      <c r="BM4" s="71" t="str">
        <f>'Y4 surgery transition matrices'!H49</f>
        <v>DCC</v>
      </c>
      <c r="BN4" s="71" t="str">
        <f>'Y4 surgery transition matrices'!I49</f>
        <v>HCC</v>
      </c>
      <c r="BO4" s="71" t="str">
        <f>'Y4 surgery transition matrices'!J49</f>
        <v>LT</v>
      </c>
      <c r="BP4" s="71" t="str">
        <f>'Y4 surgery transition matrices'!K49</f>
        <v>death</v>
      </c>
      <c r="BQ4" s="45"/>
      <c r="BR4" s="71" t="str">
        <f>'Y5 surgery transition matrices'!A49</f>
        <v>TX Y5 40-44</v>
      </c>
      <c r="BS4" s="71" t="str">
        <f>'Y5 surgery transition matrices'!B49</f>
        <v>no NAFLD</v>
      </c>
      <c r="BT4" s="71" t="str">
        <f>'Y5 surgery transition matrices'!C49</f>
        <v>NAFLD F0</v>
      </c>
      <c r="BU4" s="71" t="str">
        <f>'Y5 surgery transition matrices'!D49</f>
        <v>F1</v>
      </c>
      <c r="BV4" s="71" t="str">
        <f>'Y5 surgery transition matrices'!E49</f>
        <v>F2</v>
      </c>
      <c r="BW4" s="71" t="str">
        <f>'Y5 surgery transition matrices'!F49</f>
        <v>F3</v>
      </c>
      <c r="BX4" s="71" t="str">
        <f>'Y5 surgery transition matrices'!G49</f>
        <v>F4</v>
      </c>
      <c r="BY4" s="71" t="str">
        <f>'Y5 surgery transition matrices'!H49</f>
        <v>DCC</v>
      </c>
      <c r="BZ4" s="71" t="str">
        <f>'Y5 surgery transition matrices'!I49</f>
        <v>HCC</v>
      </c>
      <c r="CA4" s="71" t="str">
        <f>'Y5 surgery transition matrices'!J49</f>
        <v>LT</v>
      </c>
      <c r="CB4" s="74" t="str">
        <f>'Y5 surgery transition matrices'!K49</f>
        <v>death</v>
      </c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</row>
    <row r="5" spans="1:104" x14ac:dyDescent="0.25">
      <c r="A5" s="4" t="str">
        <f>'40-44 transition matrix'!A2</f>
        <v>no NAFLD</v>
      </c>
      <c r="B5" s="41">
        <f>'40-44 transition matrix'!B2</f>
        <v>0.92779</v>
      </c>
      <c r="C5" s="41">
        <f>'40-44 transition matrix'!C2</f>
        <v>7.0199999999999999E-2</v>
      </c>
      <c r="D5" s="41">
        <f>'40-44 transition matrix'!D2</f>
        <v>0</v>
      </c>
      <c r="E5" s="41">
        <f>'40-44 transition matrix'!E2</f>
        <v>0</v>
      </c>
      <c r="F5" s="41">
        <f>'40-44 transition matrix'!F2</f>
        <v>0</v>
      </c>
      <c r="G5" s="41">
        <f>'40-44 transition matrix'!G2</f>
        <v>0</v>
      </c>
      <c r="H5" s="41">
        <f>'40-44 transition matrix'!H2</f>
        <v>0</v>
      </c>
      <c r="I5" s="41">
        <f>'40-44 transition matrix'!I2</f>
        <v>0</v>
      </c>
      <c r="J5" s="41">
        <f>'40-44 transition matrix'!J2</f>
        <v>0</v>
      </c>
      <c r="K5" s="41">
        <f>'40-44 transition matrix'!K2</f>
        <v>2.0100000000000001E-3</v>
      </c>
      <c r="L5" s="41"/>
      <c r="M5" s="41"/>
      <c r="N5" s="41"/>
      <c r="O5" s="41"/>
      <c r="P5" s="41"/>
      <c r="Q5" s="41"/>
      <c r="R5" s="4" t="s">
        <v>172</v>
      </c>
      <c r="S5" s="4" t="s">
        <v>173</v>
      </c>
      <c r="T5" s="4" t="s">
        <v>196</v>
      </c>
      <c r="U5" s="41"/>
      <c r="V5" s="75" t="str">
        <f>'Y1 surgery transition matrices'!A50</f>
        <v>no NAFLD</v>
      </c>
      <c r="W5" s="54">
        <f>'Y1 surgery transition matrices'!B50</f>
        <v>0.92779</v>
      </c>
      <c r="X5" s="54">
        <f>'Y1 surgery transition matrices'!C50</f>
        <v>7.0199999999999999E-2</v>
      </c>
      <c r="Y5" s="54">
        <f>'Y1 surgery transition matrices'!D50</f>
        <v>0</v>
      </c>
      <c r="Z5" s="54">
        <f>'Y1 surgery transition matrices'!E50</f>
        <v>0</v>
      </c>
      <c r="AA5" s="54">
        <f>'Y1 surgery transition matrices'!F50</f>
        <v>0</v>
      </c>
      <c r="AB5" s="54">
        <f>'Y1 surgery transition matrices'!G50</f>
        <v>0</v>
      </c>
      <c r="AC5" s="54">
        <f>'Y1 surgery transition matrices'!H50</f>
        <v>0</v>
      </c>
      <c r="AD5" s="54">
        <f>'Y1 surgery transition matrices'!I50</f>
        <v>0</v>
      </c>
      <c r="AE5" s="54">
        <f>'Y1 surgery transition matrices'!J50</f>
        <v>0</v>
      </c>
      <c r="AF5" s="54">
        <f>'Y1 surgery transition matrices'!K50</f>
        <v>2.0100000000000001E-3</v>
      </c>
      <c r="AG5" s="54"/>
      <c r="AH5" s="53" t="str">
        <f>'Y2 surgery transition matrices'!A50</f>
        <v>no NAFLD</v>
      </c>
      <c r="AI5" s="54">
        <f>'Y2 surgery transition matrices'!B50</f>
        <v>0.92779</v>
      </c>
      <c r="AJ5" s="54">
        <f>'Y2 surgery transition matrices'!C50</f>
        <v>7.0199999999999999E-2</v>
      </c>
      <c r="AK5" s="54">
        <f>'Y2 surgery transition matrices'!D50</f>
        <v>0</v>
      </c>
      <c r="AL5" s="54">
        <f>'Y2 surgery transition matrices'!E50</f>
        <v>0</v>
      </c>
      <c r="AM5" s="54">
        <f>'Y2 surgery transition matrices'!F50</f>
        <v>0</v>
      </c>
      <c r="AN5" s="54">
        <f>'Y2 surgery transition matrices'!G50</f>
        <v>0</v>
      </c>
      <c r="AO5" s="54">
        <f>'Y2 surgery transition matrices'!H50</f>
        <v>0</v>
      </c>
      <c r="AP5" s="54">
        <f>'Y2 surgery transition matrices'!I50</f>
        <v>0</v>
      </c>
      <c r="AQ5" s="54">
        <f>'Y2 surgery transition matrices'!J50</f>
        <v>0</v>
      </c>
      <c r="AR5" s="54">
        <f>'Y2 surgery transition matrices'!K50</f>
        <v>2.0100000000000001E-3</v>
      </c>
      <c r="AS5" s="54"/>
      <c r="AT5" s="53" t="str">
        <f>'Y3 surgery transition matrices'!A50</f>
        <v>no NAFLD</v>
      </c>
      <c r="AU5" s="54">
        <f>'Y3 surgery transition matrices'!B50</f>
        <v>0.92779</v>
      </c>
      <c r="AV5" s="54">
        <f>'Y3 surgery transition matrices'!C50</f>
        <v>7.0199999999999999E-2</v>
      </c>
      <c r="AW5" s="54">
        <f>'Y3 surgery transition matrices'!D50</f>
        <v>0</v>
      </c>
      <c r="AX5" s="54">
        <f>'Y3 surgery transition matrices'!E50</f>
        <v>0</v>
      </c>
      <c r="AY5" s="54">
        <f>'Y3 surgery transition matrices'!F50</f>
        <v>0</v>
      </c>
      <c r="AZ5" s="54">
        <f>'Y3 surgery transition matrices'!G50</f>
        <v>0</v>
      </c>
      <c r="BA5" s="54">
        <f>'Y3 surgery transition matrices'!H50</f>
        <v>0</v>
      </c>
      <c r="BB5" s="54">
        <f>'Y3 surgery transition matrices'!I50</f>
        <v>0</v>
      </c>
      <c r="BC5" s="54">
        <f>'Y3 surgery transition matrices'!J50</f>
        <v>0</v>
      </c>
      <c r="BD5" s="54">
        <f>'Y3 surgery transition matrices'!K50</f>
        <v>2.0100000000000001E-3</v>
      </c>
      <c r="BE5" s="54"/>
      <c r="BF5" s="53" t="str">
        <f>'Y4 surgery transition matrices'!A50</f>
        <v>no NAFLD</v>
      </c>
      <c r="BG5" s="54">
        <f>'Y4 surgery transition matrices'!B50</f>
        <v>0.92779</v>
      </c>
      <c r="BH5" s="54">
        <f>'Y4 surgery transition matrices'!C50</f>
        <v>7.0199999999999999E-2</v>
      </c>
      <c r="BI5" s="54">
        <f>'Y4 surgery transition matrices'!D50</f>
        <v>0</v>
      </c>
      <c r="BJ5" s="54">
        <f>'Y4 surgery transition matrices'!E50</f>
        <v>0</v>
      </c>
      <c r="BK5" s="54">
        <f>'Y4 surgery transition matrices'!F50</f>
        <v>0</v>
      </c>
      <c r="BL5" s="54">
        <f>'Y4 surgery transition matrices'!G50</f>
        <v>0</v>
      </c>
      <c r="BM5" s="54">
        <f>'Y4 surgery transition matrices'!H50</f>
        <v>0</v>
      </c>
      <c r="BN5" s="54">
        <f>'Y4 surgery transition matrices'!I50</f>
        <v>0</v>
      </c>
      <c r="BO5" s="54">
        <f>'Y4 surgery transition matrices'!J50</f>
        <v>0</v>
      </c>
      <c r="BP5" s="54">
        <f>'Y4 surgery transition matrices'!K50</f>
        <v>2.0100000000000001E-3</v>
      </c>
      <c r="BQ5" s="54"/>
      <c r="BR5" s="53" t="str">
        <f>'Y5 surgery transition matrices'!A50</f>
        <v>no NAFLD</v>
      </c>
      <c r="BS5" s="54">
        <f>'Y5 surgery transition matrices'!B50</f>
        <v>0.92779</v>
      </c>
      <c r="BT5" s="54">
        <f>'Y5 surgery transition matrices'!C50</f>
        <v>7.0199999999999999E-2</v>
      </c>
      <c r="BU5" s="54">
        <f>'Y5 surgery transition matrices'!D50</f>
        <v>0</v>
      </c>
      <c r="BV5" s="54">
        <f>'Y5 surgery transition matrices'!E50</f>
        <v>0</v>
      </c>
      <c r="BW5" s="54">
        <f>'Y5 surgery transition matrices'!F50</f>
        <v>0</v>
      </c>
      <c r="BX5" s="54">
        <f>'Y5 surgery transition matrices'!G50</f>
        <v>0</v>
      </c>
      <c r="BY5" s="54">
        <f>'Y5 surgery transition matrices'!H50</f>
        <v>0</v>
      </c>
      <c r="BZ5" s="54">
        <f>'Y5 surgery transition matrices'!I50</f>
        <v>0</v>
      </c>
      <c r="CA5" s="54">
        <f>'Y5 surgery transition matrices'!J50</f>
        <v>0</v>
      </c>
      <c r="CB5" s="91">
        <f>'Y5 surgery transition matrices'!K50</f>
        <v>2.0100000000000001E-3</v>
      </c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</row>
    <row r="6" spans="1:104" x14ac:dyDescent="0.25">
      <c r="A6" s="4" t="str">
        <f>'40-44 transition matrix'!A3</f>
        <v>NAFLD</v>
      </c>
      <c r="B6" s="41">
        <f>'40-44 transition matrix'!B3</f>
        <v>0.23701</v>
      </c>
      <c r="C6" s="41">
        <f>'40-44 transition matrix'!C3</f>
        <v>0.74454166500000007</v>
      </c>
      <c r="D6" s="41">
        <f>'40-44 transition matrix'!D3</f>
        <v>1.5768000000000001E-2</v>
      </c>
      <c r="E6" s="41">
        <f>'40-44 transition matrix'!E3</f>
        <v>0</v>
      </c>
      <c r="F6" s="41">
        <f>'40-44 transition matrix'!F3</f>
        <v>0</v>
      </c>
      <c r="G6" s="41">
        <f>'40-44 transition matrix'!G3</f>
        <v>0</v>
      </c>
      <c r="H6" s="41">
        <f>'40-44 transition matrix'!H3</f>
        <v>0</v>
      </c>
      <c r="I6" s="41">
        <f>'40-44 transition matrix'!I3</f>
        <v>0</v>
      </c>
      <c r="J6" s="41">
        <f>'40-44 transition matrix'!J3</f>
        <v>0</v>
      </c>
      <c r="K6" s="41">
        <f>'40-44 transition matrix'!K3</f>
        <v>2.6803349999999998E-3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75" t="str">
        <f>'Y1 surgery transition matrices'!A51</f>
        <v>NAFLD</v>
      </c>
      <c r="W6" s="54">
        <f>'Y1 surgery transition matrices'!B51</f>
        <v>0.23701</v>
      </c>
      <c r="X6" s="54">
        <f>'Y1 surgery transition matrices'!C51</f>
        <v>0.74454166500000007</v>
      </c>
      <c r="Y6" s="54">
        <f>'Y1 surgery transition matrices'!D51</f>
        <v>1.5768000000000001E-2</v>
      </c>
      <c r="Z6" s="54">
        <f>'Y1 surgery transition matrices'!E51</f>
        <v>0</v>
      </c>
      <c r="AA6" s="54">
        <f>'Y1 surgery transition matrices'!F51</f>
        <v>0</v>
      </c>
      <c r="AB6" s="54">
        <f>'Y1 surgery transition matrices'!G51</f>
        <v>0</v>
      </c>
      <c r="AC6" s="54">
        <f>'Y1 surgery transition matrices'!H51</f>
        <v>0</v>
      </c>
      <c r="AD6" s="54">
        <f>'Y1 surgery transition matrices'!I51</f>
        <v>0</v>
      </c>
      <c r="AE6" s="54">
        <f>'Y1 surgery transition matrices'!J51</f>
        <v>0</v>
      </c>
      <c r="AF6" s="54">
        <f>'Y1 surgery transition matrices'!K51</f>
        <v>2.6803349999999998E-3</v>
      </c>
      <c r="AG6" s="54"/>
      <c r="AH6" s="53" t="str">
        <f>'Y2 surgery transition matrices'!A51</f>
        <v>NAFLD</v>
      </c>
      <c r="AI6" s="54">
        <f>'Y2 surgery transition matrices'!B51</f>
        <v>0.23701</v>
      </c>
      <c r="AJ6" s="54">
        <f>'Y2 surgery transition matrices'!C51</f>
        <v>0.74454166500000007</v>
      </c>
      <c r="AK6" s="54">
        <f>'Y2 surgery transition matrices'!D51</f>
        <v>1.5768000000000001E-2</v>
      </c>
      <c r="AL6" s="54">
        <f>'Y2 surgery transition matrices'!E51</f>
        <v>0</v>
      </c>
      <c r="AM6" s="54">
        <f>'Y2 surgery transition matrices'!F51</f>
        <v>0</v>
      </c>
      <c r="AN6" s="54">
        <f>'Y2 surgery transition matrices'!G51</f>
        <v>0</v>
      </c>
      <c r="AO6" s="54">
        <f>'Y2 surgery transition matrices'!H51</f>
        <v>0</v>
      </c>
      <c r="AP6" s="54">
        <f>'Y2 surgery transition matrices'!I51</f>
        <v>0</v>
      </c>
      <c r="AQ6" s="54">
        <f>'Y2 surgery transition matrices'!J51</f>
        <v>0</v>
      </c>
      <c r="AR6" s="54">
        <f>'Y2 surgery transition matrices'!K51</f>
        <v>2.6803349999999998E-3</v>
      </c>
      <c r="AS6" s="54"/>
      <c r="AT6" s="53" t="str">
        <f>'Y3 surgery transition matrices'!A51</f>
        <v>NAFLD</v>
      </c>
      <c r="AU6" s="54">
        <f>'Y3 surgery transition matrices'!B51</f>
        <v>0.23701</v>
      </c>
      <c r="AV6" s="54">
        <f>'Y3 surgery transition matrices'!C51</f>
        <v>0.74454166500000007</v>
      </c>
      <c r="AW6" s="54">
        <f>'Y3 surgery transition matrices'!D51</f>
        <v>1.5768000000000001E-2</v>
      </c>
      <c r="AX6" s="54">
        <f>'Y3 surgery transition matrices'!E51</f>
        <v>0</v>
      </c>
      <c r="AY6" s="54">
        <f>'Y3 surgery transition matrices'!F51</f>
        <v>0</v>
      </c>
      <c r="AZ6" s="54">
        <f>'Y3 surgery transition matrices'!G51</f>
        <v>0</v>
      </c>
      <c r="BA6" s="54">
        <f>'Y3 surgery transition matrices'!H51</f>
        <v>0</v>
      </c>
      <c r="BB6" s="54">
        <f>'Y3 surgery transition matrices'!I51</f>
        <v>0</v>
      </c>
      <c r="BC6" s="54">
        <f>'Y3 surgery transition matrices'!J51</f>
        <v>0</v>
      </c>
      <c r="BD6" s="54">
        <f>'Y3 surgery transition matrices'!K51</f>
        <v>2.6803349999999998E-3</v>
      </c>
      <c r="BE6" s="54"/>
      <c r="BF6" s="53" t="str">
        <f>'Y4 surgery transition matrices'!A51</f>
        <v>NAFLD</v>
      </c>
      <c r="BG6" s="54">
        <f>'Y4 surgery transition matrices'!B51</f>
        <v>0.23701</v>
      </c>
      <c r="BH6" s="54">
        <f>'Y4 surgery transition matrices'!C51</f>
        <v>0.74454166500000007</v>
      </c>
      <c r="BI6" s="54">
        <f>'Y4 surgery transition matrices'!D51</f>
        <v>1.5768000000000001E-2</v>
      </c>
      <c r="BJ6" s="54">
        <f>'Y4 surgery transition matrices'!E51</f>
        <v>0</v>
      </c>
      <c r="BK6" s="54">
        <f>'Y4 surgery transition matrices'!F51</f>
        <v>0</v>
      </c>
      <c r="BL6" s="54">
        <f>'Y4 surgery transition matrices'!G51</f>
        <v>0</v>
      </c>
      <c r="BM6" s="54">
        <f>'Y4 surgery transition matrices'!H51</f>
        <v>0</v>
      </c>
      <c r="BN6" s="54">
        <f>'Y4 surgery transition matrices'!I51</f>
        <v>0</v>
      </c>
      <c r="BO6" s="54">
        <f>'Y4 surgery transition matrices'!J51</f>
        <v>0</v>
      </c>
      <c r="BP6" s="54">
        <f>'Y4 surgery transition matrices'!K51</f>
        <v>2.6803349999999998E-3</v>
      </c>
      <c r="BQ6" s="54"/>
      <c r="BR6" s="53" t="str">
        <f>'Y5 surgery transition matrices'!A51</f>
        <v>NAFLD</v>
      </c>
      <c r="BS6" s="54">
        <f>'Y5 surgery transition matrices'!B51</f>
        <v>0.23701</v>
      </c>
      <c r="BT6" s="54">
        <f>'Y5 surgery transition matrices'!C51</f>
        <v>0.74454166500000007</v>
      </c>
      <c r="BU6" s="54">
        <f>'Y5 surgery transition matrices'!D51</f>
        <v>1.5768000000000001E-2</v>
      </c>
      <c r="BV6" s="54">
        <f>'Y5 surgery transition matrices'!E51</f>
        <v>0</v>
      </c>
      <c r="BW6" s="54">
        <f>'Y5 surgery transition matrices'!F51</f>
        <v>0</v>
      </c>
      <c r="BX6" s="54">
        <f>'Y5 surgery transition matrices'!G51</f>
        <v>0</v>
      </c>
      <c r="BY6" s="54">
        <f>'Y5 surgery transition matrices'!H51</f>
        <v>0</v>
      </c>
      <c r="BZ6" s="54">
        <f>'Y5 surgery transition matrices'!I51</f>
        <v>0</v>
      </c>
      <c r="CA6" s="54">
        <f>'Y5 surgery transition matrices'!J51</f>
        <v>0</v>
      </c>
      <c r="CB6" s="91">
        <f>'Y5 surgery transition matrices'!K51</f>
        <v>2.6803349999999998E-3</v>
      </c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</row>
    <row r="7" spans="1:104" x14ac:dyDescent="0.25">
      <c r="A7" s="4" t="str">
        <f>'40-44 transition matrix'!A4</f>
        <v>F1</v>
      </c>
      <c r="B7" s="41">
        <f>'40-44 transition matrix'!B4</f>
        <v>0</v>
      </c>
      <c r="C7" s="41">
        <f>'40-44 transition matrix'!C4</f>
        <v>8.2200000000000009E-2</v>
      </c>
      <c r="D7" s="41">
        <f>'40-44 transition matrix'!D4</f>
        <v>0.83462397619999995</v>
      </c>
      <c r="E7" s="41">
        <f>'40-44 transition matrix'!E4</f>
        <v>8.0299999999999996E-2</v>
      </c>
      <c r="F7" s="41">
        <f>'40-44 transition matrix'!F4</f>
        <v>0</v>
      </c>
      <c r="G7" s="41">
        <f>'40-44 transition matrix'!G4</f>
        <v>0</v>
      </c>
      <c r="H7" s="41">
        <f>'40-44 transition matrix'!H4</f>
        <v>0</v>
      </c>
      <c r="I7" s="41">
        <f>'40-44 transition matrix'!I4</f>
        <v>6.7890000000000006E-6</v>
      </c>
      <c r="J7" s="41">
        <f>'40-44 transition matrix'!J4</f>
        <v>0</v>
      </c>
      <c r="K7" s="41">
        <f>'40-44 transition matrix'!K4</f>
        <v>2.8692348000000003E-3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75" t="str">
        <f>'Y1 surgery transition matrices'!A52</f>
        <v>F1</v>
      </c>
      <c r="W7" s="54">
        <f>'Y1 surgery transition matrices'!B52</f>
        <v>0</v>
      </c>
      <c r="X7" s="54">
        <f>'Y1 surgery transition matrices'!C52</f>
        <v>8.2200000000000009E-2</v>
      </c>
      <c r="Y7" s="54">
        <f>'Y1 surgery transition matrices'!D52</f>
        <v>0.83462397619999995</v>
      </c>
      <c r="Z7" s="54">
        <f>'Y1 surgery transition matrices'!E52</f>
        <v>8.0299999999999996E-2</v>
      </c>
      <c r="AA7" s="54">
        <f>'Y1 surgery transition matrices'!F52</f>
        <v>0</v>
      </c>
      <c r="AB7" s="54">
        <f>'Y1 surgery transition matrices'!G52</f>
        <v>0</v>
      </c>
      <c r="AC7" s="54">
        <f>'Y1 surgery transition matrices'!H52</f>
        <v>0</v>
      </c>
      <c r="AD7" s="54">
        <f>'Y1 surgery transition matrices'!I52</f>
        <v>6.7890000000000006E-6</v>
      </c>
      <c r="AE7" s="54">
        <f>'Y1 surgery transition matrices'!J52</f>
        <v>0</v>
      </c>
      <c r="AF7" s="54">
        <f>'Y1 surgery transition matrices'!K52</f>
        <v>2.8692348000000003E-3</v>
      </c>
      <c r="AG7" s="54"/>
      <c r="AH7" s="53" t="str">
        <f>'Y2 surgery transition matrices'!A52</f>
        <v>F1</v>
      </c>
      <c r="AI7" s="54">
        <f>'Y2 surgery transition matrices'!B52</f>
        <v>0</v>
      </c>
      <c r="AJ7" s="54">
        <f>'Y2 surgery transition matrices'!C52</f>
        <v>8.2200000000000009E-2</v>
      </c>
      <c r="AK7" s="54">
        <f>'Y2 surgery transition matrices'!D52</f>
        <v>0.83462397619999995</v>
      </c>
      <c r="AL7" s="54">
        <f>'Y2 surgery transition matrices'!E52</f>
        <v>8.0299999999999996E-2</v>
      </c>
      <c r="AM7" s="54">
        <f>'Y2 surgery transition matrices'!F52</f>
        <v>0</v>
      </c>
      <c r="AN7" s="54">
        <f>'Y2 surgery transition matrices'!G52</f>
        <v>0</v>
      </c>
      <c r="AO7" s="54">
        <f>'Y2 surgery transition matrices'!H52</f>
        <v>0</v>
      </c>
      <c r="AP7" s="54">
        <f>'Y2 surgery transition matrices'!I52</f>
        <v>6.7890000000000006E-6</v>
      </c>
      <c r="AQ7" s="54">
        <f>'Y2 surgery transition matrices'!J52</f>
        <v>0</v>
      </c>
      <c r="AR7" s="54">
        <f>'Y2 surgery transition matrices'!K52</f>
        <v>2.8692348000000003E-3</v>
      </c>
      <c r="AS7" s="54"/>
      <c r="AT7" s="53" t="str">
        <f>'Y3 surgery transition matrices'!A52</f>
        <v>F1</v>
      </c>
      <c r="AU7" s="54">
        <f>'Y3 surgery transition matrices'!B52</f>
        <v>0</v>
      </c>
      <c r="AV7" s="54">
        <f>'Y3 surgery transition matrices'!C52</f>
        <v>8.2200000000000009E-2</v>
      </c>
      <c r="AW7" s="54">
        <f>'Y3 surgery transition matrices'!D52</f>
        <v>0.83462397619999995</v>
      </c>
      <c r="AX7" s="54">
        <f>'Y3 surgery transition matrices'!E52</f>
        <v>8.0299999999999996E-2</v>
      </c>
      <c r="AY7" s="54">
        <f>'Y3 surgery transition matrices'!F52</f>
        <v>0</v>
      </c>
      <c r="AZ7" s="54">
        <f>'Y3 surgery transition matrices'!G52</f>
        <v>0</v>
      </c>
      <c r="BA7" s="54">
        <f>'Y3 surgery transition matrices'!H52</f>
        <v>0</v>
      </c>
      <c r="BB7" s="54">
        <f>'Y3 surgery transition matrices'!I52</f>
        <v>6.7890000000000006E-6</v>
      </c>
      <c r="BC7" s="54">
        <f>'Y3 surgery transition matrices'!J52</f>
        <v>0</v>
      </c>
      <c r="BD7" s="54">
        <f>'Y3 surgery transition matrices'!K52</f>
        <v>2.8692348000000003E-3</v>
      </c>
      <c r="BE7" s="54"/>
      <c r="BF7" s="53" t="str">
        <f>'Y4 surgery transition matrices'!A52</f>
        <v>F1</v>
      </c>
      <c r="BG7" s="54">
        <f>'Y4 surgery transition matrices'!B52</f>
        <v>0</v>
      </c>
      <c r="BH7" s="54">
        <f>'Y4 surgery transition matrices'!C52</f>
        <v>8.2200000000000009E-2</v>
      </c>
      <c r="BI7" s="54">
        <f>'Y4 surgery transition matrices'!D52</f>
        <v>0.83462397619999995</v>
      </c>
      <c r="BJ7" s="54">
        <f>'Y4 surgery transition matrices'!E52</f>
        <v>8.0299999999999996E-2</v>
      </c>
      <c r="BK7" s="54">
        <f>'Y4 surgery transition matrices'!F52</f>
        <v>0</v>
      </c>
      <c r="BL7" s="54">
        <f>'Y4 surgery transition matrices'!G52</f>
        <v>0</v>
      </c>
      <c r="BM7" s="54">
        <f>'Y4 surgery transition matrices'!H52</f>
        <v>0</v>
      </c>
      <c r="BN7" s="54">
        <f>'Y4 surgery transition matrices'!I52</f>
        <v>6.7890000000000006E-6</v>
      </c>
      <c r="BO7" s="54">
        <f>'Y4 surgery transition matrices'!J52</f>
        <v>0</v>
      </c>
      <c r="BP7" s="54">
        <f>'Y4 surgery transition matrices'!K52</f>
        <v>2.8692348000000003E-3</v>
      </c>
      <c r="BQ7" s="54"/>
      <c r="BR7" s="53" t="str">
        <f>'Y5 surgery transition matrices'!A52</f>
        <v>F1</v>
      </c>
      <c r="BS7" s="54">
        <f>'Y5 surgery transition matrices'!B52</f>
        <v>0</v>
      </c>
      <c r="BT7" s="54">
        <f>'Y5 surgery transition matrices'!C52</f>
        <v>8.2200000000000009E-2</v>
      </c>
      <c r="BU7" s="54">
        <f>'Y5 surgery transition matrices'!D52</f>
        <v>0.83462397619999995</v>
      </c>
      <c r="BV7" s="54">
        <f>'Y5 surgery transition matrices'!E52</f>
        <v>8.0299999999999996E-2</v>
      </c>
      <c r="BW7" s="54">
        <f>'Y5 surgery transition matrices'!F52</f>
        <v>0</v>
      </c>
      <c r="BX7" s="54">
        <f>'Y5 surgery transition matrices'!G52</f>
        <v>0</v>
      </c>
      <c r="BY7" s="54">
        <f>'Y5 surgery transition matrices'!H52</f>
        <v>0</v>
      </c>
      <c r="BZ7" s="54">
        <f>'Y5 surgery transition matrices'!I52</f>
        <v>6.7890000000000006E-6</v>
      </c>
      <c r="CA7" s="54">
        <f>'Y5 surgery transition matrices'!J52</f>
        <v>0</v>
      </c>
      <c r="CB7" s="91">
        <f>'Y5 surgery transition matrices'!K52</f>
        <v>2.8692348000000003E-3</v>
      </c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</row>
    <row r="8" spans="1:104" x14ac:dyDescent="0.25">
      <c r="A8" s="4" t="str">
        <f>'40-44 transition matrix'!A5</f>
        <v>F2</v>
      </c>
      <c r="B8" s="41">
        <f>'40-44 transition matrix'!B5</f>
        <v>0</v>
      </c>
      <c r="C8" s="41">
        <f>'40-44 transition matrix'!C5</f>
        <v>0</v>
      </c>
      <c r="D8" s="41">
        <f>'40-44 transition matrix'!D5</f>
        <v>8.2200000000000009E-2</v>
      </c>
      <c r="E8" s="41">
        <f>'40-44 transition matrix'!E5</f>
        <v>0.8327613345999999</v>
      </c>
      <c r="F8" s="41">
        <f>'40-44 transition matrix'!F5</f>
        <v>8.0299999999999996E-2</v>
      </c>
      <c r="G8" s="41">
        <f>'40-44 transition matrix'!G5</f>
        <v>0</v>
      </c>
      <c r="H8" s="41">
        <f>'40-44 transition matrix'!H5</f>
        <v>0</v>
      </c>
      <c r="I8" s="41">
        <f>'40-44 transition matrix'!I5</f>
        <v>1.3870000000000001E-4</v>
      </c>
      <c r="J8" s="41">
        <f>'40-44 transition matrix'!J5</f>
        <v>0</v>
      </c>
      <c r="K8" s="41">
        <f>'40-44 transition matrix'!K5</f>
        <v>4.5999654000000003E-3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75" t="str">
        <f>'Y1 surgery transition matrices'!A53</f>
        <v>F2</v>
      </c>
      <c r="W8" s="54">
        <f>'Y1 surgery transition matrices'!B53</f>
        <v>0</v>
      </c>
      <c r="X8" s="54">
        <f>'Y1 surgery transition matrices'!C53</f>
        <v>0</v>
      </c>
      <c r="Y8" s="54">
        <f>'Y1 surgery transition matrices'!D53</f>
        <v>0.16440000000000002</v>
      </c>
      <c r="Z8" s="54">
        <f>'Y1 surgery transition matrices'!E53</f>
        <v>0.75056133459999996</v>
      </c>
      <c r="AA8" s="54">
        <f>'Y1 surgery transition matrices'!F53</f>
        <v>8.0299999999999996E-2</v>
      </c>
      <c r="AB8" s="54">
        <f>'Y1 surgery transition matrices'!G53</f>
        <v>0</v>
      </c>
      <c r="AC8" s="54">
        <f>'Y1 surgery transition matrices'!H53</f>
        <v>0</v>
      </c>
      <c r="AD8" s="54">
        <f>'Y1 surgery transition matrices'!I53</f>
        <v>1.3870000000000001E-4</v>
      </c>
      <c r="AE8" s="54">
        <f>'Y1 surgery transition matrices'!J53</f>
        <v>0</v>
      </c>
      <c r="AF8" s="54">
        <f>'Y1 surgery transition matrices'!K53</f>
        <v>4.5999654000000003E-3</v>
      </c>
      <c r="AG8" s="54"/>
      <c r="AH8" s="53" t="str">
        <f>'Y2 surgery transition matrices'!A53</f>
        <v>F2</v>
      </c>
      <c r="AI8" s="54">
        <f>'Y2 surgery transition matrices'!B53</f>
        <v>0</v>
      </c>
      <c r="AJ8" s="54">
        <f>'Y2 surgery transition matrices'!C53</f>
        <v>0</v>
      </c>
      <c r="AK8" s="54">
        <f>'Y2 surgery transition matrices'!D53</f>
        <v>0.24660000000000001</v>
      </c>
      <c r="AL8" s="54">
        <f>'Y2 surgery transition matrices'!E53</f>
        <v>0.66836133459999991</v>
      </c>
      <c r="AM8" s="54">
        <f>'Y2 surgery transition matrices'!F53</f>
        <v>8.0299999999999996E-2</v>
      </c>
      <c r="AN8" s="54">
        <f>'Y2 surgery transition matrices'!G53</f>
        <v>0</v>
      </c>
      <c r="AO8" s="54">
        <f>'Y2 surgery transition matrices'!H53</f>
        <v>0</v>
      </c>
      <c r="AP8" s="54">
        <f>'Y2 surgery transition matrices'!I53</f>
        <v>1.3870000000000001E-4</v>
      </c>
      <c r="AQ8" s="54">
        <f>'Y2 surgery transition matrices'!J53</f>
        <v>0</v>
      </c>
      <c r="AR8" s="54">
        <f>'Y2 surgery transition matrices'!K53</f>
        <v>4.5999654000000003E-3</v>
      </c>
      <c r="AS8" s="54"/>
      <c r="AT8" s="53" t="str">
        <f>'Y3 surgery transition matrices'!A53</f>
        <v>F2</v>
      </c>
      <c r="AU8" s="54">
        <f>'Y3 surgery transition matrices'!B53</f>
        <v>0</v>
      </c>
      <c r="AV8" s="54">
        <f>'Y3 surgery transition matrices'!C53</f>
        <v>0</v>
      </c>
      <c r="AW8" s="54">
        <f>'Y3 surgery transition matrices'!D53</f>
        <v>0.28770000000000001</v>
      </c>
      <c r="AX8" s="54">
        <f>'Y3 surgery transition matrices'!E53</f>
        <v>0.62726133459999989</v>
      </c>
      <c r="AY8" s="54">
        <f>'Y3 surgery transition matrices'!F53</f>
        <v>8.0299999999999996E-2</v>
      </c>
      <c r="AZ8" s="54">
        <f>'Y3 surgery transition matrices'!G53</f>
        <v>0</v>
      </c>
      <c r="BA8" s="54">
        <f>'Y3 surgery transition matrices'!H53</f>
        <v>0</v>
      </c>
      <c r="BB8" s="54">
        <f>'Y3 surgery transition matrices'!I53</f>
        <v>1.3870000000000001E-4</v>
      </c>
      <c r="BC8" s="54">
        <f>'Y3 surgery transition matrices'!J53</f>
        <v>0</v>
      </c>
      <c r="BD8" s="54">
        <f>'Y3 surgery transition matrices'!K53</f>
        <v>4.5999654000000003E-3</v>
      </c>
      <c r="BE8" s="54"/>
      <c r="BF8" s="53" t="str">
        <f>'Y4 surgery transition matrices'!A53</f>
        <v>F2</v>
      </c>
      <c r="BG8" s="54">
        <f>'Y4 surgery transition matrices'!B53</f>
        <v>0</v>
      </c>
      <c r="BH8" s="54">
        <f>'Y4 surgery transition matrices'!C53</f>
        <v>0</v>
      </c>
      <c r="BI8" s="54">
        <f>'Y4 surgery transition matrices'!D53</f>
        <v>0.32880000000000004</v>
      </c>
      <c r="BJ8" s="54">
        <f>'Y4 surgery transition matrices'!E53</f>
        <v>0.58616133459999997</v>
      </c>
      <c r="BK8" s="54">
        <f>'Y4 surgery transition matrices'!F53</f>
        <v>8.0299999999999996E-2</v>
      </c>
      <c r="BL8" s="54">
        <f>'Y4 surgery transition matrices'!G53</f>
        <v>0</v>
      </c>
      <c r="BM8" s="54">
        <f>'Y4 surgery transition matrices'!H53</f>
        <v>0</v>
      </c>
      <c r="BN8" s="54">
        <f>'Y4 surgery transition matrices'!I53</f>
        <v>1.3870000000000001E-4</v>
      </c>
      <c r="BO8" s="54">
        <f>'Y4 surgery transition matrices'!J53</f>
        <v>0</v>
      </c>
      <c r="BP8" s="54">
        <f>'Y4 surgery transition matrices'!K53</f>
        <v>4.5999654000000003E-3</v>
      </c>
      <c r="BQ8" s="54"/>
      <c r="BR8" s="53" t="str">
        <f>'Y5 surgery transition matrices'!A53</f>
        <v>F2</v>
      </c>
      <c r="BS8" s="54">
        <f>'Y5 surgery transition matrices'!B53</f>
        <v>0</v>
      </c>
      <c r="BT8" s="54">
        <f>'Y5 surgery transition matrices'!C53</f>
        <v>0</v>
      </c>
      <c r="BU8" s="54">
        <f>'Y5 surgery transition matrices'!D53</f>
        <v>0.33702000000000004</v>
      </c>
      <c r="BV8" s="54">
        <f>'Y5 surgery transition matrices'!E53</f>
        <v>0.57794133459999986</v>
      </c>
      <c r="BW8" s="54">
        <f>'Y5 surgery transition matrices'!F53</f>
        <v>8.0299999999999996E-2</v>
      </c>
      <c r="BX8" s="54">
        <f>'Y5 surgery transition matrices'!G53</f>
        <v>0</v>
      </c>
      <c r="BY8" s="54">
        <f>'Y5 surgery transition matrices'!H53</f>
        <v>0</v>
      </c>
      <c r="BZ8" s="54">
        <f>'Y5 surgery transition matrices'!I53</f>
        <v>1.3870000000000001E-4</v>
      </c>
      <c r="CA8" s="54">
        <f>'Y5 surgery transition matrices'!J53</f>
        <v>0</v>
      </c>
      <c r="CB8" s="91">
        <f>'Y5 surgery transition matrices'!K53</f>
        <v>4.5999654000000003E-3</v>
      </c>
      <c r="CC8" s="41"/>
      <c r="CD8" s="41"/>
      <c r="CE8" s="41"/>
      <c r="CF8" s="41"/>
      <c r="CG8" s="41"/>
      <c r="CH8" s="41"/>
      <c r="CI8" s="41"/>
      <c r="CJ8" s="41"/>
      <c r="CK8" s="41"/>
      <c r="CL8" s="41"/>
      <c r="CM8" s="41"/>
      <c r="CN8" s="4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</row>
    <row r="9" spans="1:104" x14ac:dyDescent="0.25">
      <c r="A9" s="4" t="str">
        <f>'40-44 transition matrix'!A6</f>
        <v>F3</v>
      </c>
      <c r="B9" s="41">
        <f>'40-44 transition matrix'!B6</f>
        <v>0</v>
      </c>
      <c r="C9" s="41">
        <f>'40-44 transition matrix'!C6</f>
        <v>0</v>
      </c>
      <c r="D9" s="41">
        <f>'40-44 transition matrix'!D6</f>
        <v>0</v>
      </c>
      <c r="E9" s="41">
        <f>'40-44 transition matrix'!E6</f>
        <v>8.2200000000000009E-2</v>
      </c>
      <c r="F9" s="41">
        <f>'40-44 transition matrix'!F6</f>
        <v>0.85897651850000001</v>
      </c>
      <c r="G9" s="41">
        <f>'40-44 transition matrix'!G6</f>
        <v>5.2559999999999996E-2</v>
      </c>
      <c r="H9" s="41">
        <f>'40-44 transition matrix'!H6</f>
        <v>0</v>
      </c>
      <c r="I9" s="41">
        <f>'40-44 transition matrix'!I6</f>
        <v>2.7740000000000002E-4</v>
      </c>
      <c r="J9" s="41">
        <f>'40-44 transition matrix'!J6</f>
        <v>0</v>
      </c>
      <c r="K9" s="41">
        <f>'40-44 transition matrix'!K6</f>
        <v>5.9860815000000005E-3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75" t="str">
        <f>'Y1 surgery transition matrices'!A54</f>
        <v>F3</v>
      </c>
      <c r="W9" s="54">
        <f>'Y1 surgery transition matrices'!B54</f>
        <v>0</v>
      </c>
      <c r="X9" s="54">
        <f>'Y1 surgery transition matrices'!C54</f>
        <v>0</v>
      </c>
      <c r="Y9" s="54">
        <f>'Y1 surgery transition matrices'!D54</f>
        <v>0</v>
      </c>
      <c r="Z9" s="54">
        <f>'Y1 surgery transition matrices'!E54</f>
        <v>0.16440000000000002</v>
      </c>
      <c r="AA9" s="54">
        <f>'Y1 surgery transition matrices'!F54</f>
        <v>0.77677651849999996</v>
      </c>
      <c r="AB9" s="54">
        <f>'Y1 surgery transition matrices'!G54</f>
        <v>5.2559999999999996E-2</v>
      </c>
      <c r="AC9" s="54">
        <f>'Y1 surgery transition matrices'!H54</f>
        <v>0</v>
      </c>
      <c r="AD9" s="54">
        <f>'Y1 surgery transition matrices'!I54</f>
        <v>2.7740000000000002E-4</v>
      </c>
      <c r="AE9" s="54">
        <f>'Y1 surgery transition matrices'!J54</f>
        <v>0</v>
      </c>
      <c r="AF9" s="54">
        <f>'Y1 surgery transition matrices'!K54</f>
        <v>5.9860815000000005E-3</v>
      </c>
      <c r="AG9" s="54"/>
      <c r="AH9" s="53" t="str">
        <f>'Y2 surgery transition matrices'!A54</f>
        <v>F3</v>
      </c>
      <c r="AI9" s="54">
        <f>'Y2 surgery transition matrices'!B54</f>
        <v>0</v>
      </c>
      <c r="AJ9" s="54">
        <f>'Y2 surgery transition matrices'!C54</f>
        <v>0</v>
      </c>
      <c r="AK9" s="54">
        <f>'Y2 surgery transition matrices'!D54</f>
        <v>0</v>
      </c>
      <c r="AL9" s="54">
        <f>'Y2 surgery transition matrices'!E54</f>
        <v>0.24660000000000001</v>
      </c>
      <c r="AM9" s="54">
        <f>'Y2 surgery transition matrices'!F54</f>
        <v>0.69457651849999991</v>
      </c>
      <c r="AN9" s="54">
        <f>'Y2 surgery transition matrices'!G54</f>
        <v>5.2559999999999996E-2</v>
      </c>
      <c r="AO9" s="54">
        <f>'Y2 surgery transition matrices'!H54</f>
        <v>0</v>
      </c>
      <c r="AP9" s="54">
        <f>'Y2 surgery transition matrices'!I54</f>
        <v>2.7740000000000002E-4</v>
      </c>
      <c r="AQ9" s="54">
        <f>'Y2 surgery transition matrices'!J54</f>
        <v>0</v>
      </c>
      <c r="AR9" s="54">
        <f>'Y2 surgery transition matrices'!K54</f>
        <v>5.9860815000000005E-3</v>
      </c>
      <c r="AS9" s="54"/>
      <c r="AT9" s="53" t="str">
        <f>'Y3 surgery transition matrices'!A54</f>
        <v>F3</v>
      </c>
      <c r="AU9" s="54">
        <f>'Y3 surgery transition matrices'!B54</f>
        <v>0</v>
      </c>
      <c r="AV9" s="54">
        <f>'Y3 surgery transition matrices'!C54</f>
        <v>0</v>
      </c>
      <c r="AW9" s="54">
        <f>'Y3 surgery transition matrices'!D54</f>
        <v>0</v>
      </c>
      <c r="AX9" s="54">
        <f>'Y3 surgery transition matrices'!E54</f>
        <v>0.28770000000000001</v>
      </c>
      <c r="AY9" s="54">
        <f>'Y3 surgery transition matrices'!F54</f>
        <v>0.65347651849999999</v>
      </c>
      <c r="AZ9" s="54">
        <f>'Y3 surgery transition matrices'!G54</f>
        <v>5.2559999999999996E-2</v>
      </c>
      <c r="BA9" s="54">
        <f>'Y3 surgery transition matrices'!H54</f>
        <v>0</v>
      </c>
      <c r="BB9" s="54">
        <f>'Y3 surgery transition matrices'!I54</f>
        <v>2.7740000000000002E-4</v>
      </c>
      <c r="BC9" s="54">
        <f>'Y3 surgery transition matrices'!J54</f>
        <v>0</v>
      </c>
      <c r="BD9" s="54">
        <f>'Y3 surgery transition matrices'!K54</f>
        <v>5.9860815000000005E-3</v>
      </c>
      <c r="BE9" s="54"/>
      <c r="BF9" s="53" t="str">
        <f>'Y4 surgery transition matrices'!A54</f>
        <v>F3</v>
      </c>
      <c r="BG9" s="54">
        <f>'Y4 surgery transition matrices'!B54</f>
        <v>0</v>
      </c>
      <c r="BH9" s="54">
        <f>'Y4 surgery transition matrices'!C54</f>
        <v>0</v>
      </c>
      <c r="BI9" s="54">
        <f>'Y4 surgery transition matrices'!D54</f>
        <v>0</v>
      </c>
      <c r="BJ9" s="54">
        <f>'Y4 surgery transition matrices'!E54</f>
        <v>0.32880000000000004</v>
      </c>
      <c r="BK9" s="54">
        <f>'Y4 surgery transition matrices'!F54</f>
        <v>0.61237651850000008</v>
      </c>
      <c r="BL9" s="54">
        <f>'Y4 surgery transition matrices'!G54</f>
        <v>5.2559999999999996E-2</v>
      </c>
      <c r="BM9" s="54">
        <f>'Y4 surgery transition matrices'!H54</f>
        <v>0</v>
      </c>
      <c r="BN9" s="54">
        <f>'Y4 surgery transition matrices'!I54</f>
        <v>2.7740000000000002E-4</v>
      </c>
      <c r="BO9" s="54">
        <f>'Y4 surgery transition matrices'!J54</f>
        <v>0</v>
      </c>
      <c r="BP9" s="54">
        <f>'Y4 surgery transition matrices'!K54</f>
        <v>5.9860815000000005E-3</v>
      </c>
      <c r="BQ9" s="54"/>
      <c r="BR9" s="53" t="str">
        <f>'Y5 surgery transition matrices'!A54</f>
        <v>F3</v>
      </c>
      <c r="BS9" s="54">
        <f>'Y5 surgery transition matrices'!B54</f>
        <v>0</v>
      </c>
      <c r="BT9" s="54">
        <f>'Y5 surgery transition matrices'!C54</f>
        <v>0</v>
      </c>
      <c r="BU9" s="54">
        <f>'Y5 surgery transition matrices'!D54</f>
        <v>0</v>
      </c>
      <c r="BV9" s="54">
        <f>'Y5 surgery transition matrices'!E54</f>
        <v>0.33702000000000004</v>
      </c>
      <c r="BW9" s="54">
        <f>'Y5 surgery transition matrices'!F54</f>
        <v>0.60415651849999996</v>
      </c>
      <c r="BX9" s="54">
        <f>'Y5 surgery transition matrices'!G54</f>
        <v>5.2559999999999996E-2</v>
      </c>
      <c r="BY9" s="54">
        <f>'Y5 surgery transition matrices'!H54</f>
        <v>0</v>
      </c>
      <c r="BZ9" s="54">
        <f>'Y5 surgery transition matrices'!I54</f>
        <v>2.7740000000000002E-4</v>
      </c>
      <c r="CA9" s="54">
        <f>'Y5 surgery transition matrices'!J54</f>
        <v>0</v>
      </c>
      <c r="CB9" s="91">
        <f>'Y5 surgery transition matrices'!K54</f>
        <v>5.9860815000000005E-3</v>
      </c>
      <c r="CC9" s="41"/>
      <c r="CD9" s="41"/>
      <c r="CE9" s="41"/>
      <c r="CF9" s="41"/>
      <c r="CG9" s="41"/>
      <c r="CH9" s="41"/>
      <c r="CI9" s="41"/>
      <c r="CJ9" s="41"/>
      <c r="CK9" s="41"/>
      <c r="CL9" s="41"/>
      <c r="CM9" s="41"/>
      <c r="CN9" s="4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</row>
    <row r="10" spans="1:104" x14ac:dyDescent="0.25">
      <c r="A10" s="4" t="str">
        <f>'40-44 transition matrix'!A7</f>
        <v>F4</v>
      </c>
      <c r="B10" s="41">
        <f>'40-44 transition matrix'!B7</f>
        <v>0</v>
      </c>
      <c r="C10" s="41">
        <f>'40-44 transition matrix'!C7</f>
        <v>0</v>
      </c>
      <c r="D10" s="41">
        <f>'40-44 transition matrix'!D7</f>
        <v>0</v>
      </c>
      <c r="E10" s="41">
        <f>'40-44 transition matrix'!E7</f>
        <v>0</v>
      </c>
      <c r="F10" s="41">
        <f>'40-44 transition matrix'!F7</f>
        <v>8.2200000000000009E-2</v>
      </c>
      <c r="G10" s="41">
        <f>'40-44 transition matrix'!G7</f>
        <v>0.81094103369999992</v>
      </c>
      <c r="H10" s="41">
        <f>'40-44 transition matrix'!H7</f>
        <v>8.0299999999999996E-2</v>
      </c>
      <c r="I10" s="41">
        <f>'40-44 transition matrix'!I7</f>
        <v>1.898E-2</v>
      </c>
      <c r="J10" s="41">
        <f>'40-44 transition matrix'!J7</f>
        <v>0</v>
      </c>
      <c r="K10" s="41">
        <f>'40-44 transition matrix'!K7</f>
        <v>7.5789663E-3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75" t="str">
        <f>'Y1 surgery transition matrices'!A55</f>
        <v>F4</v>
      </c>
      <c r="W10" s="54">
        <f>'Y1 surgery transition matrices'!B55</f>
        <v>0</v>
      </c>
      <c r="X10" s="54">
        <f>'Y1 surgery transition matrices'!C55</f>
        <v>0</v>
      </c>
      <c r="Y10" s="54">
        <f>'Y1 surgery transition matrices'!D55</f>
        <v>0</v>
      </c>
      <c r="Z10" s="54">
        <f>'Y1 surgery transition matrices'!E55</f>
        <v>0</v>
      </c>
      <c r="AA10" s="54">
        <f>'Y1 surgery transition matrices'!F55</f>
        <v>8.2200000000000009E-2</v>
      </c>
      <c r="AB10" s="54">
        <f>'Y1 surgery transition matrices'!G55</f>
        <v>0.81094103369999992</v>
      </c>
      <c r="AC10" s="54">
        <f>'Y1 surgery transition matrices'!H55</f>
        <v>8.0299999999999996E-2</v>
      </c>
      <c r="AD10" s="54">
        <f>'Y1 surgery transition matrices'!I55</f>
        <v>1.898E-2</v>
      </c>
      <c r="AE10" s="54">
        <f>'Y1 surgery transition matrices'!J55</f>
        <v>0</v>
      </c>
      <c r="AF10" s="54">
        <f>'Y1 surgery transition matrices'!K55</f>
        <v>7.5789663E-3</v>
      </c>
      <c r="AG10" s="54"/>
      <c r="AH10" s="53" t="str">
        <f>'Y2 surgery transition matrices'!A55</f>
        <v>F4</v>
      </c>
      <c r="AI10" s="54">
        <f>'Y2 surgery transition matrices'!B55</f>
        <v>0</v>
      </c>
      <c r="AJ10" s="54">
        <f>'Y2 surgery transition matrices'!C55</f>
        <v>0</v>
      </c>
      <c r="AK10" s="54">
        <f>'Y2 surgery transition matrices'!D55</f>
        <v>0</v>
      </c>
      <c r="AL10" s="54">
        <f>'Y2 surgery transition matrices'!E55</f>
        <v>0</v>
      </c>
      <c r="AM10" s="54">
        <f>'Y2 surgery transition matrices'!F55</f>
        <v>8.2200000000000009E-2</v>
      </c>
      <c r="AN10" s="54">
        <f>'Y2 surgery transition matrices'!G55</f>
        <v>0.81094103369999992</v>
      </c>
      <c r="AO10" s="54">
        <f>'Y2 surgery transition matrices'!H55</f>
        <v>8.0299999999999996E-2</v>
      </c>
      <c r="AP10" s="54">
        <f>'Y2 surgery transition matrices'!I55</f>
        <v>1.898E-2</v>
      </c>
      <c r="AQ10" s="54">
        <f>'Y2 surgery transition matrices'!J55</f>
        <v>0</v>
      </c>
      <c r="AR10" s="54">
        <f>'Y2 surgery transition matrices'!K55</f>
        <v>7.5789663E-3</v>
      </c>
      <c r="AS10" s="54"/>
      <c r="AT10" s="53" t="str">
        <f>'Y3 surgery transition matrices'!A55</f>
        <v>F4</v>
      </c>
      <c r="AU10" s="54">
        <f>'Y3 surgery transition matrices'!B55</f>
        <v>0</v>
      </c>
      <c r="AV10" s="54">
        <f>'Y3 surgery transition matrices'!C55</f>
        <v>0</v>
      </c>
      <c r="AW10" s="54">
        <f>'Y3 surgery transition matrices'!D55</f>
        <v>0</v>
      </c>
      <c r="AX10" s="54">
        <f>'Y3 surgery transition matrices'!E55</f>
        <v>0</v>
      </c>
      <c r="AY10" s="54">
        <f>'Y3 surgery transition matrices'!F55</f>
        <v>8.2200000000000009E-2</v>
      </c>
      <c r="AZ10" s="54">
        <f>'Y3 surgery transition matrices'!G55</f>
        <v>0.81094103369999992</v>
      </c>
      <c r="BA10" s="54">
        <f>'Y3 surgery transition matrices'!H55</f>
        <v>8.0299999999999996E-2</v>
      </c>
      <c r="BB10" s="54">
        <f>'Y3 surgery transition matrices'!I55</f>
        <v>1.898E-2</v>
      </c>
      <c r="BC10" s="54">
        <f>'Y3 surgery transition matrices'!J55</f>
        <v>0</v>
      </c>
      <c r="BD10" s="54">
        <f>'Y3 surgery transition matrices'!K55</f>
        <v>7.5789663E-3</v>
      </c>
      <c r="BE10" s="54"/>
      <c r="BF10" s="53" t="str">
        <f>'Y4 surgery transition matrices'!A55</f>
        <v>F4</v>
      </c>
      <c r="BG10" s="54">
        <f>'Y4 surgery transition matrices'!B55</f>
        <v>0</v>
      </c>
      <c r="BH10" s="54">
        <f>'Y4 surgery transition matrices'!C55</f>
        <v>0</v>
      </c>
      <c r="BI10" s="54">
        <f>'Y4 surgery transition matrices'!D55</f>
        <v>0</v>
      </c>
      <c r="BJ10" s="54">
        <f>'Y4 surgery transition matrices'!E55</f>
        <v>0</v>
      </c>
      <c r="BK10" s="54">
        <f>'Y4 surgery transition matrices'!F55</f>
        <v>8.2200000000000009E-2</v>
      </c>
      <c r="BL10" s="54">
        <f>'Y4 surgery transition matrices'!G55</f>
        <v>0.81094103369999992</v>
      </c>
      <c r="BM10" s="54">
        <f>'Y4 surgery transition matrices'!H55</f>
        <v>8.0299999999999996E-2</v>
      </c>
      <c r="BN10" s="54">
        <f>'Y4 surgery transition matrices'!I55</f>
        <v>1.898E-2</v>
      </c>
      <c r="BO10" s="54">
        <f>'Y4 surgery transition matrices'!J55</f>
        <v>0</v>
      </c>
      <c r="BP10" s="54">
        <f>'Y4 surgery transition matrices'!K55</f>
        <v>7.5789663E-3</v>
      </c>
      <c r="BQ10" s="54"/>
      <c r="BR10" s="53" t="str">
        <f>'Y5 surgery transition matrices'!A55</f>
        <v>F4</v>
      </c>
      <c r="BS10" s="54">
        <f>'Y5 surgery transition matrices'!B55</f>
        <v>0</v>
      </c>
      <c r="BT10" s="54">
        <f>'Y5 surgery transition matrices'!C55</f>
        <v>0</v>
      </c>
      <c r="BU10" s="54">
        <f>'Y5 surgery transition matrices'!D55</f>
        <v>0</v>
      </c>
      <c r="BV10" s="54">
        <f>'Y5 surgery transition matrices'!E55</f>
        <v>0</v>
      </c>
      <c r="BW10" s="54">
        <f>'Y5 surgery transition matrices'!F55</f>
        <v>8.2200000000000009E-2</v>
      </c>
      <c r="BX10" s="54">
        <f>'Y5 surgery transition matrices'!G55</f>
        <v>0.81094103369999992</v>
      </c>
      <c r="BY10" s="54">
        <f>'Y5 surgery transition matrices'!H55</f>
        <v>8.0299999999999996E-2</v>
      </c>
      <c r="BZ10" s="54">
        <f>'Y5 surgery transition matrices'!I55</f>
        <v>1.898E-2</v>
      </c>
      <c r="CA10" s="54">
        <f>'Y5 surgery transition matrices'!J55</f>
        <v>0</v>
      </c>
      <c r="CB10" s="91">
        <f>'Y5 surgery transition matrices'!K55</f>
        <v>7.5789663E-3</v>
      </c>
      <c r="CC10" s="41"/>
      <c r="CD10" s="41"/>
      <c r="CE10" s="41"/>
      <c r="CF10" s="41"/>
      <c r="CG10" s="41"/>
      <c r="CH10" s="41"/>
      <c r="CI10" s="41"/>
      <c r="CJ10" s="41"/>
      <c r="CK10" s="41"/>
      <c r="CL10" s="41"/>
      <c r="CM10" s="41"/>
      <c r="CN10" s="4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</row>
    <row r="11" spans="1:104" x14ac:dyDescent="0.25">
      <c r="A11" s="4" t="str">
        <f>'40-44 transition matrix'!A8</f>
        <v>DCC</v>
      </c>
      <c r="B11" s="41">
        <f>'40-44 transition matrix'!B8</f>
        <v>0</v>
      </c>
      <c r="C11" s="41">
        <f>'40-44 transition matrix'!C8</f>
        <v>0</v>
      </c>
      <c r="D11" s="41">
        <f>'40-44 transition matrix'!D8</f>
        <v>0</v>
      </c>
      <c r="E11" s="41">
        <f>'40-44 transition matrix'!E8</f>
        <v>0</v>
      </c>
      <c r="F11" s="41">
        <f>'40-44 transition matrix'!F8</f>
        <v>0</v>
      </c>
      <c r="G11" s="41">
        <f>'40-44 transition matrix'!G8</f>
        <v>0</v>
      </c>
      <c r="H11" s="41">
        <f>'40-44 transition matrix'!H8</f>
        <v>0.80057999999999996</v>
      </c>
      <c r="I11" s="41">
        <f>'40-44 transition matrix'!I8</f>
        <v>1.898E-2</v>
      </c>
      <c r="J11" s="41">
        <f>'40-44 transition matrix'!J8</f>
        <v>2.044E-2</v>
      </c>
      <c r="K11" s="41">
        <f>'40-44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75" t="str">
        <f>'Y1 surgery transition matrices'!A56</f>
        <v>DCC</v>
      </c>
      <c r="W11" s="54">
        <f>'Y1 surgery transition matrices'!B56</f>
        <v>0</v>
      </c>
      <c r="X11" s="54">
        <f>'Y1 surgery transition matrices'!C56</f>
        <v>0</v>
      </c>
      <c r="Y11" s="54">
        <f>'Y1 surgery transition matrices'!D56</f>
        <v>0</v>
      </c>
      <c r="Z11" s="54">
        <f>'Y1 surgery transition matrices'!E56</f>
        <v>0</v>
      </c>
      <c r="AA11" s="54">
        <f>'Y1 surgery transition matrices'!F56</f>
        <v>0</v>
      </c>
      <c r="AB11" s="54">
        <f>'Y1 surgery transition matrices'!G56</f>
        <v>0</v>
      </c>
      <c r="AC11" s="54">
        <f>'Y1 surgery transition matrices'!H56</f>
        <v>0.80057999999999996</v>
      </c>
      <c r="AD11" s="54">
        <f>'Y1 surgery transition matrices'!I56</f>
        <v>1.898E-2</v>
      </c>
      <c r="AE11" s="54">
        <f>'Y1 surgery transition matrices'!J56</f>
        <v>2.044E-2</v>
      </c>
      <c r="AF11" s="54">
        <f>'Y1 surgery transition matrices'!K56</f>
        <v>0.16</v>
      </c>
      <c r="AG11" s="54"/>
      <c r="AH11" s="53" t="str">
        <f>'Y2 surgery transition matrices'!A56</f>
        <v>DCC</v>
      </c>
      <c r="AI11" s="54">
        <f>'Y2 surgery transition matrices'!B56</f>
        <v>0</v>
      </c>
      <c r="AJ11" s="54">
        <f>'Y2 surgery transition matrices'!C56</f>
        <v>0</v>
      </c>
      <c r="AK11" s="54">
        <f>'Y2 surgery transition matrices'!D56</f>
        <v>0</v>
      </c>
      <c r="AL11" s="54">
        <f>'Y2 surgery transition matrices'!E56</f>
        <v>0</v>
      </c>
      <c r="AM11" s="54">
        <f>'Y2 surgery transition matrices'!F56</f>
        <v>0</v>
      </c>
      <c r="AN11" s="54">
        <f>'Y2 surgery transition matrices'!G56</f>
        <v>0</v>
      </c>
      <c r="AO11" s="54">
        <f>'Y2 surgery transition matrices'!H56</f>
        <v>0.80057999999999996</v>
      </c>
      <c r="AP11" s="54">
        <f>'Y2 surgery transition matrices'!I56</f>
        <v>1.898E-2</v>
      </c>
      <c r="AQ11" s="54">
        <f>'Y2 surgery transition matrices'!J56</f>
        <v>2.044E-2</v>
      </c>
      <c r="AR11" s="54">
        <f>'Y2 surgery transition matrices'!K56</f>
        <v>0.16</v>
      </c>
      <c r="AS11" s="54"/>
      <c r="AT11" s="53" t="str">
        <f>'Y3 surgery transition matrices'!A56</f>
        <v>DCC</v>
      </c>
      <c r="AU11" s="54">
        <f>'Y3 surgery transition matrices'!B56</f>
        <v>0</v>
      </c>
      <c r="AV11" s="54">
        <f>'Y3 surgery transition matrices'!C56</f>
        <v>0</v>
      </c>
      <c r="AW11" s="54">
        <f>'Y3 surgery transition matrices'!D56</f>
        <v>0</v>
      </c>
      <c r="AX11" s="54">
        <f>'Y3 surgery transition matrices'!E56</f>
        <v>0</v>
      </c>
      <c r="AY11" s="54">
        <f>'Y3 surgery transition matrices'!F56</f>
        <v>0</v>
      </c>
      <c r="AZ11" s="54">
        <f>'Y3 surgery transition matrices'!G56</f>
        <v>0</v>
      </c>
      <c r="BA11" s="54">
        <f>'Y3 surgery transition matrices'!H56</f>
        <v>0.80057999999999996</v>
      </c>
      <c r="BB11" s="54">
        <f>'Y3 surgery transition matrices'!I56</f>
        <v>1.898E-2</v>
      </c>
      <c r="BC11" s="54">
        <f>'Y3 surgery transition matrices'!J56</f>
        <v>2.044E-2</v>
      </c>
      <c r="BD11" s="54">
        <f>'Y3 surgery transition matrices'!K56</f>
        <v>0.16</v>
      </c>
      <c r="BE11" s="54"/>
      <c r="BF11" s="53" t="str">
        <f>'Y4 surgery transition matrices'!A56</f>
        <v>DCC</v>
      </c>
      <c r="BG11" s="54">
        <f>'Y4 surgery transition matrices'!B56</f>
        <v>0</v>
      </c>
      <c r="BH11" s="54">
        <f>'Y4 surgery transition matrices'!C56</f>
        <v>0</v>
      </c>
      <c r="BI11" s="54">
        <f>'Y4 surgery transition matrices'!D56</f>
        <v>0</v>
      </c>
      <c r="BJ11" s="54">
        <f>'Y4 surgery transition matrices'!E56</f>
        <v>0</v>
      </c>
      <c r="BK11" s="54">
        <f>'Y4 surgery transition matrices'!F56</f>
        <v>0</v>
      </c>
      <c r="BL11" s="54">
        <f>'Y4 surgery transition matrices'!G56</f>
        <v>0</v>
      </c>
      <c r="BM11" s="54">
        <f>'Y4 surgery transition matrices'!H56</f>
        <v>0.80057999999999996</v>
      </c>
      <c r="BN11" s="54">
        <f>'Y4 surgery transition matrices'!I56</f>
        <v>1.898E-2</v>
      </c>
      <c r="BO11" s="54">
        <f>'Y4 surgery transition matrices'!J56</f>
        <v>2.044E-2</v>
      </c>
      <c r="BP11" s="54">
        <f>'Y4 surgery transition matrices'!K56</f>
        <v>0.16</v>
      </c>
      <c r="BQ11" s="54"/>
      <c r="BR11" s="53" t="str">
        <f>'Y5 surgery transition matrices'!A56</f>
        <v>DCC</v>
      </c>
      <c r="BS11" s="54">
        <f>'Y5 surgery transition matrices'!B56</f>
        <v>0</v>
      </c>
      <c r="BT11" s="54">
        <f>'Y5 surgery transition matrices'!C56</f>
        <v>0</v>
      </c>
      <c r="BU11" s="54">
        <f>'Y5 surgery transition matrices'!D56</f>
        <v>0</v>
      </c>
      <c r="BV11" s="54">
        <f>'Y5 surgery transition matrices'!E56</f>
        <v>0</v>
      </c>
      <c r="BW11" s="54">
        <f>'Y5 surgery transition matrices'!F56</f>
        <v>0</v>
      </c>
      <c r="BX11" s="54">
        <f>'Y5 surgery transition matrices'!G56</f>
        <v>0</v>
      </c>
      <c r="BY11" s="54">
        <f>'Y5 surgery transition matrices'!H56</f>
        <v>0.80057999999999996</v>
      </c>
      <c r="BZ11" s="54">
        <f>'Y5 surgery transition matrices'!I56</f>
        <v>1.898E-2</v>
      </c>
      <c r="CA11" s="54">
        <f>'Y5 surgery transition matrices'!J56</f>
        <v>2.044E-2</v>
      </c>
      <c r="CB11" s="91">
        <f>'Y5 surgery transition matrices'!K56</f>
        <v>0.16</v>
      </c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</row>
    <row r="12" spans="1:104" x14ac:dyDescent="0.25">
      <c r="A12" s="4" t="str">
        <f>'40-44 transition matrix'!A9</f>
        <v>HCC</v>
      </c>
      <c r="B12" s="41">
        <f>'40-44 transition matrix'!B9</f>
        <v>0</v>
      </c>
      <c r="C12" s="41">
        <f>'40-44 transition matrix'!C9</f>
        <v>0</v>
      </c>
      <c r="D12" s="41">
        <f>'40-44 transition matrix'!D9</f>
        <v>0</v>
      </c>
      <c r="E12" s="41">
        <f>'40-44 transition matrix'!E9</f>
        <v>0</v>
      </c>
      <c r="F12" s="41">
        <f>'40-44 transition matrix'!F9</f>
        <v>0</v>
      </c>
      <c r="G12" s="41">
        <f>'40-44 transition matrix'!G9</f>
        <v>0</v>
      </c>
      <c r="H12" s="41">
        <f>'40-44 transition matrix'!H9</f>
        <v>0</v>
      </c>
      <c r="I12" s="41">
        <f>'40-44 transition matrix'!I9</f>
        <v>0.34700000000000009</v>
      </c>
      <c r="J12" s="41">
        <f>'40-44 transition matrix'!J9</f>
        <v>3.0599999999999999E-2</v>
      </c>
      <c r="K12" s="41">
        <f>'40-44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75" t="str">
        <f>'Y1 surgery transition matrices'!A57</f>
        <v>HCC</v>
      </c>
      <c r="W12" s="54">
        <f>'Y1 surgery transition matrices'!B57</f>
        <v>0</v>
      </c>
      <c r="X12" s="54">
        <f>'Y1 surgery transition matrices'!C57</f>
        <v>0</v>
      </c>
      <c r="Y12" s="54">
        <f>'Y1 surgery transition matrices'!D57</f>
        <v>0</v>
      </c>
      <c r="Z12" s="54">
        <f>'Y1 surgery transition matrices'!E57</f>
        <v>0</v>
      </c>
      <c r="AA12" s="54">
        <f>'Y1 surgery transition matrices'!F57</f>
        <v>0</v>
      </c>
      <c r="AB12" s="54">
        <f>'Y1 surgery transition matrices'!G57</f>
        <v>0</v>
      </c>
      <c r="AC12" s="54">
        <f>'Y1 surgery transition matrices'!H57</f>
        <v>0</v>
      </c>
      <c r="AD12" s="54">
        <f>'Y1 surgery transition matrices'!I57</f>
        <v>0.34700000000000009</v>
      </c>
      <c r="AE12" s="54">
        <f>'Y1 surgery transition matrices'!J57</f>
        <v>3.0599999999999999E-2</v>
      </c>
      <c r="AF12" s="54">
        <f>'Y1 surgery transition matrices'!K57</f>
        <v>0.62239999999999995</v>
      </c>
      <c r="AG12" s="54"/>
      <c r="AH12" s="53" t="str">
        <f>'Y2 surgery transition matrices'!A57</f>
        <v>HCC</v>
      </c>
      <c r="AI12" s="54">
        <f>'Y2 surgery transition matrices'!B57</f>
        <v>0</v>
      </c>
      <c r="AJ12" s="54">
        <f>'Y2 surgery transition matrices'!C57</f>
        <v>0</v>
      </c>
      <c r="AK12" s="54">
        <f>'Y2 surgery transition matrices'!D57</f>
        <v>0</v>
      </c>
      <c r="AL12" s="54">
        <f>'Y2 surgery transition matrices'!E57</f>
        <v>0</v>
      </c>
      <c r="AM12" s="54">
        <f>'Y2 surgery transition matrices'!F57</f>
        <v>0</v>
      </c>
      <c r="AN12" s="54">
        <f>'Y2 surgery transition matrices'!G57</f>
        <v>0</v>
      </c>
      <c r="AO12" s="54">
        <f>'Y2 surgery transition matrices'!H57</f>
        <v>0</v>
      </c>
      <c r="AP12" s="54">
        <f>'Y2 surgery transition matrices'!I57</f>
        <v>0.34700000000000009</v>
      </c>
      <c r="AQ12" s="54">
        <f>'Y2 surgery transition matrices'!J57</f>
        <v>3.0599999999999999E-2</v>
      </c>
      <c r="AR12" s="54">
        <f>'Y2 surgery transition matrices'!K57</f>
        <v>0.62239999999999995</v>
      </c>
      <c r="AS12" s="54"/>
      <c r="AT12" s="53" t="str">
        <f>'Y3 surgery transition matrices'!A57</f>
        <v>HCC</v>
      </c>
      <c r="AU12" s="54">
        <f>'Y3 surgery transition matrices'!B57</f>
        <v>0</v>
      </c>
      <c r="AV12" s="54">
        <f>'Y3 surgery transition matrices'!C57</f>
        <v>0</v>
      </c>
      <c r="AW12" s="54">
        <f>'Y3 surgery transition matrices'!D57</f>
        <v>0</v>
      </c>
      <c r="AX12" s="54">
        <f>'Y3 surgery transition matrices'!E57</f>
        <v>0</v>
      </c>
      <c r="AY12" s="54">
        <f>'Y3 surgery transition matrices'!F57</f>
        <v>0</v>
      </c>
      <c r="AZ12" s="54">
        <f>'Y3 surgery transition matrices'!G57</f>
        <v>0</v>
      </c>
      <c r="BA12" s="54">
        <f>'Y3 surgery transition matrices'!H57</f>
        <v>0</v>
      </c>
      <c r="BB12" s="54">
        <f>'Y3 surgery transition matrices'!I57</f>
        <v>0.34700000000000009</v>
      </c>
      <c r="BC12" s="54">
        <f>'Y3 surgery transition matrices'!J57</f>
        <v>3.0599999999999999E-2</v>
      </c>
      <c r="BD12" s="54">
        <f>'Y3 surgery transition matrices'!K57</f>
        <v>0.62239999999999995</v>
      </c>
      <c r="BE12" s="54"/>
      <c r="BF12" s="53" t="str">
        <f>'Y4 surgery transition matrices'!A57</f>
        <v>HCC</v>
      </c>
      <c r="BG12" s="54">
        <f>'Y4 surgery transition matrices'!B57</f>
        <v>0</v>
      </c>
      <c r="BH12" s="54">
        <f>'Y4 surgery transition matrices'!C57</f>
        <v>0</v>
      </c>
      <c r="BI12" s="54">
        <f>'Y4 surgery transition matrices'!D57</f>
        <v>0</v>
      </c>
      <c r="BJ12" s="54">
        <f>'Y4 surgery transition matrices'!E57</f>
        <v>0</v>
      </c>
      <c r="BK12" s="54">
        <f>'Y4 surgery transition matrices'!F57</f>
        <v>0</v>
      </c>
      <c r="BL12" s="54">
        <f>'Y4 surgery transition matrices'!G57</f>
        <v>0</v>
      </c>
      <c r="BM12" s="54">
        <f>'Y4 surgery transition matrices'!H57</f>
        <v>0</v>
      </c>
      <c r="BN12" s="54">
        <f>'Y4 surgery transition matrices'!I57</f>
        <v>0.34700000000000009</v>
      </c>
      <c r="BO12" s="54">
        <f>'Y4 surgery transition matrices'!J57</f>
        <v>3.0599999999999999E-2</v>
      </c>
      <c r="BP12" s="54">
        <f>'Y4 surgery transition matrices'!K57</f>
        <v>0.62239999999999995</v>
      </c>
      <c r="BQ12" s="54"/>
      <c r="BR12" s="53" t="str">
        <f>'Y5 surgery transition matrices'!A57</f>
        <v>HCC</v>
      </c>
      <c r="BS12" s="54">
        <f>'Y5 surgery transition matrices'!B57</f>
        <v>0</v>
      </c>
      <c r="BT12" s="54">
        <f>'Y5 surgery transition matrices'!C57</f>
        <v>0</v>
      </c>
      <c r="BU12" s="54">
        <f>'Y5 surgery transition matrices'!D57</f>
        <v>0</v>
      </c>
      <c r="BV12" s="54">
        <f>'Y5 surgery transition matrices'!E57</f>
        <v>0</v>
      </c>
      <c r="BW12" s="54">
        <f>'Y5 surgery transition matrices'!F57</f>
        <v>0</v>
      </c>
      <c r="BX12" s="54">
        <f>'Y5 surgery transition matrices'!G57</f>
        <v>0</v>
      </c>
      <c r="BY12" s="54">
        <f>'Y5 surgery transition matrices'!H57</f>
        <v>0</v>
      </c>
      <c r="BZ12" s="54">
        <f>'Y5 surgery transition matrices'!I57</f>
        <v>0.34700000000000009</v>
      </c>
      <c r="CA12" s="54">
        <f>'Y5 surgery transition matrices'!J57</f>
        <v>3.0599999999999999E-2</v>
      </c>
      <c r="CB12" s="91">
        <f>'Y5 surgery transition matrices'!K57</f>
        <v>0.62239999999999995</v>
      </c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</row>
    <row r="13" spans="1:104" x14ac:dyDescent="0.25">
      <c r="A13" s="4" t="str">
        <f>'40-44 transition matrix'!A10</f>
        <v xml:space="preserve">LT </v>
      </c>
      <c r="B13" s="41">
        <f>'40-44 transition matrix'!B10</f>
        <v>0</v>
      </c>
      <c r="C13" s="41">
        <f>'40-44 transition matrix'!C10</f>
        <v>0</v>
      </c>
      <c r="D13" s="41">
        <f>'40-44 transition matrix'!D10</f>
        <v>0</v>
      </c>
      <c r="E13" s="41">
        <f>'40-44 transition matrix'!E10</f>
        <v>0</v>
      </c>
      <c r="F13" s="41">
        <f>'40-44 transition matrix'!F10</f>
        <v>0</v>
      </c>
      <c r="G13" s="41">
        <f>'40-44 transition matrix'!G10</f>
        <v>0</v>
      </c>
      <c r="H13" s="41">
        <f>'40-44 transition matrix'!H10</f>
        <v>0</v>
      </c>
      <c r="I13" s="41">
        <f>'40-44 transition matrix'!I10</f>
        <v>0</v>
      </c>
      <c r="J13" s="41">
        <f>'40-44 transition matrix'!J10</f>
        <v>0.92999999999999994</v>
      </c>
      <c r="K13" s="41">
        <f>'40-44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75" t="str">
        <f>'Y1 surgery transition matrices'!A58</f>
        <v xml:space="preserve">LT </v>
      </c>
      <c r="W13" s="54">
        <f>'Y1 surgery transition matrices'!B58</f>
        <v>0</v>
      </c>
      <c r="X13" s="54">
        <f>'Y1 surgery transition matrices'!C58</f>
        <v>0</v>
      </c>
      <c r="Y13" s="54">
        <f>'Y1 surgery transition matrices'!D58</f>
        <v>0</v>
      </c>
      <c r="Z13" s="54">
        <f>'Y1 surgery transition matrices'!E58</f>
        <v>0</v>
      </c>
      <c r="AA13" s="54">
        <f>'Y1 surgery transition matrices'!F58</f>
        <v>0</v>
      </c>
      <c r="AB13" s="54">
        <f>'Y1 surgery transition matrices'!G58</f>
        <v>0</v>
      </c>
      <c r="AC13" s="54">
        <f>'Y1 surgery transition matrices'!H58</f>
        <v>0</v>
      </c>
      <c r="AD13" s="54">
        <f>'Y1 surgery transition matrices'!I58</f>
        <v>0</v>
      </c>
      <c r="AE13" s="54">
        <f>'Y1 surgery transition matrices'!J58</f>
        <v>0.92999999999999994</v>
      </c>
      <c r="AF13" s="54">
        <f>'Y1 surgery transition matrices'!K58</f>
        <v>7.0000000000000007E-2</v>
      </c>
      <c r="AG13" s="54"/>
      <c r="AH13" s="53" t="str">
        <f>'Y2 surgery transition matrices'!A58</f>
        <v xml:space="preserve">LT </v>
      </c>
      <c r="AI13" s="54">
        <f>'Y2 surgery transition matrices'!B58</f>
        <v>0</v>
      </c>
      <c r="AJ13" s="54">
        <f>'Y2 surgery transition matrices'!C58</f>
        <v>0</v>
      </c>
      <c r="AK13" s="54">
        <f>'Y2 surgery transition matrices'!D58</f>
        <v>0</v>
      </c>
      <c r="AL13" s="54">
        <f>'Y2 surgery transition matrices'!E58</f>
        <v>0</v>
      </c>
      <c r="AM13" s="54">
        <f>'Y2 surgery transition matrices'!F58</f>
        <v>0</v>
      </c>
      <c r="AN13" s="54">
        <f>'Y2 surgery transition matrices'!G58</f>
        <v>0</v>
      </c>
      <c r="AO13" s="54">
        <f>'Y2 surgery transition matrices'!H58</f>
        <v>0</v>
      </c>
      <c r="AP13" s="54">
        <f>'Y2 surgery transition matrices'!I58</f>
        <v>0</v>
      </c>
      <c r="AQ13" s="54">
        <f>'Y2 surgery transition matrices'!J58</f>
        <v>0.92999999999999994</v>
      </c>
      <c r="AR13" s="54">
        <f>'Y2 surgery transition matrices'!K58</f>
        <v>7.0000000000000007E-2</v>
      </c>
      <c r="AS13" s="54"/>
      <c r="AT13" s="53" t="str">
        <f>'Y3 surgery transition matrices'!A58</f>
        <v xml:space="preserve">LT </v>
      </c>
      <c r="AU13" s="54">
        <f>'Y3 surgery transition matrices'!B58</f>
        <v>0</v>
      </c>
      <c r="AV13" s="54">
        <f>'Y3 surgery transition matrices'!C58</f>
        <v>0</v>
      </c>
      <c r="AW13" s="54">
        <f>'Y3 surgery transition matrices'!D58</f>
        <v>0</v>
      </c>
      <c r="AX13" s="54">
        <f>'Y3 surgery transition matrices'!E58</f>
        <v>0</v>
      </c>
      <c r="AY13" s="54">
        <f>'Y3 surgery transition matrices'!F58</f>
        <v>0</v>
      </c>
      <c r="AZ13" s="54">
        <f>'Y3 surgery transition matrices'!G58</f>
        <v>0</v>
      </c>
      <c r="BA13" s="54">
        <f>'Y3 surgery transition matrices'!H58</f>
        <v>0</v>
      </c>
      <c r="BB13" s="54">
        <f>'Y3 surgery transition matrices'!I58</f>
        <v>0</v>
      </c>
      <c r="BC13" s="54">
        <f>'Y3 surgery transition matrices'!J58</f>
        <v>0.92999999999999994</v>
      </c>
      <c r="BD13" s="54">
        <f>'Y3 surgery transition matrices'!K58</f>
        <v>7.0000000000000007E-2</v>
      </c>
      <c r="BE13" s="54"/>
      <c r="BF13" s="53" t="str">
        <f>'Y4 surgery transition matrices'!A58</f>
        <v xml:space="preserve">LT </v>
      </c>
      <c r="BG13" s="54">
        <f>'Y4 surgery transition matrices'!B58</f>
        <v>0</v>
      </c>
      <c r="BH13" s="54">
        <f>'Y4 surgery transition matrices'!C58</f>
        <v>0</v>
      </c>
      <c r="BI13" s="54">
        <f>'Y4 surgery transition matrices'!D58</f>
        <v>0</v>
      </c>
      <c r="BJ13" s="54">
        <f>'Y4 surgery transition matrices'!E58</f>
        <v>0</v>
      </c>
      <c r="BK13" s="54">
        <f>'Y4 surgery transition matrices'!F58</f>
        <v>0</v>
      </c>
      <c r="BL13" s="54">
        <f>'Y4 surgery transition matrices'!G58</f>
        <v>0</v>
      </c>
      <c r="BM13" s="54">
        <f>'Y4 surgery transition matrices'!H58</f>
        <v>0</v>
      </c>
      <c r="BN13" s="54">
        <f>'Y4 surgery transition matrices'!I58</f>
        <v>0</v>
      </c>
      <c r="BO13" s="54">
        <f>'Y4 surgery transition matrices'!J58</f>
        <v>0.92999999999999994</v>
      </c>
      <c r="BP13" s="54">
        <f>'Y4 surgery transition matrices'!K58</f>
        <v>7.0000000000000007E-2</v>
      </c>
      <c r="BQ13" s="54"/>
      <c r="BR13" s="53" t="str">
        <f>'Y5 surgery transition matrices'!A58</f>
        <v xml:space="preserve">LT </v>
      </c>
      <c r="BS13" s="54">
        <f>'Y5 surgery transition matrices'!B58</f>
        <v>0</v>
      </c>
      <c r="BT13" s="54">
        <f>'Y5 surgery transition matrices'!C58</f>
        <v>0</v>
      </c>
      <c r="BU13" s="54">
        <f>'Y5 surgery transition matrices'!D58</f>
        <v>0</v>
      </c>
      <c r="BV13" s="54">
        <f>'Y5 surgery transition matrices'!E58</f>
        <v>0</v>
      </c>
      <c r="BW13" s="54">
        <f>'Y5 surgery transition matrices'!F58</f>
        <v>0</v>
      </c>
      <c r="BX13" s="54">
        <f>'Y5 surgery transition matrices'!G58</f>
        <v>0</v>
      </c>
      <c r="BY13" s="54">
        <f>'Y5 surgery transition matrices'!H58</f>
        <v>0</v>
      </c>
      <c r="BZ13" s="54">
        <f>'Y5 surgery transition matrices'!I58</f>
        <v>0</v>
      </c>
      <c r="CA13" s="54">
        <f>'Y5 surgery transition matrices'!J58</f>
        <v>0.92999999999999994</v>
      </c>
      <c r="CB13" s="91">
        <f>'Y5 surgery transition matrices'!K58</f>
        <v>7.0000000000000007E-2</v>
      </c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</row>
    <row r="14" spans="1:104" ht="15.75" thickBot="1" x14ac:dyDescent="0.3">
      <c r="A14" s="4" t="str">
        <f>'40-44 transition matrix'!A11</f>
        <v>death</v>
      </c>
      <c r="B14" s="41">
        <f>'40-44 transition matrix'!B11</f>
        <v>0</v>
      </c>
      <c r="C14" s="41">
        <f>'40-44 transition matrix'!C11</f>
        <v>0</v>
      </c>
      <c r="D14" s="41">
        <f>'40-44 transition matrix'!D11</f>
        <v>0</v>
      </c>
      <c r="E14" s="41">
        <f>'40-44 transition matrix'!E11</f>
        <v>0</v>
      </c>
      <c r="F14" s="41">
        <f>'40-44 transition matrix'!F11</f>
        <v>0</v>
      </c>
      <c r="G14" s="41">
        <f>'40-44 transition matrix'!G11</f>
        <v>0</v>
      </c>
      <c r="H14" s="41">
        <f>'40-44 transition matrix'!H11</f>
        <v>0</v>
      </c>
      <c r="I14" s="41">
        <f>'40-44 transition matrix'!I11</f>
        <v>0</v>
      </c>
      <c r="J14" s="41">
        <f>'40-44 transition matrix'!J11</f>
        <v>0</v>
      </c>
      <c r="K14" s="41">
        <f>'40-44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79" t="str">
        <f>'Y1 surgery transition matrices'!A59</f>
        <v>death</v>
      </c>
      <c r="W14" s="47">
        <f>'Y1 surgery transition matrices'!B59</f>
        <v>0</v>
      </c>
      <c r="X14" s="47">
        <f>'Y1 surgery transition matrices'!C59</f>
        <v>0</v>
      </c>
      <c r="Y14" s="47">
        <f>'Y1 surgery transition matrices'!D59</f>
        <v>0</v>
      </c>
      <c r="Z14" s="47">
        <f>'Y1 surgery transition matrices'!E59</f>
        <v>0</v>
      </c>
      <c r="AA14" s="47">
        <f>'Y1 surgery transition matrices'!F59</f>
        <v>0</v>
      </c>
      <c r="AB14" s="47">
        <f>'Y1 surgery transition matrices'!G59</f>
        <v>0</v>
      </c>
      <c r="AC14" s="47">
        <f>'Y1 surgery transition matrices'!H59</f>
        <v>0</v>
      </c>
      <c r="AD14" s="47">
        <f>'Y1 surgery transition matrices'!I59</f>
        <v>0</v>
      </c>
      <c r="AE14" s="47">
        <f>'Y1 surgery transition matrices'!J59</f>
        <v>0</v>
      </c>
      <c r="AF14" s="47">
        <f>'Y1 surgery transition matrices'!K59</f>
        <v>1</v>
      </c>
      <c r="AG14" s="47"/>
      <c r="AH14" s="80" t="str">
        <f>'Y2 surgery transition matrices'!A59</f>
        <v>death</v>
      </c>
      <c r="AI14" s="47">
        <f>'Y2 surgery transition matrices'!B59</f>
        <v>0</v>
      </c>
      <c r="AJ14" s="47">
        <f>'Y2 surgery transition matrices'!C59</f>
        <v>0</v>
      </c>
      <c r="AK14" s="47">
        <f>'Y2 surgery transition matrices'!D59</f>
        <v>0</v>
      </c>
      <c r="AL14" s="47">
        <f>'Y2 surgery transition matrices'!E59</f>
        <v>0</v>
      </c>
      <c r="AM14" s="47">
        <f>'Y2 surgery transition matrices'!F59</f>
        <v>0</v>
      </c>
      <c r="AN14" s="47">
        <f>'Y2 surgery transition matrices'!G59</f>
        <v>0</v>
      </c>
      <c r="AO14" s="47">
        <f>'Y2 surgery transition matrices'!H59</f>
        <v>0</v>
      </c>
      <c r="AP14" s="47">
        <f>'Y2 surgery transition matrices'!I59</f>
        <v>0</v>
      </c>
      <c r="AQ14" s="47">
        <f>'Y2 surgery transition matrices'!J59</f>
        <v>0</v>
      </c>
      <c r="AR14" s="47">
        <f>'Y2 surgery transition matrices'!K59</f>
        <v>1</v>
      </c>
      <c r="AS14" s="47"/>
      <c r="AT14" s="80" t="str">
        <f>'Y3 surgery transition matrices'!A59</f>
        <v>death</v>
      </c>
      <c r="AU14" s="47">
        <f>'Y3 surgery transition matrices'!B59</f>
        <v>0</v>
      </c>
      <c r="AV14" s="47">
        <f>'Y3 surgery transition matrices'!C59</f>
        <v>0</v>
      </c>
      <c r="AW14" s="47">
        <f>'Y3 surgery transition matrices'!D59</f>
        <v>0</v>
      </c>
      <c r="AX14" s="47">
        <f>'Y3 surgery transition matrices'!E59</f>
        <v>0</v>
      </c>
      <c r="AY14" s="47">
        <f>'Y3 surgery transition matrices'!F59</f>
        <v>0</v>
      </c>
      <c r="AZ14" s="47">
        <f>'Y3 surgery transition matrices'!G59</f>
        <v>0</v>
      </c>
      <c r="BA14" s="47">
        <f>'Y3 surgery transition matrices'!H59</f>
        <v>0</v>
      </c>
      <c r="BB14" s="47">
        <f>'Y3 surgery transition matrices'!I59</f>
        <v>0</v>
      </c>
      <c r="BC14" s="47">
        <f>'Y3 surgery transition matrices'!J59</f>
        <v>0</v>
      </c>
      <c r="BD14" s="47">
        <f>'Y3 surgery transition matrices'!K59</f>
        <v>1</v>
      </c>
      <c r="BE14" s="47"/>
      <c r="BF14" s="80" t="str">
        <f>'Y4 surgery transition matrices'!A59</f>
        <v>death</v>
      </c>
      <c r="BG14" s="47">
        <f>'Y4 surgery transition matrices'!B59</f>
        <v>0</v>
      </c>
      <c r="BH14" s="47">
        <f>'Y4 surgery transition matrices'!C59</f>
        <v>0</v>
      </c>
      <c r="BI14" s="47">
        <f>'Y4 surgery transition matrices'!D59</f>
        <v>0</v>
      </c>
      <c r="BJ14" s="47">
        <f>'Y4 surgery transition matrices'!E59</f>
        <v>0</v>
      </c>
      <c r="BK14" s="47">
        <f>'Y4 surgery transition matrices'!F59</f>
        <v>0</v>
      </c>
      <c r="BL14" s="47">
        <f>'Y4 surgery transition matrices'!G59</f>
        <v>0</v>
      </c>
      <c r="BM14" s="47">
        <f>'Y4 surgery transition matrices'!H59</f>
        <v>0</v>
      </c>
      <c r="BN14" s="47">
        <f>'Y4 surgery transition matrices'!I59</f>
        <v>0</v>
      </c>
      <c r="BO14" s="47">
        <f>'Y4 surgery transition matrices'!J59</f>
        <v>0</v>
      </c>
      <c r="BP14" s="47">
        <f>'Y4 surgery transition matrices'!K59</f>
        <v>1</v>
      </c>
      <c r="BQ14" s="47"/>
      <c r="BR14" s="80" t="str">
        <f>'Y5 surgery transition matrices'!A59</f>
        <v>death</v>
      </c>
      <c r="BS14" s="47">
        <f>'Y5 surgery transition matrices'!B59</f>
        <v>0</v>
      </c>
      <c r="BT14" s="47">
        <f>'Y5 surgery transition matrices'!C59</f>
        <v>0</v>
      </c>
      <c r="BU14" s="47">
        <f>'Y5 surgery transition matrices'!D59</f>
        <v>0</v>
      </c>
      <c r="BV14" s="47">
        <f>'Y5 surgery transition matrices'!E59</f>
        <v>0</v>
      </c>
      <c r="BW14" s="47">
        <f>'Y5 surgery transition matrices'!F59</f>
        <v>0</v>
      </c>
      <c r="BX14" s="47">
        <f>'Y5 surgery transition matrices'!G59</f>
        <v>0</v>
      </c>
      <c r="BY14" s="47">
        <f>'Y5 surgery transition matrices'!H59</f>
        <v>0</v>
      </c>
      <c r="BZ14" s="47">
        <f>'Y5 surgery transition matrices'!I59</f>
        <v>0</v>
      </c>
      <c r="CA14" s="47">
        <f>'Y5 surgery transition matrices'!J59</f>
        <v>0</v>
      </c>
      <c r="CB14" s="48">
        <f>'Y5 surgery transition matrices'!K59</f>
        <v>1</v>
      </c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</row>
    <row r="15" spans="1:104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</row>
    <row r="16" spans="1:104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</row>
    <row r="17" spans="1:104" x14ac:dyDescent="0.25">
      <c r="A17" s="4">
        <v>40</v>
      </c>
      <c r="B17" s="41">
        <f t="shared" si="0"/>
        <v>699.18460581957572</v>
      </c>
      <c r="C17" s="41">
        <f t="shared" si="0"/>
        <v>132.73830561354276</v>
      </c>
      <c r="D17" s="41">
        <f t="shared" si="0"/>
        <v>8.2377416938710279</v>
      </c>
      <c r="E17" s="41">
        <f t="shared" si="0"/>
        <v>4.3863299928404178</v>
      </c>
      <c r="F17" s="41">
        <f t="shared" si="0"/>
        <v>2.5676078006870737</v>
      </c>
      <c r="G17" s="41">
        <f t="shared" si="0"/>
        <v>1.604754875429421</v>
      </c>
      <c r="H17" s="41">
        <f t="shared" si="0"/>
        <v>1.1464689841383342</v>
      </c>
      <c r="I17" s="41">
        <f t="shared" si="0"/>
        <v>6.3085727823345469E-2</v>
      </c>
      <c r="J17" s="41">
        <f t="shared" si="0"/>
        <v>2.8489754255837607E-2</v>
      </c>
      <c r="K17" s="41">
        <f t="shared" si="0"/>
        <v>0</v>
      </c>
      <c r="L17" s="41">
        <f xml:space="preserve"> (C17 + D17 + E17 + F17 + G17 + H17) / $Q$2</f>
        <v>0.17728089747420442</v>
      </c>
      <c r="M17" s="41">
        <f xml:space="preserve"> (D17 + E17 + F17 + G17 + H17) / (C17 + D17 + E17 + F17+ G17 + H17)</f>
        <v>0.11907857304004513</v>
      </c>
      <c r="N17" s="41">
        <f>I17 / (D17 + E17 + F17 + G17 + H17)</f>
        <v>3.515915267637653E-3</v>
      </c>
      <c r="O17" s="41">
        <f>SUM(B17:J17)</f>
        <v>849.95739026216393</v>
      </c>
      <c r="P17" s="41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</row>
    <row r="18" spans="1:104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 t="s">
        <v>339</v>
      </c>
      <c r="R18" s="38">
        <v>44956</v>
      </c>
      <c r="S18" s="57">
        <f>$E$2 * $R$18</f>
        <v>197191.85115813382</v>
      </c>
      <c r="T18" s="57">
        <f>$F$2 * $R$18</f>
        <v>115429.37628768809</v>
      </c>
      <c r="U18" s="23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</row>
    <row r="19" spans="1:104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 t="s">
        <v>340</v>
      </c>
      <c r="R19" s="23">
        <v>0</v>
      </c>
      <c r="S19" s="23">
        <f>$E$20* $R$19</f>
        <v>0</v>
      </c>
      <c r="T19" s="23">
        <f>$F$20* $R$19</f>
        <v>0</v>
      </c>
      <c r="U19" s="23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</row>
    <row r="20" spans="1:104" x14ac:dyDescent="0.25">
      <c r="A20" s="4">
        <v>41</v>
      </c>
      <c r="B20" s="41">
        <f t="array" ref="B20:K20">MMULT(B17:K17,W5:AF14)</f>
        <v>680.15679124680992</v>
      </c>
      <c r="C20" s="41">
        <v>148.58910076655641</v>
      </c>
      <c r="D20" s="41">
        <v>9.689546981184467</v>
      </c>
      <c r="E20" s="41">
        <v>4.3758150738731105</v>
      </c>
      <c r="F20" s="41">
        <v>2.478590597476531</v>
      </c>
      <c r="G20" s="41">
        <v>1.4363150435199619</v>
      </c>
      <c r="H20" s="41">
        <v>1.04670195581845</v>
      </c>
      <c r="I20" s="41">
        <v>7.5485540811574131E-2</v>
      </c>
      <c r="J20" s="41">
        <v>5.1859720765110896E-2</v>
      </c>
      <c r="K20" s="41">
        <v>2.0571833353484172</v>
      </c>
      <c r="L20" s="41">
        <f xml:space="preserve"> (C20 + D20 + E20 + F20 + G20 + H20) / $Q$2</f>
        <v>0.19720526268584926</v>
      </c>
      <c r="M20" s="41">
        <f xml:space="preserve"> (D20 + E20 + F20 + G20 + H20) / (C20 + D20 + E20 + F20+ G20 + H20)</f>
        <v>0.11351518744219741</v>
      </c>
      <c r="N20" s="41">
        <f>I20 / (D20 + E20 + F20 + G20 + H20)</f>
        <v>3.9672918069822696E-3</v>
      </c>
      <c r="O20" s="41">
        <f>SUM(B20:J20)</f>
        <v>847.90020692681549</v>
      </c>
      <c r="P20" s="41"/>
      <c r="Q20" s="4" t="s">
        <v>341</v>
      </c>
      <c r="R20" s="23">
        <v>0</v>
      </c>
      <c r="S20" s="23">
        <f>$E$23* $R$20</f>
        <v>0</v>
      </c>
      <c r="T20" s="23">
        <f>$F$23* $R$20</f>
        <v>0</v>
      </c>
      <c r="U20" s="23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</row>
    <row r="21" spans="1:104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" t="s">
        <v>342</v>
      </c>
      <c r="R21" s="23">
        <v>0</v>
      </c>
      <c r="S21" s="23">
        <f>$E$26* $R$21</f>
        <v>0</v>
      </c>
      <c r="T21" s="23">
        <f>$F$26* $R$21</f>
        <v>0</v>
      </c>
      <c r="U21" s="23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</row>
    <row r="22" spans="1:104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" t="s">
        <v>343</v>
      </c>
      <c r="R22" s="23">
        <v>0</v>
      </c>
      <c r="S22" s="23">
        <f>$E$29* $R$22</f>
        <v>0</v>
      </c>
      <c r="T22" s="23">
        <f>$E$29* $R$22</f>
        <v>0</v>
      </c>
      <c r="U22" s="23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</row>
    <row r="23" spans="1:104" x14ac:dyDescent="0.25">
      <c r="A23" s="4">
        <v>42</v>
      </c>
      <c r="B23" s="41">
        <f t="array" ref="B23:K23">MMULT(B20:K20,AI5:AR14)</f>
        <v>666.25977212355929</v>
      </c>
      <c r="C23" s="41">
        <v>159.17426399296411</v>
      </c>
      <c r="D23" s="41">
        <v>11.509157167117056</v>
      </c>
      <c r="E23" s="41">
        <v>4.313916666663455</v>
      </c>
      <c r="F23" s="41">
        <v>2.1910138749914352</v>
      </c>
      <c r="G23" s="41">
        <v>1.2950415279143046</v>
      </c>
      <c r="H23" s="41">
        <v>0.95330474978378765</v>
      </c>
      <c r="I23" s="41">
        <v>7.4681414226000747E-2</v>
      </c>
      <c r="J23" s="41">
        <v>7.1933985837316416E-2</v>
      </c>
      <c r="K23" s="41">
        <v>4.1143047591071795</v>
      </c>
      <c r="L23" s="41">
        <f xml:space="preserve"> (C23 + D23 + E23 + F23 + G23 + H23) / $Q$2</f>
        <v>0.21111258050722759</v>
      </c>
      <c r="M23" s="41">
        <f xml:space="preserve"> (D23 + E23 + F23 + G23 + H23) / (C23 + D23 + E23 + F23+ G23 + H23)</f>
        <v>0.11292246354640556</v>
      </c>
      <c r="N23" s="41">
        <f>I23 / (D23 + E23 + F23 + G23 + H23)</f>
        <v>3.6857079596591528E-3</v>
      </c>
      <c r="O23" s="41">
        <f>SUM(B23:J23)</f>
        <v>845.84308550305684</v>
      </c>
      <c r="P23" s="41"/>
      <c r="Q23" s="22" t="s">
        <v>346</v>
      </c>
      <c r="R23" s="23"/>
      <c r="S23" s="57">
        <f>SUM(S18:S22)</f>
        <v>197191.85115813382</v>
      </c>
      <c r="T23" s="57">
        <f>SUM(T18:T22)</f>
        <v>115429.37628768809</v>
      </c>
      <c r="U23" s="43">
        <f>SUM(S23:T23)</f>
        <v>312621.22744582192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</row>
    <row r="24" spans="1:104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</row>
    <row r="25" spans="1:104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3"/>
      <c r="R25" s="54"/>
      <c r="S25" s="54"/>
      <c r="T25" s="54"/>
      <c r="U25" s="54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</row>
    <row r="26" spans="1:104" x14ac:dyDescent="0.25">
      <c r="A26" s="4">
        <v>43</v>
      </c>
      <c r="B26" s="41">
        <f t="array" ref="B26:K26">MMULT(B23:K23,AU5:BD14)</f>
        <v>655.87504628748957</v>
      </c>
      <c r="C26" s="41">
        <v>166.22936026068191</v>
      </c>
      <c r="D26" s="41">
        <v>13.3567921371701</v>
      </c>
      <c r="E26" s="41">
        <v>4.2604931380390365</v>
      </c>
      <c r="F26" s="41">
        <v>1.8846360409422287</v>
      </c>
      <c r="G26" s="41">
        <v>1.1653620046008033</v>
      </c>
      <c r="H26" s="41">
        <v>0.86718855127342331</v>
      </c>
      <c r="I26" s="41">
        <v>6.9872326245728464E-2</v>
      </c>
      <c r="J26" s="41">
        <v>8.8669407189600508E-2</v>
      </c>
      <c r="K26" s="41">
        <v>6.159970108531585</v>
      </c>
      <c r="L26" s="41">
        <f xml:space="preserve"> (C26 + D26 + E26 + F26 + G26 + H26) / $Q$2</f>
        <v>0.22090970004366095</v>
      </c>
      <c r="M26" s="41">
        <f xml:space="preserve"> (D26 + E26 + F26 + G26 + H26) / (C26 + D26 + E26 + F26+ G26 + H26)</f>
        <v>0.11468913702616318</v>
      </c>
      <c r="N26" s="41">
        <f>I26 / (D26 + E26 + F26 + G26 + H26)</f>
        <v>3.2446733154620003E-3</v>
      </c>
      <c r="O26" s="41">
        <f>SUM(B26:J26)</f>
        <v>843.7974201536324</v>
      </c>
      <c r="P26" s="41"/>
      <c r="Q26" s="53"/>
      <c r="R26" s="54"/>
      <c r="S26" s="54"/>
      <c r="T26" s="54"/>
      <c r="U26" s="54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</row>
    <row r="27" spans="1:104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51"/>
      <c r="CP27" s="51"/>
      <c r="CQ27" s="51"/>
      <c r="CR27" s="51"/>
      <c r="CS27" s="51"/>
      <c r="CT27" s="51"/>
      <c r="CU27" s="51"/>
      <c r="CV27" s="51"/>
      <c r="CW27" s="51"/>
      <c r="CX27" s="51"/>
      <c r="CY27" s="51"/>
      <c r="CZ27" s="51"/>
    </row>
    <row r="28" spans="1:104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51"/>
      <c r="CP28" s="51"/>
      <c r="CQ28" s="51"/>
      <c r="CR28" s="51"/>
      <c r="CS28" s="51"/>
      <c r="CT28" s="51"/>
      <c r="CU28" s="51"/>
      <c r="CV28" s="51"/>
      <c r="CW28" s="51"/>
      <c r="CX28" s="51"/>
      <c r="CY28" s="51"/>
      <c r="CZ28" s="51"/>
    </row>
    <row r="29" spans="1:104" x14ac:dyDescent="0.25">
      <c r="A29" s="4">
        <v>44</v>
      </c>
      <c r="B29" s="41">
        <f t="array" ref="B29:K29">MMULT(B26:K26,BG5:BP14)</f>
        <v>647.91232987045419</v>
      </c>
      <c r="C29" s="41">
        <v>170.90504122343012</v>
      </c>
      <c r="D29" s="41">
        <v>15.169853659179472</v>
      </c>
      <c r="E29" s="41">
        <v>4.1895550827236674</v>
      </c>
      <c r="F29" s="41">
        <v>1.5920172131545463</v>
      </c>
      <c r="G29" s="41">
        <v>1.044096338957603</v>
      </c>
      <c r="H29" s="41">
        <v>0.78783237934792172</v>
      </c>
      <c r="I29" s="41">
        <v>6.4027914455583243E-2</v>
      </c>
      <c r="J29" s="41">
        <v>0.10232597585747652</v>
      </c>
      <c r="K29" s="41">
        <v>8.1903106046034537</v>
      </c>
      <c r="L29" s="41">
        <f xml:space="preserve"> (C29 + D29 + E29 + F29 + G29 + H29) / $Q$2</f>
        <v>0.22788012448135947</v>
      </c>
      <c r="M29" s="41">
        <f xml:space="preserve"> (D29 + E29 + F29 + G29 + H29) / (C29 + D29 + E29 + F29+ G29 + H29)</f>
        <v>0.11762890888674248</v>
      </c>
      <c r="N29" s="41">
        <f>I29 / (D29 + E29 + F29 + G29 + H29)</f>
        <v>2.81029353989035E-3</v>
      </c>
      <c r="O29" s="41">
        <f>SUM(B29:J29)</f>
        <v>841.76707965756066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38.166735609887354</v>
      </c>
      <c r="AM29">
        <f>J29 - J17</f>
        <v>7.3836221601638913E-2</v>
      </c>
      <c r="AN29">
        <f>K29-K17</f>
        <v>8.1903106046034537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51"/>
      <c r="CP29" s="51"/>
      <c r="CQ29" s="51"/>
      <c r="CR29" s="51"/>
      <c r="CS29" s="51"/>
      <c r="CT29" s="51"/>
      <c r="CU29" s="51"/>
      <c r="CV29" s="51"/>
      <c r="CW29" s="51"/>
      <c r="CX29" s="51"/>
      <c r="CY29" s="51"/>
      <c r="CZ29" s="51"/>
    </row>
    <row r="30" spans="1:104" x14ac:dyDescent="0.25">
      <c r="A30" s="22" t="s">
        <v>153</v>
      </c>
      <c r="B30" s="4">
        <f t="shared" ref="B30:J30" si="1">SUM(B17:B29)</f>
        <v>3349.3885453478888</v>
      </c>
      <c r="C30" s="4">
        <f t="shared" si="1"/>
        <v>777.63607185717535</v>
      </c>
      <c r="D30" s="4">
        <f t="shared" si="1"/>
        <v>57.963091638522123</v>
      </c>
      <c r="E30" s="4">
        <f t="shared" si="1"/>
        <v>21.526109954139688</v>
      </c>
      <c r="F30" s="4">
        <f t="shared" si="1"/>
        <v>10.713865527251814</v>
      </c>
      <c r="G30" s="4">
        <f t="shared" si="1"/>
        <v>6.5455697904220935</v>
      </c>
      <c r="H30" s="4">
        <f t="shared" si="1"/>
        <v>4.8014966203619167</v>
      </c>
      <c r="I30" s="4">
        <f t="shared" si="1"/>
        <v>0.34715292356223204</v>
      </c>
      <c r="J30" s="4">
        <f t="shared" si="1"/>
        <v>0.34327884390534191</v>
      </c>
      <c r="K30" s="41"/>
      <c r="L30" s="4">
        <f>AVERAGE(L17:L29)</f>
        <v>0.20687771303846034</v>
      </c>
      <c r="M30" s="41"/>
      <c r="N30" s="41"/>
      <c r="O30" s="4">
        <f>SUM(B30:J30)</f>
        <v>4229.2651825032281</v>
      </c>
      <c r="P30" s="41"/>
      <c r="Q30" s="41">
        <f xml:space="preserve"> $R$6 * B30</f>
        <v>3349.3885453478888</v>
      </c>
      <c r="R30" s="41">
        <f>$R$7 * C30</f>
        <v>777.63607185717535</v>
      </c>
      <c r="S30" s="41">
        <f xml:space="preserve"> $R$8 * D30</f>
        <v>55.064937056596015</v>
      </c>
      <c r="T30" s="41">
        <f xml:space="preserve"> $R$9 * E30</f>
        <v>20.449804456432702</v>
      </c>
      <c r="U30" s="41">
        <f xml:space="preserve"> $R$10 * F30</f>
        <v>9.8567562850716701</v>
      </c>
      <c r="V30" s="41">
        <f>$R$11 * G30</f>
        <v>5.1055444365292333</v>
      </c>
      <c r="W30" s="41">
        <f>$R$12 *H30</f>
        <v>2.8808979722171499</v>
      </c>
      <c r="X30" s="41">
        <f xml:space="preserve"> $R$13 * I30</f>
        <v>0.22564940031545083</v>
      </c>
      <c r="Y30" s="41">
        <f xml:space="preserve"> $R$14 * J30</f>
        <v>0.25745913292900646</v>
      </c>
      <c r="Z30" s="4">
        <f>SUM(Q30:Y30)</f>
        <v>4220.8656659451553</v>
      </c>
      <c r="AA30" s="41"/>
      <c r="AB30" s="49">
        <f xml:space="preserve"> $S$6 * B30</f>
        <v>8403615.8602778539</v>
      </c>
      <c r="AC30" s="49">
        <f>$S$7 * C30</f>
        <v>3013339.7784465547</v>
      </c>
      <c r="AD30" s="49">
        <f xml:space="preserve"> $S$8 * D30</f>
        <v>227505.13468119933</v>
      </c>
      <c r="AE30" s="49">
        <f xml:space="preserve"> $S$9 * E30</f>
        <v>86104.439816558748</v>
      </c>
      <c r="AF30" s="49">
        <f xml:space="preserve"> $S$10 * F30</f>
        <v>48212.394872633166</v>
      </c>
      <c r="AG30" s="49">
        <f>$S$11 * G30</f>
        <v>135571.84149922241</v>
      </c>
      <c r="AH30" s="49">
        <f>$S$12 *H30</f>
        <v>245759.80301660433</v>
      </c>
      <c r="AI30" s="49">
        <f xml:space="preserve"> $S$13 * I30</f>
        <v>24623.556868269119</v>
      </c>
      <c r="AJ30" s="49">
        <f xml:space="preserve"> $S$14 * J30</f>
        <v>23057.353387434006</v>
      </c>
      <c r="AK30" s="39">
        <f>SUM(AB30:AJ30) + AL30 + AM30 + AN30</f>
        <v>12907730.968417907</v>
      </c>
      <c r="AL30" s="39">
        <f>IF(AL29&gt;0,(AL29*$T$7)-(AL29*$S$7),0)</f>
        <v>177246.32017231689</v>
      </c>
      <c r="AM30" s="39">
        <f>IF(AM29 &gt; 0, (AM29 * $T$14) - (AM29 * $S$14), 0)</f>
        <v>12298.899432184993</v>
      </c>
      <c r="AN30" s="39">
        <f t="array" ref="AN30">IF(AN29&gt;0,AN29*$T$15,0)</f>
        <v>510395.58594707341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51"/>
      <c r="CP30" s="51"/>
      <c r="CQ30" s="51"/>
      <c r="CR30" s="51"/>
      <c r="CS30" s="51"/>
      <c r="CT30" s="51"/>
      <c r="CU30" s="51"/>
      <c r="CV30" s="51"/>
      <c r="CW30" s="51"/>
      <c r="CX30" s="51"/>
      <c r="CY30" s="51"/>
      <c r="CZ30" s="51"/>
    </row>
    <row r="31" spans="1:104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51"/>
      <c r="CP31" s="51"/>
      <c r="CQ31" s="51"/>
      <c r="CR31" s="51"/>
      <c r="CS31" s="51"/>
      <c r="CT31" s="51"/>
      <c r="CU31" s="51"/>
      <c r="CV31" s="51"/>
      <c r="CW31" s="51"/>
      <c r="CX31" s="51"/>
      <c r="CY31" s="51"/>
      <c r="CZ31" s="51"/>
    </row>
    <row r="32" spans="1:104" x14ac:dyDescent="0.25">
      <c r="A32" s="4" t="str">
        <f>'45-49 transition matrix'!A1</f>
        <v>45-49</v>
      </c>
      <c r="B32" s="4" t="str">
        <f>'45-49 transition matrix'!B1</f>
        <v>no NAFLD</v>
      </c>
      <c r="C32" s="4" t="str">
        <f>'45-49 transition matrix'!C1</f>
        <v>NAFLD F0</v>
      </c>
      <c r="D32" s="4" t="str">
        <f>'45-49 transition matrix'!D1</f>
        <v>F1</v>
      </c>
      <c r="E32" s="4" t="str">
        <f>'45-49 transition matrix'!E1</f>
        <v>F2</v>
      </c>
      <c r="F32" s="4" t="str">
        <f>'45-49 transition matrix'!F1</f>
        <v>F3</v>
      </c>
      <c r="G32" s="4" t="str">
        <f>'45-49 transition matrix'!G1</f>
        <v>F4</v>
      </c>
      <c r="H32" s="4" t="str">
        <f>'45-49 transition matrix'!H1</f>
        <v>DCC</v>
      </c>
      <c r="I32" s="4" t="str">
        <f>'45-49 transition matrix'!I1</f>
        <v>HCC</v>
      </c>
      <c r="J32" s="4" t="str">
        <f>'45-49 transition matrix'!J1</f>
        <v>LT</v>
      </c>
      <c r="K32" s="4" t="str">
        <f>'45-49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51"/>
      <c r="CP32" s="51"/>
      <c r="CQ32" s="51"/>
      <c r="CR32" s="51"/>
      <c r="CS32" s="51"/>
      <c r="CT32" s="51"/>
      <c r="CU32" s="51"/>
      <c r="CV32" s="51"/>
      <c r="CW32" s="51"/>
      <c r="CX32" s="51"/>
      <c r="CY32" s="51"/>
      <c r="CZ32" s="51"/>
    </row>
    <row r="33" spans="1:104" x14ac:dyDescent="0.25">
      <c r="A33" s="4" t="str">
        <f>'45-49 transition matrix'!A2</f>
        <v>no NAFLD</v>
      </c>
      <c r="B33" s="41">
        <f>'45-49 transition matrix'!B2</f>
        <v>0.92075999999999991</v>
      </c>
      <c r="C33" s="41">
        <f>'45-49 transition matrix'!C2</f>
        <v>7.6100000000000001E-2</v>
      </c>
      <c r="D33" s="41">
        <f>'45-49 transition matrix'!D2</f>
        <v>0</v>
      </c>
      <c r="E33" s="41">
        <f>'45-49 transition matrix'!E2</f>
        <v>0</v>
      </c>
      <c r="F33" s="41">
        <f>'45-49 transition matrix'!F2</f>
        <v>0</v>
      </c>
      <c r="G33" s="41">
        <f>'45-49 transition matrix'!G2</f>
        <v>0</v>
      </c>
      <c r="H33" s="41">
        <f>'45-49 transition matrix'!H2</f>
        <v>0</v>
      </c>
      <c r="I33" s="41">
        <f>'45-49 transition matrix'!I2</f>
        <v>0</v>
      </c>
      <c r="J33" s="41">
        <f>'45-49 transition matrix'!J2</f>
        <v>0</v>
      </c>
      <c r="K33" s="41">
        <f>'45-49 transition matrix'!K2</f>
        <v>3.14E-3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51"/>
      <c r="CP33" s="51"/>
      <c r="CQ33" s="51"/>
      <c r="CR33" s="51"/>
      <c r="CS33" s="51"/>
      <c r="CT33" s="51"/>
      <c r="CU33" s="51"/>
      <c r="CV33" s="51"/>
      <c r="CW33" s="51"/>
      <c r="CX33" s="51"/>
      <c r="CY33" s="51"/>
      <c r="CZ33" s="51"/>
    </row>
    <row r="34" spans="1:104" x14ac:dyDescent="0.25">
      <c r="A34" s="4" t="str">
        <f>'45-49 transition matrix'!A3</f>
        <v>NAFLD</v>
      </c>
      <c r="B34" s="41">
        <f>'45-49 transition matrix'!B3</f>
        <v>0.17818999999999999</v>
      </c>
      <c r="C34" s="41">
        <f>'45-49 transition matrix'!C3</f>
        <v>0.79723130000000009</v>
      </c>
      <c r="D34" s="41">
        <f>'45-49 transition matrix'!D3</f>
        <v>2.0952000000000002E-2</v>
      </c>
      <c r="E34" s="41">
        <f>'45-49 transition matrix'!E3</f>
        <v>0</v>
      </c>
      <c r="F34" s="41">
        <f>'45-49 transition matrix'!F3</f>
        <v>0</v>
      </c>
      <c r="G34" s="41">
        <f>'45-49 transition matrix'!G3</f>
        <v>0</v>
      </c>
      <c r="H34" s="41">
        <f>'45-49 transition matrix'!H3</f>
        <v>0</v>
      </c>
      <c r="I34" s="41">
        <f>'45-49 transition matrix'!I3</f>
        <v>0</v>
      </c>
      <c r="J34" s="41">
        <f>'45-49 transition matrix'!J3</f>
        <v>0</v>
      </c>
      <c r="K34" s="41">
        <f>'45-49 transition matrix'!K3</f>
        <v>3.6267000000000005E-3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</row>
    <row r="35" spans="1:104" x14ac:dyDescent="0.25">
      <c r="A35" s="4" t="str">
        <f>'45-49 transition matrix'!A4</f>
        <v>F1</v>
      </c>
      <c r="B35" s="41">
        <f>'45-49 transition matrix'!B4</f>
        <v>0</v>
      </c>
      <c r="C35" s="41">
        <f>'45-49 transition matrix'!C4</f>
        <v>6.1800000000000001E-2</v>
      </c>
      <c r="D35" s="41">
        <f>'45-49 transition matrix'!D4</f>
        <v>0.82760868300000001</v>
      </c>
      <c r="E35" s="41">
        <f>'45-49 transition matrix'!E4</f>
        <v>0.1067</v>
      </c>
      <c r="F35" s="41">
        <f>'45-49 transition matrix'!F4</f>
        <v>0</v>
      </c>
      <c r="G35" s="41">
        <f>'45-49 transition matrix'!G4</f>
        <v>0</v>
      </c>
      <c r="H35" s="41">
        <f>'45-49 transition matrix'!H4</f>
        <v>0</v>
      </c>
      <c r="I35" s="41">
        <f>'45-49 transition matrix'!I4</f>
        <v>9.0210000000000005E-6</v>
      </c>
      <c r="J35" s="41">
        <f>'45-49 transition matrix'!J4</f>
        <v>0</v>
      </c>
      <c r="K35" s="41">
        <f>'45-49 transition matrix'!K4</f>
        <v>3.8822960000000004E-3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</row>
    <row r="36" spans="1:104" x14ac:dyDescent="0.25">
      <c r="A36" s="4" t="str">
        <f>'45-49 transition matrix'!A5</f>
        <v>F2</v>
      </c>
      <c r="B36" s="41">
        <f>'45-49 transition matrix'!B5</f>
        <v>0</v>
      </c>
      <c r="C36" s="41">
        <f>'45-49 transition matrix'!C5</f>
        <v>0</v>
      </c>
      <c r="D36" s="41">
        <f>'45-49 transition matrix'!D5</f>
        <v>6.1800000000000001E-2</v>
      </c>
      <c r="E36" s="41">
        <f>'45-49 transition matrix'!E5</f>
        <v>0.82509159200000004</v>
      </c>
      <c r="F36" s="41">
        <f>'45-49 transition matrix'!F5</f>
        <v>0.1067</v>
      </c>
      <c r="G36" s="41">
        <f>'45-49 transition matrix'!G5</f>
        <v>0</v>
      </c>
      <c r="H36" s="41">
        <f>'45-49 transition matrix'!H5</f>
        <v>0</v>
      </c>
      <c r="I36" s="41">
        <f>'45-49 transition matrix'!I5</f>
        <v>1.8430000000000001E-4</v>
      </c>
      <c r="J36" s="41">
        <f>'45-49 transition matrix'!J5</f>
        <v>0</v>
      </c>
      <c r="K36" s="41">
        <f>'45-49 transition matrix'!K5</f>
        <v>6.2241080000000008E-3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51"/>
      <c r="CP36" s="51"/>
      <c r="CQ36" s="51"/>
      <c r="CR36" s="51"/>
      <c r="CS36" s="51"/>
      <c r="CT36" s="51"/>
      <c r="CU36" s="51"/>
      <c r="CV36" s="51"/>
      <c r="CW36" s="51"/>
      <c r="CX36" s="51"/>
      <c r="CY36" s="51"/>
      <c r="CZ36" s="51"/>
    </row>
    <row r="37" spans="1:104" x14ac:dyDescent="0.25">
      <c r="A37" s="4" t="str">
        <f>'45-49 transition matrix'!A6</f>
        <v>F3</v>
      </c>
      <c r="B37" s="41">
        <f>'45-49 transition matrix'!B6</f>
        <v>0</v>
      </c>
      <c r="C37" s="41">
        <f>'45-49 transition matrix'!C6</f>
        <v>0</v>
      </c>
      <c r="D37" s="41">
        <f>'45-49 transition matrix'!D6</f>
        <v>0</v>
      </c>
      <c r="E37" s="41">
        <f>'45-49 transition matrix'!E6</f>
        <v>6.1800000000000001E-2</v>
      </c>
      <c r="F37" s="41">
        <f>'45-49 transition matrix'!F6</f>
        <v>0.85989176999999994</v>
      </c>
      <c r="G37" s="41">
        <f>'45-49 transition matrix'!G6</f>
        <v>6.9839999999999999E-2</v>
      </c>
      <c r="H37" s="41">
        <f>'45-49 transition matrix'!H6</f>
        <v>0</v>
      </c>
      <c r="I37" s="41">
        <f>'45-49 transition matrix'!I6</f>
        <v>3.6860000000000001E-4</v>
      </c>
      <c r="J37" s="41">
        <f>'45-49 transition matrix'!J6</f>
        <v>0</v>
      </c>
      <c r="K37" s="41">
        <f>'45-49 transition matrix'!K6</f>
        <v>8.0996300000000018E-3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51"/>
      <c r="CP37" s="51"/>
      <c r="CQ37" s="51"/>
      <c r="CR37" s="51"/>
      <c r="CS37" s="51"/>
      <c r="CT37" s="51"/>
      <c r="CU37" s="51"/>
      <c r="CV37" s="51"/>
      <c r="CW37" s="51"/>
      <c r="CX37" s="51"/>
      <c r="CY37" s="51"/>
      <c r="CZ37" s="51"/>
    </row>
    <row r="38" spans="1:104" x14ac:dyDescent="0.25">
      <c r="A38" s="4" t="str">
        <f>'45-49 transition matrix'!A7</f>
        <v>F4</v>
      </c>
      <c r="B38" s="41">
        <f>'45-49 transition matrix'!B7</f>
        <v>0</v>
      </c>
      <c r="C38" s="41">
        <f>'45-49 transition matrix'!C7</f>
        <v>0</v>
      </c>
      <c r="D38" s="41">
        <f>'45-49 transition matrix'!D7</f>
        <v>0</v>
      </c>
      <c r="E38" s="41">
        <f>'45-49 transition matrix'!E7</f>
        <v>0</v>
      </c>
      <c r="F38" s="41">
        <f>'45-49 transition matrix'!F7</f>
        <v>6.1800000000000001E-2</v>
      </c>
      <c r="G38" s="41">
        <f>'45-49 transition matrix'!G7</f>
        <v>0.796025074</v>
      </c>
      <c r="H38" s="41">
        <f>'45-49 transition matrix'!H7</f>
        <v>0.1067</v>
      </c>
      <c r="I38" s="41">
        <f>'45-49 transition matrix'!I7</f>
        <v>2.5219999999999999E-2</v>
      </c>
      <c r="J38" s="41">
        <f>'45-49 transition matrix'!J7</f>
        <v>0</v>
      </c>
      <c r="K38" s="41">
        <f>'45-49 transition matrix'!K7</f>
        <v>1.0254926000000001E-2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51"/>
      <c r="CP38" s="51"/>
      <c r="CQ38" s="51"/>
      <c r="CR38" s="51"/>
      <c r="CS38" s="51"/>
      <c r="CT38" s="51"/>
      <c r="CU38" s="51"/>
      <c r="CV38" s="51"/>
      <c r="CW38" s="51"/>
      <c r="CX38" s="51"/>
      <c r="CY38" s="51"/>
      <c r="CZ38" s="51"/>
    </row>
    <row r="39" spans="1:104" x14ac:dyDescent="0.25">
      <c r="A39" s="4" t="str">
        <f>'45-49 transition matrix'!A8</f>
        <v>DCC</v>
      </c>
      <c r="B39" s="41">
        <f>'45-49 transition matrix'!B8</f>
        <v>0</v>
      </c>
      <c r="C39" s="41">
        <f>'45-49 transition matrix'!C8</f>
        <v>0</v>
      </c>
      <c r="D39" s="41">
        <f>'45-49 transition matrix'!D8</f>
        <v>0</v>
      </c>
      <c r="E39" s="41">
        <f>'45-49 transition matrix'!E8</f>
        <v>0</v>
      </c>
      <c r="F39" s="41">
        <f>'45-49 transition matrix'!F8</f>
        <v>0</v>
      </c>
      <c r="G39" s="41">
        <f>'45-49 transition matrix'!G8</f>
        <v>0</v>
      </c>
      <c r="H39" s="41">
        <f>'45-49 transition matrix'!H8</f>
        <v>0.78761999999999999</v>
      </c>
      <c r="I39" s="41">
        <f>'45-49 transition matrix'!I8</f>
        <v>2.5219999999999999E-2</v>
      </c>
      <c r="J39" s="41">
        <f>'45-49 transition matrix'!J8</f>
        <v>2.716E-2</v>
      </c>
      <c r="K39" s="41">
        <f>'45-49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51"/>
      <c r="CP39" s="51"/>
      <c r="CQ39" s="51"/>
      <c r="CR39" s="51"/>
      <c r="CS39" s="51"/>
      <c r="CT39" s="51"/>
      <c r="CU39" s="51"/>
      <c r="CV39" s="51"/>
      <c r="CW39" s="51"/>
      <c r="CX39" s="51"/>
      <c r="CY39" s="51"/>
      <c r="CZ39" s="51"/>
    </row>
    <row r="40" spans="1:104" x14ac:dyDescent="0.25">
      <c r="A40" s="4" t="str">
        <f>'45-49 transition matrix'!A9</f>
        <v>HCC</v>
      </c>
      <c r="B40" s="41">
        <f>'45-49 transition matrix'!B9</f>
        <v>0</v>
      </c>
      <c r="C40" s="41">
        <f>'45-49 transition matrix'!C9</f>
        <v>0</v>
      </c>
      <c r="D40" s="41">
        <f>'45-49 transition matrix'!D9</f>
        <v>0</v>
      </c>
      <c r="E40" s="41">
        <f>'45-49 transition matrix'!E9</f>
        <v>0</v>
      </c>
      <c r="F40" s="41">
        <f>'45-49 transition matrix'!F9</f>
        <v>0</v>
      </c>
      <c r="G40" s="41">
        <f>'45-49 transition matrix'!G9</f>
        <v>0</v>
      </c>
      <c r="H40" s="41">
        <f>'45-49 transition matrix'!H9</f>
        <v>0</v>
      </c>
      <c r="I40" s="41">
        <f>'45-49 transition matrix'!I9</f>
        <v>0.34700000000000009</v>
      </c>
      <c r="J40" s="41">
        <f>'45-49 transition matrix'!J9</f>
        <v>3.0599999999999999E-2</v>
      </c>
      <c r="K40" s="41">
        <f>'45-49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51"/>
      <c r="CP40" s="51"/>
      <c r="CQ40" s="51"/>
      <c r="CR40" s="51"/>
      <c r="CS40" s="51"/>
      <c r="CT40" s="51"/>
      <c r="CU40" s="51"/>
      <c r="CV40" s="51"/>
      <c r="CW40" s="51"/>
      <c r="CX40" s="51"/>
      <c r="CY40" s="51"/>
      <c r="CZ40" s="51"/>
    </row>
    <row r="41" spans="1:104" x14ac:dyDescent="0.25">
      <c r="A41" s="4" t="str">
        <f>'45-49 transition matrix'!A10</f>
        <v xml:space="preserve">LT </v>
      </c>
      <c r="B41" s="41">
        <f>'45-49 transition matrix'!B10</f>
        <v>0</v>
      </c>
      <c r="C41" s="41">
        <f>'45-49 transition matrix'!C10</f>
        <v>0</v>
      </c>
      <c r="D41" s="41">
        <f>'45-49 transition matrix'!D10</f>
        <v>0</v>
      </c>
      <c r="E41" s="41">
        <f>'45-49 transition matrix'!E10</f>
        <v>0</v>
      </c>
      <c r="F41" s="41">
        <f>'45-49 transition matrix'!F10</f>
        <v>0</v>
      </c>
      <c r="G41" s="41">
        <f>'45-49 transition matrix'!G10</f>
        <v>0</v>
      </c>
      <c r="H41" s="41">
        <f>'45-49 transition matrix'!H10</f>
        <v>0</v>
      </c>
      <c r="I41" s="41">
        <f>'45-49 transition matrix'!I10</f>
        <v>0</v>
      </c>
      <c r="J41" s="41">
        <f>'45-49 transition matrix'!J10</f>
        <v>0.92999999999999994</v>
      </c>
      <c r="K41" s="41">
        <f>'45-49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51"/>
      <c r="CP41" s="51"/>
      <c r="CQ41" s="51"/>
      <c r="CR41" s="51"/>
      <c r="CS41" s="51"/>
      <c r="CT41" s="51"/>
      <c r="CU41" s="51"/>
      <c r="CV41" s="51"/>
      <c r="CW41" s="51"/>
      <c r="CX41" s="51"/>
      <c r="CY41" s="51"/>
      <c r="CZ41" s="51"/>
    </row>
    <row r="42" spans="1:104" x14ac:dyDescent="0.25">
      <c r="A42" s="4" t="str">
        <f>'45-49 transition matrix'!A11</f>
        <v>death</v>
      </c>
      <c r="B42" s="41">
        <f>'45-49 transition matrix'!B11</f>
        <v>0</v>
      </c>
      <c r="C42" s="41">
        <f>'45-49 transition matrix'!C11</f>
        <v>0</v>
      </c>
      <c r="D42" s="41">
        <f>'45-49 transition matrix'!D11</f>
        <v>0</v>
      </c>
      <c r="E42" s="41">
        <f>'45-49 transition matrix'!E11</f>
        <v>0</v>
      </c>
      <c r="F42" s="41">
        <f>'45-49 transition matrix'!F11</f>
        <v>0</v>
      </c>
      <c r="G42" s="41">
        <f>'45-49 transition matrix'!G11</f>
        <v>0</v>
      </c>
      <c r="H42" s="41">
        <f>'45-49 transition matrix'!H11</f>
        <v>0</v>
      </c>
      <c r="I42" s="41">
        <f>'45-49 transition matrix'!I11</f>
        <v>0</v>
      </c>
      <c r="J42" s="41">
        <f>'45-49 transition matrix'!J11</f>
        <v>0</v>
      </c>
      <c r="K42" s="41">
        <f>'45-49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51"/>
      <c r="CP42" s="51"/>
      <c r="CQ42" s="51"/>
      <c r="CR42" s="51"/>
      <c r="CS42" s="51"/>
      <c r="CT42" s="51"/>
      <c r="CU42" s="51"/>
      <c r="CV42" s="51"/>
      <c r="CW42" s="51"/>
      <c r="CX42" s="51"/>
      <c r="CY42" s="51"/>
      <c r="CZ42" s="51"/>
    </row>
    <row r="43" spans="1:104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51"/>
      <c r="CP43" s="51"/>
      <c r="CQ43" s="51"/>
      <c r="CR43" s="51"/>
      <c r="CS43" s="51"/>
      <c r="CT43" s="51"/>
      <c r="CU43" s="51"/>
      <c r="CV43" s="51"/>
      <c r="CW43" s="51"/>
      <c r="CX43" s="51"/>
      <c r="CY43" s="51"/>
      <c r="CZ43" s="51"/>
    </row>
    <row r="44" spans="1:104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51"/>
      <c r="CP44" s="51"/>
      <c r="CQ44" s="51"/>
      <c r="CR44" s="51"/>
      <c r="CS44" s="51"/>
      <c r="CT44" s="51"/>
      <c r="CU44" s="51"/>
      <c r="CV44" s="51"/>
      <c r="CW44" s="51"/>
      <c r="CX44" s="51"/>
      <c r="CY44" s="51"/>
      <c r="CZ44" s="51"/>
    </row>
    <row r="45" spans="1:104" x14ac:dyDescent="0.25">
      <c r="A45" s="4">
        <v>45</v>
      </c>
      <c r="B45" s="41">
        <f t="array" ref="B45:K45">MMULT(B29:K29,BS5:CB14)</f>
        <v>641.63278435087386</v>
      </c>
      <c r="C45" s="41">
        <v>173.97633147707674</v>
      </c>
      <c r="D45" s="41">
        <v>16.767918123387066</v>
      </c>
      <c r="E45" s="41">
        <v>4.1759979458989864</v>
      </c>
      <c r="F45" s="41">
        <v>1.3840735690965484</v>
      </c>
      <c r="G45" s="41">
        <v>0.93037698912006705</v>
      </c>
      <c r="H45" s="41">
        <v>0.71456378227665474</v>
      </c>
      <c r="I45" s="41">
        <v>5.8113398390921264E-2</v>
      </c>
      <c r="J45" s="41">
        <v>0.11322570556366551</v>
      </c>
      <c r="K45" s="41">
        <v>10.204004920479523</v>
      </c>
      <c r="L45" s="41">
        <f xml:space="preserve"> (C45 + D45 + E45 + F45 + G45 + H45) / $Q$2</f>
        <v>0.23289315929802068</v>
      </c>
      <c r="M45" s="41">
        <f xml:space="preserve"> (D45 + E45 + F45 + G45 + H45) / (C45 + D45 + E45 + F45+ G45 + H45)</f>
        <v>0.12110644001027791</v>
      </c>
      <c r="N45" s="41">
        <f>I45 / (D45 + E45 + F45 + G45 + H45)</f>
        <v>2.4241257700900408E-3</v>
      </c>
      <c r="O45" s="41">
        <f>SUM(B45:J45)</f>
        <v>839.75338534168452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51"/>
      <c r="CP45" s="51"/>
      <c r="CQ45" s="51"/>
      <c r="CR45" s="51"/>
      <c r="CS45" s="51"/>
      <c r="CT45" s="51"/>
      <c r="CU45" s="51"/>
      <c r="CV45" s="51"/>
      <c r="CW45" s="51"/>
      <c r="CX45" s="51"/>
      <c r="CY45" s="51"/>
      <c r="CZ45" s="51"/>
    </row>
    <row r="46" spans="1:104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51"/>
      <c r="CP46" s="51"/>
      <c r="CQ46" s="51"/>
      <c r="CR46" s="51"/>
      <c r="CS46" s="51"/>
      <c r="CT46" s="51"/>
      <c r="CU46" s="51"/>
      <c r="CV46" s="51"/>
      <c r="CW46" s="51"/>
      <c r="CX46" s="51"/>
      <c r="CY46" s="51"/>
      <c r="CZ46" s="51"/>
    </row>
    <row r="47" spans="1:104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</row>
    <row r="48" spans="1:104" x14ac:dyDescent="0.25">
      <c r="A48" s="4">
        <v>46</v>
      </c>
      <c r="B48" s="41">
        <f t="array" ref="B48:K48">MMULT(B45:K45,B33:K42)</f>
        <v>621.79064502481083</v>
      </c>
      <c r="C48" s="41">
        <v>188.56388914182764</v>
      </c>
      <c r="D48" s="41">
        <v>17.780503404912469</v>
      </c>
      <c r="E48" s="41">
        <v>5.3202534037060918</v>
      </c>
      <c r="F48" s="41">
        <v>1.6932297498956901</v>
      </c>
      <c r="G48" s="41">
        <v>0.83726710967790152</v>
      </c>
      <c r="H48" s="41">
        <v>0.66207595093585003</v>
      </c>
      <c r="I48" s="41">
        <v>6.3081824824664248E-2</v>
      </c>
      <c r="J48" s="41">
        <v>0.12648572849160505</v>
      </c>
      <c r="K48" s="41">
        <v>13.11995892308121</v>
      </c>
      <c r="L48" s="41">
        <f xml:space="preserve"> (C48 + D48 + E48 + F48 + G48 + H48) / $Q$2</f>
        <v>0.25278587047132361</v>
      </c>
      <c r="M48" s="41">
        <f xml:space="preserve"> (D48 + E48 + F48 + G48 + H48) / (C48 + D48 + E48 + F48+ G48 + H48)</f>
        <v>0.1223758260055542</v>
      </c>
      <c r="N48" s="41">
        <f>I48 / (D48 + E48 + F48 + G48 + H48)</f>
        <v>2.399156962561834E-3</v>
      </c>
      <c r="O48" s="41">
        <f>SUM(B48:J48)</f>
        <v>836.83743133908274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</row>
    <row r="49" spans="1:104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</row>
    <row r="50" spans="1:104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</row>
    <row r="51" spans="1:104" x14ac:dyDescent="0.25">
      <c r="A51" s="4">
        <v>47</v>
      </c>
      <c r="B51" s="41">
        <f t="array" ref="B51:K51">MMULT(B48:K48,B33:K42)</f>
        <v>606.12015371922701</v>
      </c>
      <c r="C51" s="41">
        <v>198.74613767040682</v>
      </c>
      <c r="D51" s="41">
        <v>18.994881271665236</v>
      </c>
      <c r="E51" s="41">
        <v>6.3915176625549925</v>
      </c>
      <c r="F51" s="41">
        <v>2.0754084722079966</v>
      </c>
      <c r="G51" s="41">
        <v>0.78474077867183267</v>
      </c>
      <c r="H51" s="41">
        <v>0.61080066107872621</v>
      </c>
      <c r="I51" s="41">
        <v>6.1467870312167619E-2</v>
      </c>
      <c r="J51" s="41">
        <v>0.13754401416424511</v>
      </c>
      <c r="K51" s="41">
        <v>16.034738141874843</v>
      </c>
      <c r="L51" s="41">
        <f xml:space="preserve"> (C51 + D51 + E51 + F51 + G51 + H51) / $Q$2</f>
        <v>0.26778223134971835</v>
      </c>
      <c r="M51" s="41">
        <f xml:space="preserve"> (D51 + E51 + F51 + G51 + H51) / (C51 + D51 + E51 + F51+ G51 + H51)</f>
        <v>0.126787815458512</v>
      </c>
      <c r="N51" s="41">
        <f>I51 / (D51 + E51 + F51 + G51 + H51)</f>
        <v>2.1300595089249522E-3</v>
      </c>
      <c r="O51" s="41">
        <f>SUM(B51:J51)</f>
        <v>833.92265212028906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</row>
    <row r="52" spans="1:104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</row>
    <row r="53" spans="1:104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</row>
    <row r="54" spans="1:104" x14ac:dyDescent="0.25">
      <c r="A54" s="4">
        <v>48</v>
      </c>
      <c r="B54" s="41">
        <f t="array" ref="B54:K54">MMULT(B51:K51,B33:K42)</f>
        <v>593.50576701000512</v>
      </c>
      <c r="C54" s="41">
        <v>205.7462690655795</v>
      </c>
      <c r="D54" s="41">
        <v>20.279453541000493</v>
      </c>
      <c r="E54" s="41">
        <v>7.4286015587627521</v>
      </c>
      <c r="F54" s="41">
        <v>2.5150985793564669</v>
      </c>
      <c r="G54" s="41">
        <v>0.76961986411206973</v>
      </c>
      <c r="H54" s="41">
        <v>0.5648106577631109</v>
      </c>
      <c r="I54" s="41">
        <v>5.863921120084771E-2</v>
      </c>
      <c r="J54" s="41">
        <v>0.14638619595919847</v>
      </c>
      <c r="K54" s="41">
        <v>18.94274457842419</v>
      </c>
      <c r="L54" s="41">
        <f xml:space="preserve"> (C54 + D54 + E54 + F54 + G54 + H54) / $Q$2</f>
        <v>0.27919499963801658</v>
      </c>
      <c r="M54" s="41">
        <f xml:space="preserve"> (D54 + E54 + F54 + G54 + H54) / (C54 + D54 + E54 + F54+ G54 + H54)</f>
        <v>0.13298386758829744</v>
      </c>
      <c r="N54" s="41">
        <f>I54 / (D54 + E54 + F54 + G54 + H54)</f>
        <v>1.8581654041502655E-3</v>
      </c>
      <c r="O54" s="41">
        <f>SUM(B54:J54)</f>
        <v>831.01464568373967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</row>
    <row r="55" spans="1:104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</row>
    <row r="56" spans="1:104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</row>
    <row r="57" spans="1:104" x14ac:dyDescent="0.25">
      <c r="A57" s="4">
        <v>49</v>
      </c>
      <c r="B57" s="41">
        <f t="array" ref="B57:K57">MMULT(B54:K54,B33:K42)</f>
        <v>583.13829771692792</v>
      </c>
      <c r="C57" s="41">
        <v>210.44642465559696</v>
      </c>
      <c r="D57" s="41">
        <v>21.553335242820665</v>
      </c>
      <c r="E57" s="41">
        <v>8.4485274714822243</v>
      </c>
      <c r="F57" s="41">
        <v>3.0029068630494291</v>
      </c>
      <c r="G57" s="41">
        <v>0.78829119406393588</v>
      </c>
      <c r="H57" s="41">
        <v>0.52697460976813926</v>
      </c>
      <c r="I57" s="41">
        <v>5.6481241602410359E-2</v>
      </c>
      <c r="J57" s="41">
        <v>0.15327377956964661</v>
      </c>
      <c r="K57" s="41">
        <v>21.842877487282422</v>
      </c>
      <c r="L57" s="41">
        <f xml:space="preserve"> (C57 + D57 + E57 + F57 + G57 + H57) / $Q$2</f>
        <v>0.2879749771471305</v>
      </c>
      <c r="M57" s="41">
        <f xml:space="preserve"> (D57 + E57 + F57 + G57 + H57) / (C57 + D57 + E57 + F57+ G57 + H57)</f>
        <v>0.14021543383038301</v>
      </c>
      <c r="N57" s="41">
        <f>I57 / (D57 + E57 + F57 + G57 + H57)</f>
        <v>1.6457221263057209E-3</v>
      </c>
      <c r="O57" s="41">
        <f>SUM(B57:J57)</f>
        <v>828.1145127748814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36.470093178520216</v>
      </c>
      <c r="AM57">
        <f>J57 - J45</f>
        <v>4.0048074005981094E-2</v>
      </c>
      <c r="AN57">
        <f>K57-K45</f>
        <v>11.638872566802899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</row>
    <row r="58" spans="1:104" x14ac:dyDescent="0.25">
      <c r="A58" s="22" t="s">
        <v>153</v>
      </c>
      <c r="B58" s="4">
        <f t="shared" ref="B58:J58" si="2">SUM(B45:B57)</f>
        <v>3046.1876478218446</v>
      </c>
      <c r="C58" s="4">
        <f t="shared" si="2"/>
        <v>977.47905201048775</v>
      </c>
      <c r="D58" s="4">
        <f t="shared" si="2"/>
        <v>95.376091583785936</v>
      </c>
      <c r="E58" s="4">
        <f t="shared" si="2"/>
        <v>31.764898042405044</v>
      </c>
      <c r="F58" s="4">
        <f t="shared" si="2"/>
        <v>10.670717233606132</v>
      </c>
      <c r="G58" s="4">
        <f t="shared" si="2"/>
        <v>4.1102959356458069</v>
      </c>
      <c r="H58" s="4">
        <f t="shared" si="2"/>
        <v>3.0792256618224814</v>
      </c>
      <c r="I58" s="4">
        <f t="shared" si="2"/>
        <v>0.29778354633101117</v>
      </c>
      <c r="J58" s="4">
        <f t="shared" si="2"/>
        <v>0.67691542374836078</v>
      </c>
      <c r="K58" s="41"/>
      <c r="L58" s="4"/>
      <c r="M58" s="41"/>
      <c r="N58" s="41"/>
      <c r="O58" s="4">
        <f>SUM(B58:J58)</f>
        <v>4169.6426272596764</v>
      </c>
      <c r="P58" s="41"/>
      <c r="Q58" s="41">
        <f xml:space="preserve"> $R$6 * B58</f>
        <v>3046.1876478218446</v>
      </c>
      <c r="R58" s="41">
        <f>$R$7 * C58</f>
        <v>977.47905201048775</v>
      </c>
      <c r="S58" s="41">
        <f xml:space="preserve"> $R$8 * D58</f>
        <v>90.607287004596628</v>
      </c>
      <c r="T58" s="41">
        <f xml:space="preserve"> $R$9 * E58</f>
        <v>30.176653140284792</v>
      </c>
      <c r="U58" s="41">
        <f xml:space="preserve"> $R$10 * F58</f>
        <v>9.8170598549176411</v>
      </c>
      <c r="V58" s="41">
        <f>$R$11 * G58</f>
        <v>3.2060308298037294</v>
      </c>
      <c r="W58" s="41">
        <f>$R$12 *H58</f>
        <v>1.8475353970934887</v>
      </c>
      <c r="X58" s="41">
        <f xml:space="preserve"> $R$13 * I58</f>
        <v>0.19355930511515726</v>
      </c>
      <c r="Y58" s="41">
        <f xml:space="preserve"> $R$14 * J58</f>
        <v>0.50768656781127053</v>
      </c>
      <c r="Z58" s="4">
        <f>SUM(Q58:Y58)</f>
        <v>4160.0225119319548</v>
      </c>
      <c r="AA58" s="41"/>
      <c r="AB58" s="49">
        <f xml:space="preserve"> $S$6 * B58</f>
        <v>7642884.808385008</v>
      </c>
      <c r="AC58" s="49">
        <f>$S$7 * C58</f>
        <v>3787731.3265406401</v>
      </c>
      <c r="AD58" s="49">
        <f xml:space="preserve"> $S$8 * D58</f>
        <v>374351.15946635982</v>
      </c>
      <c r="AE58" s="49">
        <f xml:space="preserve"> $S$9 * E58</f>
        <v>127059.59216962017</v>
      </c>
      <c r="AF58" s="49">
        <f xml:space="preserve"> $S$10 * F58</f>
        <v>48018.227551227596</v>
      </c>
      <c r="AG58" s="49">
        <f>$S$11 * G58</f>
        <v>85132.449419095952</v>
      </c>
      <c r="AH58" s="49">
        <f>$S$12 *H58</f>
        <v>157607.08627472189</v>
      </c>
      <c r="AI58" s="49">
        <f xml:space="preserve"> $S$13 * I58</f>
        <v>21121.786941258622</v>
      </c>
      <c r="AJ58" s="49">
        <f xml:space="preserve"> $S$14 * J58</f>
        <v>45467.055182329896</v>
      </c>
      <c r="AK58" s="39">
        <f>SUM(AB58:AJ58) + AL58 + AM58 + AN58</f>
        <v>13190711.034083944</v>
      </c>
      <c r="AL58" s="39">
        <f>IF(AL57&gt;0,(AL57*$T$7)-(AL57*$S$7),0)</f>
        <v>169367.11272104789</v>
      </c>
      <c r="AM58" s="39">
        <f>IF(AM57 &gt; 0, (AM57 * $T$14) - (AM57 * $S$14), 0)</f>
        <v>6670.8076871762696</v>
      </c>
      <c r="AN58" s="39">
        <f t="array" ref="AN58">IF(AN57&gt;0,AN57*$T$15,0)</f>
        <v>725299.62174545624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</row>
    <row r="59" spans="1:104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</row>
    <row r="60" spans="1:104" x14ac:dyDescent="0.25">
      <c r="A60" s="4" t="str">
        <f>'50-54 transition matrix'!A1</f>
        <v>50-54</v>
      </c>
      <c r="B60" s="4" t="str">
        <f>'50-54 transition matrix'!B1</f>
        <v>no NAFLD</v>
      </c>
      <c r="C60" s="4" t="str">
        <f>'50-54 transition matrix'!C1</f>
        <v>NAFLD F0</v>
      </c>
      <c r="D60" s="4" t="str">
        <f>'50-54 transition matrix'!D1</f>
        <v>F1</v>
      </c>
      <c r="E60" s="4" t="str">
        <f>'50-54 transition matrix'!E1</f>
        <v>F2</v>
      </c>
      <c r="F60" s="4" t="str">
        <f>'50-54 transition matrix'!F1</f>
        <v>F3</v>
      </c>
      <c r="G60" s="4" t="str">
        <f>'50-54 transition matrix'!G1</f>
        <v>F4</v>
      </c>
      <c r="H60" s="4" t="str">
        <f>'50-54 transition matrix'!H1</f>
        <v>DCC</v>
      </c>
      <c r="I60" s="4" t="str">
        <f>'50-54 transition matrix'!I1</f>
        <v>HCC</v>
      </c>
      <c r="J60" s="4" t="str">
        <f>'50-54 transition matrix'!J1</f>
        <v>LT</v>
      </c>
      <c r="K60" s="4" t="str">
        <f>'50-54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</row>
    <row r="61" spans="1:104" x14ac:dyDescent="0.25">
      <c r="A61" s="4" t="str">
        <f>'50-54 transition matrix'!A2</f>
        <v>no NAFLD</v>
      </c>
      <c r="B61" s="41">
        <f>'50-54 transition matrix'!B2</f>
        <v>0.91325999999999996</v>
      </c>
      <c r="C61" s="41">
        <f>'50-54 transition matrix'!C2</f>
        <v>8.1799999999999998E-2</v>
      </c>
      <c r="D61" s="41">
        <f>'50-54 transition matrix'!D2</f>
        <v>0</v>
      </c>
      <c r="E61" s="41">
        <f>'50-54 transition matrix'!E2</f>
        <v>0</v>
      </c>
      <c r="F61" s="41">
        <f>'50-54 transition matrix'!F2</f>
        <v>0</v>
      </c>
      <c r="G61" s="41">
        <f>'50-54 transition matrix'!G2</f>
        <v>0</v>
      </c>
      <c r="H61" s="41">
        <f>'50-54 transition matrix'!H2</f>
        <v>0</v>
      </c>
      <c r="I61" s="41">
        <f>'50-54 transition matrix'!I2</f>
        <v>0</v>
      </c>
      <c r="J61" s="41">
        <f>'50-54 transition matrix'!J2</f>
        <v>0</v>
      </c>
      <c r="K61" s="41">
        <f>'50-54 transition matrix'!K2</f>
        <v>4.9399999999999999E-3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</row>
    <row r="62" spans="1:104" x14ac:dyDescent="0.25">
      <c r="A62" s="4" t="str">
        <f>'50-54 transition matrix'!A3</f>
        <v>NAFLD</v>
      </c>
      <c r="B62" s="41">
        <f>'50-54 transition matrix'!B3</f>
        <v>0.17818999999999999</v>
      </c>
      <c r="C62" s="41">
        <f>'50-54 transition matrix'!C3</f>
        <v>0.79515230000000003</v>
      </c>
      <c r="D62" s="41">
        <f>'50-54 transition matrix'!D3</f>
        <v>2.0952000000000002E-2</v>
      </c>
      <c r="E62" s="41">
        <f>'50-54 transition matrix'!E3</f>
        <v>0</v>
      </c>
      <c r="F62" s="41">
        <f>'50-54 transition matrix'!F3</f>
        <v>0</v>
      </c>
      <c r="G62" s="41">
        <f>'50-54 transition matrix'!G3</f>
        <v>0</v>
      </c>
      <c r="H62" s="41">
        <f>'50-54 transition matrix'!H3</f>
        <v>0</v>
      </c>
      <c r="I62" s="41">
        <f>'50-54 transition matrix'!I3</f>
        <v>0</v>
      </c>
      <c r="J62" s="41">
        <f>'50-54 transition matrix'!J3</f>
        <v>0</v>
      </c>
      <c r="K62" s="41">
        <f>'50-54 transition matrix'!K3</f>
        <v>5.7057000000000002E-3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</row>
    <row r="63" spans="1:104" x14ac:dyDescent="0.25">
      <c r="A63" s="4" t="str">
        <f>'50-54 transition matrix'!A4</f>
        <v>F1</v>
      </c>
      <c r="B63" s="41">
        <f>'50-54 transition matrix'!B4</f>
        <v>0</v>
      </c>
      <c r="C63" s="41">
        <f>'50-54 transition matrix'!C4</f>
        <v>6.1800000000000001E-2</v>
      </c>
      <c r="D63" s="41">
        <f>'50-54 transition matrix'!D4</f>
        <v>0.82538316300000003</v>
      </c>
      <c r="E63" s="41">
        <f>'50-54 transition matrix'!E4</f>
        <v>0.1067</v>
      </c>
      <c r="F63" s="41">
        <f>'50-54 transition matrix'!F4</f>
        <v>0</v>
      </c>
      <c r="G63" s="41">
        <f>'50-54 transition matrix'!G4</f>
        <v>0</v>
      </c>
      <c r="H63" s="41">
        <f>'50-54 transition matrix'!H4</f>
        <v>0</v>
      </c>
      <c r="I63" s="41">
        <f>'50-54 transition matrix'!I4</f>
        <v>9.0210000000000005E-6</v>
      </c>
      <c r="J63" s="41">
        <f>'50-54 transition matrix'!J4</f>
        <v>0</v>
      </c>
      <c r="K63" s="41">
        <f>'50-54 transition matrix'!K4</f>
        <v>6.1078160000000012E-3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</row>
    <row r="64" spans="1:104" x14ac:dyDescent="0.25">
      <c r="A64" s="4" t="str">
        <f>'50-54 transition matrix'!A5</f>
        <v>F2</v>
      </c>
      <c r="B64" s="41">
        <f>'50-54 transition matrix'!B5</f>
        <v>0</v>
      </c>
      <c r="C64" s="41">
        <f>'50-54 transition matrix'!C5</f>
        <v>0</v>
      </c>
      <c r="D64" s="41">
        <f>'50-54 transition matrix'!D5</f>
        <v>6.1800000000000001E-2</v>
      </c>
      <c r="E64" s="41">
        <f>'50-54 transition matrix'!E5</f>
        <v>0.821523632</v>
      </c>
      <c r="F64" s="41">
        <f>'50-54 transition matrix'!F5</f>
        <v>0.1067</v>
      </c>
      <c r="G64" s="41">
        <f>'50-54 transition matrix'!G5</f>
        <v>0</v>
      </c>
      <c r="H64" s="41">
        <f>'50-54 transition matrix'!H5</f>
        <v>0</v>
      </c>
      <c r="I64" s="41">
        <f>'50-54 transition matrix'!I5</f>
        <v>1.8430000000000001E-4</v>
      </c>
      <c r="J64" s="41">
        <f>'50-54 transition matrix'!J5</f>
        <v>0</v>
      </c>
      <c r="K64" s="41">
        <f>'50-54 transition matrix'!K5</f>
        <v>9.792068000000001E-3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</row>
    <row r="65" spans="1:104" x14ac:dyDescent="0.25">
      <c r="A65" s="4" t="str">
        <f>'50-54 transition matrix'!A6</f>
        <v>F3</v>
      </c>
      <c r="B65" s="41">
        <f>'50-54 transition matrix'!B6</f>
        <v>0</v>
      </c>
      <c r="C65" s="41">
        <f>'50-54 transition matrix'!C6</f>
        <v>0</v>
      </c>
      <c r="D65" s="41">
        <f>'50-54 transition matrix'!D6</f>
        <v>0</v>
      </c>
      <c r="E65" s="41">
        <f>'50-54 transition matrix'!E6</f>
        <v>6.1800000000000001E-2</v>
      </c>
      <c r="F65" s="41">
        <f>'50-54 transition matrix'!F6</f>
        <v>0.85524866999999993</v>
      </c>
      <c r="G65" s="41">
        <f>'50-54 transition matrix'!G6</f>
        <v>6.9839999999999999E-2</v>
      </c>
      <c r="H65" s="41">
        <f>'50-54 transition matrix'!H6</f>
        <v>0</v>
      </c>
      <c r="I65" s="41">
        <f>'50-54 transition matrix'!I6</f>
        <v>3.6860000000000001E-4</v>
      </c>
      <c r="J65" s="41">
        <f>'50-54 transition matrix'!J6</f>
        <v>0</v>
      </c>
      <c r="K65" s="41">
        <f>'50-54 transition matrix'!K6</f>
        <v>1.2742730000000001E-2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</row>
    <row r="66" spans="1:104" x14ac:dyDescent="0.25">
      <c r="A66" s="4" t="str">
        <f>'50-54 transition matrix'!A7</f>
        <v>F4</v>
      </c>
      <c r="B66" s="41">
        <f>'50-54 transition matrix'!B7</f>
        <v>0</v>
      </c>
      <c r="C66" s="41">
        <f>'50-54 transition matrix'!C7</f>
        <v>0</v>
      </c>
      <c r="D66" s="41">
        <f>'50-54 transition matrix'!D7</f>
        <v>0</v>
      </c>
      <c r="E66" s="41">
        <f>'50-54 transition matrix'!E7</f>
        <v>0</v>
      </c>
      <c r="F66" s="41">
        <f>'50-54 transition matrix'!F7</f>
        <v>6.1800000000000001E-2</v>
      </c>
      <c r="G66" s="41">
        <f>'50-54 transition matrix'!G7</f>
        <v>0.79014645399999994</v>
      </c>
      <c r="H66" s="41">
        <f>'50-54 transition matrix'!H7</f>
        <v>0.1067</v>
      </c>
      <c r="I66" s="41">
        <f>'50-54 transition matrix'!I7</f>
        <v>2.5219999999999999E-2</v>
      </c>
      <c r="J66" s="41">
        <f>'50-54 transition matrix'!J7</f>
        <v>0</v>
      </c>
      <c r="K66" s="41">
        <f>'50-54 transition matrix'!K7</f>
        <v>1.6133546000000002E-2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</row>
    <row r="67" spans="1:104" x14ac:dyDescent="0.25">
      <c r="A67" s="4" t="str">
        <f>'50-54 transition matrix'!A8</f>
        <v>DCC</v>
      </c>
      <c r="B67" s="41">
        <f>'50-54 transition matrix'!B8</f>
        <v>0</v>
      </c>
      <c r="C67" s="41">
        <f>'50-54 transition matrix'!C8</f>
        <v>0</v>
      </c>
      <c r="D67" s="41">
        <f>'50-54 transition matrix'!D8</f>
        <v>0</v>
      </c>
      <c r="E67" s="41">
        <f>'50-54 transition matrix'!E8</f>
        <v>0</v>
      </c>
      <c r="F67" s="41">
        <f>'50-54 transition matrix'!F8</f>
        <v>0</v>
      </c>
      <c r="G67" s="41">
        <f>'50-54 transition matrix'!G8</f>
        <v>0</v>
      </c>
      <c r="H67" s="41">
        <f>'50-54 transition matrix'!H8</f>
        <v>0.78761999999999999</v>
      </c>
      <c r="I67" s="41">
        <f>'50-54 transition matrix'!I8</f>
        <v>2.5219999999999999E-2</v>
      </c>
      <c r="J67" s="41">
        <f>'50-54 transition matrix'!J8</f>
        <v>2.716E-2</v>
      </c>
      <c r="K67" s="41">
        <f>'50-54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</row>
    <row r="68" spans="1:104" x14ac:dyDescent="0.25">
      <c r="A68" s="4" t="str">
        <f>'50-54 transition matrix'!A9</f>
        <v>HCC</v>
      </c>
      <c r="B68" s="41">
        <f>'50-54 transition matrix'!B9</f>
        <v>0</v>
      </c>
      <c r="C68" s="41">
        <f>'50-54 transition matrix'!C9</f>
        <v>0</v>
      </c>
      <c r="D68" s="41">
        <f>'50-54 transition matrix'!D9</f>
        <v>0</v>
      </c>
      <c r="E68" s="41">
        <f>'50-54 transition matrix'!E9</f>
        <v>0</v>
      </c>
      <c r="F68" s="41">
        <f>'50-54 transition matrix'!F9</f>
        <v>0</v>
      </c>
      <c r="G68" s="41">
        <f>'50-54 transition matrix'!G9</f>
        <v>0</v>
      </c>
      <c r="H68" s="41">
        <f>'50-54 transition matrix'!H9</f>
        <v>0</v>
      </c>
      <c r="I68" s="41">
        <f>'50-54 transition matrix'!I9</f>
        <v>0.33782000000000001</v>
      </c>
      <c r="J68" s="41">
        <f>'50-54 transition matrix'!J9</f>
        <v>3.9780000000000003E-2</v>
      </c>
      <c r="K68" s="41">
        <f>'50-54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</row>
    <row r="69" spans="1:104" x14ac:dyDescent="0.25">
      <c r="A69" s="4" t="str">
        <f>'50-54 transition matrix'!A10</f>
        <v xml:space="preserve">LT </v>
      </c>
      <c r="B69" s="41">
        <f>'50-54 transition matrix'!B10</f>
        <v>0</v>
      </c>
      <c r="C69" s="41">
        <f>'50-54 transition matrix'!C10</f>
        <v>0</v>
      </c>
      <c r="D69" s="41">
        <f>'50-54 transition matrix'!D10</f>
        <v>0</v>
      </c>
      <c r="E69" s="41">
        <f>'50-54 transition matrix'!E10</f>
        <v>0</v>
      </c>
      <c r="F69" s="41">
        <f>'50-54 transition matrix'!F10</f>
        <v>0</v>
      </c>
      <c r="G69" s="41">
        <f>'50-54 transition matrix'!G10</f>
        <v>0</v>
      </c>
      <c r="H69" s="41">
        <f>'50-54 transition matrix'!H10</f>
        <v>0</v>
      </c>
      <c r="I69" s="41">
        <f>'50-54 transition matrix'!I10</f>
        <v>0</v>
      </c>
      <c r="J69" s="41">
        <f>'50-54 transition matrix'!J10</f>
        <v>0.92999999999999994</v>
      </c>
      <c r="K69" s="41">
        <f>'50-54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</row>
    <row r="70" spans="1:104" x14ac:dyDescent="0.25">
      <c r="A70" s="4" t="str">
        <f>'50-54 transition matrix'!A11</f>
        <v>death</v>
      </c>
      <c r="B70" s="41">
        <f>'50-54 transition matrix'!B11</f>
        <v>0</v>
      </c>
      <c r="C70" s="41">
        <f>'50-54 transition matrix'!C11</f>
        <v>0</v>
      </c>
      <c r="D70" s="41">
        <f>'50-54 transition matrix'!D11</f>
        <v>0</v>
      </c>
      <c r="E70" s="41">
        <f>'50-54 transition matrix'!E11</f>
        <v>0</v>
      </c>
      <c r="F70" s="41">
        <f>'50-54 transition matrix'!F11</f>
        <v>0</v>
      </c>
      <c r="G70" s="41">
        <f>'50-54 transition matrix'!G11</f>
        <v>0</v>
      </c>
      <c r="H70" s="41">
        <f>'50-54 transition matrix'!H11</f>
        <v>0</v>
      </c>
      <c r="I70" s="41">
        <f>'50-54 transition matrix'!I11</f>
        <v>0</v>
      </c>
      <c r="J70" s="41">
        <f>'50-54 transition matrix'!J11</f>
        <v>0</v>
      </c>
      <c r="K70" s="41">
        <f>'50-54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</row>
    <row r="71" spans="1:104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</row>
    <row r="72" spans="1:104" x14ac:dyDescent="0.25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</row>
    <row r="73" spans="1:104" x14ac:dyDescent="0.25">
      <c r="A73" s="4">
        <v>50</v>
      </c>
      <c r="B73" s="41">
        <f t="array" ref="B73:K73">MMULT(B57:K57,B61:K70)</f>
        <v>570.05633018234244</v>
      </c>
      <c r="C73" s="41">
        <v>216.36966746292563</v>
      </c>
      <c r="D73" s="41">
        <v>22.721152503040365</v>
      </c>
      <c r="E73" s="41">
        <v>9.4259854879692728</v>
      </c>
      <c r="F73" s="41">
        <v>3.5184063777572008</v>
      </c>
      <c r="G73" s="41">
        <v>0.83258850702441678</v>
      </c>
      <c r="H73" s="41">
        <v>0.49916641255220379</v>
      </c>
      <c r="I73" s="41">
        <v>5.5109864330710884E-2</v>
      </c>
      <c r="J73" s="41">
        <v>0.15910406919201789</v>
      </c>
      <c r="K73" s="41">
        <v>26.319879395029499</v>
      </c>
      <c r="L73" s="41">
        <f xml:space="preserve"> (C73 + D73 + E73 + F73 + G73 + H73) / $Q$2</f>
        <v>0.29809372758453184</v>
      </c>
      <c r="M73" s="41">
        <f xml:space="preserve"> (D73 + E73 + F73 + G73 + H73) / (C73 + D73 + E73 + F73+ G73 + H73)</f>
        <v>0.14602258440684493</v>
      </c>
      <c r="N73" s="41">
        <f>I73 / (D73 + E73 + F73 + G73 + H73)</f>
        <v>1.489564519323551E-3</v>
      </c>
      <c r="O73" s="41">
        <f>SUM(B73:J73)</f>
        <v>823.63751086713421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</row>
    <row r="74" spans="1:104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</row>
    <row r="75" spans="1:104" x14ac:dyDescent="0.25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</row>
    <row r="76" spans="1:104" x14ac:dyDescent="0.25">
      <c r="A76" s="4">
        <v>51</v>
      </c>
      <c r="B76" s="41">
        <f t="array" ref="B76:K76">MMULT(B73:K73,B61:K70)</f>
        <v>559.16455514754466</v>
      </c>
      <c r="C76" s="41">
        <v>220.08161376698399</v>
      </c>
      <c r="D76" s="41">
        <v>23.869559895804542</v>
      </c>
      <c r="E76" s="41">
        <v>10.385454319475611</v>
      </c>
      <c r="F76" s="41">
        <v>4.0663189963967934</v>
      </c>
      <c r="G76" s="41">
        <v>0.90359235788905989</v>
      </c>
      <c r="H76" s="41">
        <v>0.481990643553872</v>
      </c>
      <c r="I76" s="41">
        <v>5.5443134672927094E-2</v>
      </c>
      <c r="J76" s="41">
        <v>0.16371641451657015</v>
      </c>
      <c r="K76" s="41">
        <v>30.785145585325619</v>
      </c>
      <c r="L76" s="41">
        <f xml:space="preserve"> (C76 + D76 + E76 + F76 + G76 + H76) / $Q$2</f>
        <v>0.30564888658709555</v>
      </c>
      <c r="M76" s="41">
        <f xml:space="preserve"> (D76 + E76 + F76 + G76 + H76) / (C76 + D76 + E76 + F76+ G76 + H76)</f>
        <v>0.15284322297124076</v>
      </c>
      <c r="N76" s="41">
        <f>I76 / (D76 + E76 + F76 + G76 + H76)</f>
        <v>1.3963092569401721E-3</v>
      </c>
      <c r="O76" s="41">
        <f>SUM(B76:J76)</f>
        <v>819.17224467683798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</row>
    <row r="77" spans="1:104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</row>
    <row r="78" spans="1:104" x14ac:dyDescent="0.25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</row>
    <row r="79" spans="1:104" x14ac:dyDescent="0.25">
      <c r="A79" s="4">
        <v>52</v>
      </c>
      <c r="B79" s="41">
        <f t="array" ref="B79:K79">MMULT(B76:K76,B61:K70)</f>
        <v>549.87896439118549</v>
      </c>
      <c r="C79" s="41">
        <v>222.21320078715885</v>
      </c>
      <c r="D79" s="41">
        <v>24.95450389480655</v>
      </c>
      <c r="E79" s="41">
        <v>11.330076707365359</v>
      </c>
      <c r="F79" s="41">
        <v>4.6416838970696839</v>
      </c>
      <c r="G79" s="41">
        <v>0.99796201615589164</v>
      </c>
      <c r="H79" s="41">
        <v>0.47603877526266336</v>
      </c>
      <c r="I79" s="41">
        <v>5.7302414764570236E-2</v>
      </c>
      <c r="J79" s="41">
        <v>0.16755265927662244</v>
      </c>
      <c r="K79" s="41">
        <v>35.240104719117937</v>
      </c>
      <c r="L79" s="41">
        <f xml:space="preserve"> (C79 + D79 + E79 + F79 + G79 + H79) / $Q$2</f>
        <v>0.31132556656304938</v>
      </c>
      <c r="M79" s="41">
        <f xml:space="preserve"> (D79 + E79 + F79 + G79 + H79) / (C79 + D79 + E79 + F79+ G79 + H79)</f>
        <v>0.16023472243922321</v>
      </c>
      <c r="N79" s="41">
        <f>I79 / (D79 + E79 + F79 + G79 + H79)</f>
        <v>1.3514635904222211E-3</v>
      </c>
      <c r="O79" s="41">
        <f>SUM(B79:J79)</f>
        <v>814.71728554304548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</row>
    <row r="80" spans="1:104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</row>
    <row r="81" spans="1:104" x14ac:dyDescent="0.25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</row>
    <row r="82" spans="1:104" x14ac:dyDescent="0.25">
      <c r="A82" s="4">
        <v>53</v>
      </c>
      <c r="B82" s="41">
        <f t="array" ref="B82:K82">MMULT(B79:K79,B61:K70)</f>
        <v>541.77863326815782</v>
      </c>
      <c r="C82" s="41">
        <v>223.21562532416922</v>
      </c>
      <c r="D82" s="41">
        <v>25.953037079198985</v>
      </c>
      <c r="E82" s="41">
        <v>12.257427397888156</v>
      </c>
      <c r="F82" s="41">
        <v>5.2403872168035814</v>
      </c>
      <c r="G82" s="41">
        <v>1.1127113516636151</v>
      </c>
      <c r="H82" s="41">
        <v>0.48142020729621254</v>
      </c>
      <c r="I82" s="41">
        <v>6.0556374116605444E-2</v>
      </c>
      <c r="J82" s="41">
        <v>0.17103267632272739</v>
      </c>
      <c r="K82" s="41">
        <v>39.686559366546653</v>
      </c>
      <c r="L82" s="41">
        <f xml:space="preserve"> (C82 + D82 + E82 + F82 + G82 + H82) / $Q$2</f>
        <v>0.31561653754698982</v>
      </c>
      <c r="M82" s="41">
        <f xml:space="preserve"> (D82 + E82 + F82 + G82 + H82) / (C82 + D82 + E82 + F82+ G82 + H82)</f>
        <v>0.16791501179315999</v>
      </c>
      <c r="N82" s="41">
        <f>I82 / (D82 + E82 + F82 + G82 + H82)</f>
        <v>1.3443533495547098E-3</v>
      </c>
      <c r="O82" s="41">
        <f>SUM(B82:J82)</f>
        <v>810.27083089561688</v>
      </c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</row>
    <row r="83" spans="1:104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</row>
    <row r="84" spans="1:104" x14ac:dyDescent="0.25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</row>
    <row r="85" spans="1:104" x14ac:dyDescent="0.25">
      <c r="A85" s="4">
        <v>54</v>
      </c>
      <c r="B85" s="41">
        <f t="array" ref="B85:K85">MMULT(B82:K82,B61:K70)</f>
        <v>534.55954689499151</v>
      </c>
      <c r="C85" s="41">
        <v>223.41180776528122</v>
      </c>
      <c r="D85" s="41">
        <v>26.855522628867025</v>
      </c>
      <c r="E85" s="41">
        <v>13.162811261238382</v>
      </c>
      <c r="F85" s="41">
        <v>5.8584672623437424</v>
      </c>
      <c r="G85" s="41">
        <v>1.2451935720641145</v>
      </c>
      <c r="H85" s="41">
        <v>0.4979024848931507</v>
      </c>
      <c r="I85" s="41">
        <v>6.5085925166074546E-2</v>
      </c>
      <c r="J85" s="41">
        <v>0.17454469437266018</v>
      </c>
      <c r="K85" s="41">
        <v>44.1265077729457</v>
      </c>
      <c r="L85" s="41">
        <f xml:space="preserve"> (C85 + D85 + E85 + F85 + G85 + H85) / $Q$2</f>
        <v>0.31887681439076571</v>
      </c>
      <c r="M85" s="41">
        <f xml:space="preserve"> (D85 + E85 + F85 + G85 + H85) / (C85 + D85 + E85 + F85+ G85 + H85)</f>
        <v>0.17569862246873946</v>
      </c>
      <c r="N85" s="41">
        <f>I85 / (D85 + E85 + F85 + G85 + H85)</f>
        <v>1.3667800432214715E-3</v>
      </c>
      <c r="O85" s="41">
        <f>SUM(B85:J85)</f>
        <v>805.83088248921786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7.0421403023555911</v>
      </c>
      <c r="AM85">
        <f>J85 - J73</f>
        <v>1.5440625180642292E-2</v>
      </c>
      <c r="AN85">
        <f>K85-K73</f>
        <v>17.806628377916201</v>
      </c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</row>
    <row r="86" spans="1:104" x14ac:dyDescent="0.25">
      <c r="A86" s="22" t="s">
        <v>153</v>
      </c>
      <c r="B86" s="4">
        <f t="shared" ref="B86:J86" si="3">SUM(B73:B85)</f>
        <v>2755.4380298842216</v>
      </c>
      <c r="C86" s="4">
        <f t="shared" si="3"/>
        <v>1105.2919151065189</v>
      </c>
      <c r="D86" s="4">
        <f t="shared" si="3"/>
        <v>124.35377600171748</v>
      </c>
      <c r="E86" s="4">
        <f t="shared" si="3"/>
        <v>56.561755173936781</v>
      </c>
      <c r="F86" s="4">
        <f t="shared" si="3"/>
        <v>23.325263750371001</v>
      </c>
      <c r="G86" s="4">
        <f t="shared" si="3"/>
        <v>5.0920478047970983</v>
      </c>
      <c r="H86" s="4">
        <f t="shared" si="3"/>
        <v>2.4365185235581026</v>
      </c>
      <c r="I86" s="4">
        <f t="shared" si="3"/>
        <v>0.29349771305088823</v>
      </c>
      <c r="J86" s="4">
        <f t="shared" si="3"/>
        <v>0.83595051368059814</v>
      </c>
      <c r="K86" s="41"/>
      <c r="L86" s="4"/>
      <c r="M86" s="41"/>
      <c r="N86" s="41"/>
      <c r="O86" s="4">
        <f>SUM(B86:J86)</f>
        <v>4073.6287544718521</v>
      </c>
      <c r="P86" s="41"/>
      <c r="Q86" s="41">
        <f xml:space="preserve"> $R$6 * B86</f>
        <v>2755.4380298842216</v>
      </c>
      <c r="R86" s="41">
        <f>$R$7 * C86</f>
        <v>1105.2919151065189</v>
      </c>
      <c r="S86" s="41">
        <f xml:space="preserve"> $R$8 * D86</f>
        <v>118.1360872016316</v>
      </c>
      <c r="T86" s="41">
        <f xml:space="preserve"> $R$9 * E86</f>
        <v>53.733667415239942</v>
      </c>
      <c r="U86" s="41">
        <f xml:space="preserve"> $R$10 * F86</f>
        <v>21.45924265034132</v>
      </c>
      <c r="V86" s="41">
        <f>$R$11 * G86</f>
        <v>3.9717972877417367</v>
      </c>
      <c r="W86" s="41">
        <f>$R$12 *H86</f>
        <v>1.4619111141348615</v>
      </c>
      <c r="X86" s="41">
        <f xml:space="preserve"> $R$13 * I86</f>
        <v>0.19077351348307736</v>
      </c>
      <c r="Y86" s="41">
        <f xml:space="preserve"> $R$14 * J86</f>
        <v>0.62696288526044863</v>
      </c>
      <c r="Z86" s="4">
        <f>SUM(Q86:Y86)</f>
        <v>4060.3103870585733</v>
      </c>
      <c r="AA86" s="41"/>
      <c r="AB86" s="49">
        <f xml:space="preserve"> $S$6 * B86</f>
        <v>6913394.0169795118</v>
      </c>
      <c r="AC86" s="49">
        <f>$S$7 * C86</f>
        <v>4283006.1710377606</v>
      </c>
      <c r="AD86" s="49">
        <f xml:space="preserve"> $S$8 * D86</f>
        <v>488088.57080674107</v>
      </c>
      <c r="AE86" s="49">
        <f xml:space="preserve"> $S$9 * E86</f>
        <v>226247.02069574714</v>
      </c>
      <c r="AF86" s="49">
        <f xml:space="preserve"> $S$10 * F86</f>
        <v>104963.6868766695</v>
      </c>
      <c r="AG86" s="49">
        <f>$S$11 * G86</f>
        <v>105466.49413295749</v>
      </c>
      <c r="AH86" s="49">
        <f>$S$12 *H86</f>
        <v>124710.76410979792</v>
      </c>
      <c r="AI86" s="49">
        <f xml:space="preserve"> $S$13 * I86</f>
        <v>20817.792786699501</v>
      </c>
      <c r="AJ86" s="49">
        <f xml:space="preserve"> $S$14 * J86</f>
        <v>56149.124102898415</v>
      </c>
      <c r="AK86" s="39">
        <f>SUM(AB86:AJ86) + AL86 + AM86 + AN86</f>
        <v>13467774.946655866</v>
      </c>
      <c r="AL86" s="39">
        <f>IF(AL85&gt;0,(AL85*$T$7)-(AL85*$S$7),0)</f>
        <v>32703.699564139366</v>
      </c>
      <c r="AM86" s="39">
        <f>IF(AM85 &gt; 0, (AM85 * $T$14) - (AM85 * $S$14), 0)</f>
        <v>2571.944936339587</v>
      </c>
      <c r="AN86" s="39">
        <f t="array" ref="AN86">IF(AN85&gt;0,AN85*$T$15,0)</f>
        <v>1109655.660626604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</row>
    <row r="87" spans="1:104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</row>
    <row r="88" spans="1:104" x14ac:dyDescent="0.25">
      <c r="A88" s="4" t="str">
        <f>'55-59 transition matrix'!A1</f>
        <v>55-59</v>
      </c>
      <c r="B88" s="4" t="str">
        <f>'55-59 transition matrix'!B1</f>
        <v>no NAFLD</v>
      </c>
      <c r="C88" s="4" t="str">
        <f>'55-59 transition matrix'!C1</f>
        <v>NAFLD F0</v>
      </c>
      <c r="D88" s="4" t="str">
        <f>'55-59 transition matrix'!D1</f>
        <v>F1</v>
      </c>
      <c r="E88" s="4" t="str">
        <f>'55-59 transition matrix'!E1</f>
        <v>F2</v>
      </c>
      <c r="F88" s="4" t="str">
        <f>'55-59 transition matrix'!F1</f>
        <v>F3</v>
      </c>
      <c r="G88" s="4" t="str">
        <f>'55-59 transition matrix'!G1</f>
        <v>F4</v>
      </c>
      <c r="H88" s="4" t="str">
        <f>'55-59 transition matrix'!H1</f>
        <v>DCC</v>
      </c>
      <c r="I88" s="4" t="str">
        <f>'55-59 transition matrix'!I1</f>
        <v>HCC</v>
      </c>
      <c r="J88" s="4" t="str">
        <f>'55-59 transition matrix'!J1</f>
        <v>LT</v>
      </c>
      <c r="K88" s="4" t="str">
        <f>'55-59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</row>
    <row r="89" spans="1:104" x14ac:dyDescent="0.25">
      <c r="A89" s="4" t="str">
        <f>'55-59 transition matrix'!A2</f>
        <v>no NAFLD</v>
      </c>
      <c r="B89" s="41">
        <f>'55-59 transition matrix'!B2</f>
        <v>0.90708999999999995</v>
      </c>
      <c r="C89" s="41">
        <f>'55-59 transition matrix'!C2</f>
        <v>8.5599999999999996E-2</v>
      </c>
      <c r="D89" s="41">
        <f>'55-59 transition matrix'!D2</f>
        <v>0</v>
      </c>
      <c r="E89" s="41">
        <f>'55-59 transition matrix'!E2</f>
        <v>0</v>
      </c>
      <c r="F89" s="41">
        <f>'55-59 transition matrix'!F2</f>
        <v>0</v>
      </c>
      <c r="G89" s="41">
        <f>'55-59 transition matrix'!G2</f>
        <v>0</v>
      </c>
      <c r="H89" s="41">
        <f>'55-59 transition matrix'!H2</f>
        <v>0</v>
      </c>
      <c r="I89" s="41">
        <f>'55-59 transition matrix'!I2</f>
        <v>0</v>
      </c>
      <c r="J89" s="41">
        <f>'55-59 transition matrix'!J2</f>
        <v>0</v>
      </c>
      <c r="K89" s="41">
        <f>'55-59 transition matrix'!K2</f>
        <v>7.3099999999999997E-3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</row>
    <row r="90" spans="1:104" x14ac:dyDescent="0.25">
      <c r="A90" s="4" t="str">
        <f>'55-59 transition matrix'!A3</f>
        <v>NAFLD</v>
      </c>
      <c r="B90" s="41">
        <f>'55-59 transition matrix'!B3</f>
        <v>0.17818999999999999</v>
      </c>
      <c r="C90" s="41">
        <f>'55-59 transition matrix'!C3</f>
        <v>0.79241495000000006</v>
      </c>
      <c r="D90" s="41">
        <f>'55-59 transition matrix'!D3</f>
        <v>2.0952000000000002E-2</v>
      </c>
      <c r="E90" s="41">
        <f>'55-59 transition matrix'!E3</f>
        <v>0</v>
      </c>
      <c r="F90" s="41">
        <f>'55-59 transition matrix'!F3</f>
        <v>0</v>
      </c>
      <c r="G90" s="41">
        <f>'55-59 transition matrix'!G3</f>
        <v>0</v>
      </c>
      <c r="H90" s="41">
        <f>'55-59 transition matrix'!H3</f>
        <v>0</v>
      </c>
      <c r="I90" s="41">
        <f>'55-59 transition matrix'!I3</f>
        <v>0</v>
      </c>
      <c r="J90" s="41">
        <f>'55-59 transition matrix'!J3</f>
        <v>0</v>
      </c>
      <c r="K90" s="41">
        <f>'55-59 transition matrix'!K3</f>
        <v>8.4430500000000006E-3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</row>
    <row r="91" spans="1:104" x14ac:dyDescent="0.25">
      <c r="A91" s="4" t="str">
        <f>'55-59 transition matrix'!A4</f>
        <v>F1</v>
      </c>
      <c r="B91" s="41">
        <f>'55-59 transition matrix'!B4</f>
        <v>0</v>
      </c>
      <c r="C91" s="41">
        <f>'55-59 transition matrix'!C4</f>
        <v>6.1800000000000001E-2</v>
      </c>
      <c r="D91" s="41">
        <f>'55-59 transition matrix'!D4</f>
        <v>0.82245289500000007</v>
      </c>
      <c r="E91" s="41">
        <f>'55-59 transition matrix'!E4</f>
        <v>0.1067</v>
      </c>
      <c r="F91" s="41">
        <f>'55-59 transition matrix'!F4</f>
        <v>0</v>
      </c>
      <c r="G91" s="41">
        <f>'55-59 transition matrix'!G4</f>
        <v>0</v>
      </c>
      <c r="H91" s="41">
        <f>'55-59 transition matrix'!H4</f>
        <v>0</v>
      </c>
      <c r="I91" s="41">
        <f>'55-59 transition matrix'!I4</f>
        <v>9.0210000000000005E-6</v>
      </c>
      <c r="J91" s="41">
        <f>'55-59 transition matrix'!J4</f>
        <v>0</v>
      </c>
      <c r="K91" s="41">
        <f>'55-59 transition matrix'!K4</f>
        <v>9.038084E-3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</row>
    <row r="92" spans="1:104" x14ac:dyDescent="0.25">
      <c r="A92" s="4" t="str">
        <f>'55-59 transition matrix'!A5</f>
        <v>F2</v>
      </c>
      <c r="B92" s="41">
        <f>'55-59 transition matrix'!B5</f>
        <v>0</v>
      </c>
      <c r="C92" s="41">
        <f>'55-59 transition matrix'!C5</f>
        <v>0</v>
      </c>
      <c r="D92" s="41">
        <f>'55-59 transition matrix'!D5</f>
        <v>6.1800000000000001E-2</v>
      </c>
      <c r="E92" s="41">
        <f>'55-59 transition matrix'!E5</f>
        <v>0.81682581799999998</v>
      </c>
      <c r="F92" s="41">
        <f>'55-59 transition matrix'!F5</f>
        <v>0.1067</v>
      </c>
      <c r="G92" s="41">
        <f>'55-59 transition matrix'!G5</f>
        <v>0</v>
      </c>
      <c r="H92" s="41">
        <f>'55-59 transition matrix'!H5</f>
        <v>0</v>
      </c>
      <c r="I92" s="41">
        <f>'55-59 transition matrix'!I5</f>
        <v>1.8430000000000001E-4</v>
      </c>
      <c r="J92" s="41">
        <f>'55-59 transition matrix'!J5</f>
        <v>0</v>
      </c>
      <c r="K92" s="41">
        <f>'55-59 transition matrix'!K5</f>
        <v>1.4489882000000001E-2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</row>
    <row r="93" spans="1:104" x14ac:dyDescent="0.25">
      <c r="A93" s="4" t="str">
        <f>'55-59 transition matrix'!A6</f>
        <v>F3</v>
      </c>
      <c r="B93" s="41">
        <f>'55-59 transition matrix'!B6</f>
        <v>0</v>
      </c>
      <c r="C93" s="41">
        <f>'55-59 transition matrix'!C6</f>
        <v>0</v>
      </c>
      <c r="D93" s="41">
        <f>'55-59 transition matrix'!D6</f>
        <v>0</v>
      </c>
      <c r="E93" s="41">
        <f>'55-59 transition matrix'!E6</f>
        <v>6.1800000000000001E-2</v>
      </c>
      <c r="F93" s="41">
        <f>'55-59 transition matrix'!F6</f>
        <v>0.84913525499999998</v>
      </c>
      <c r="G93" s="41">
        <f>'55-59 transition matrix'!G6</f>
        <v>6.9839999999999999E-2</v>
      </c>
      <c r="H93" s="41">
        <f>'55-59 transition matrix'!H6</f>
        <v>0</v>
      </c>
      <c r="I93" s="41">
        <f>'55-59 transition matrix'!I6</f>
        <v>3.6860000000000001E-4</v>
      </c>
      <c r="J93" s="41">
        <f>'55-59 transition matrix'!J6</f>
        <v>0</v>
      </c>
      <c r="K93" s="41">
        <f>'55-59 transition matrix'!K6</f>
        <v>1.8856145000000001E-2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</row>
    <row r="94" spans="1:104" x14ac:dyDescent="0.25">
      <c r="A94" s="4" t="str">
        <f>'55-59 transition matrix'!A7</f>
        <v>F4</v>
      </c>
      <c r="B94" s="41">
        <f>'55-59 transition matrix'!B7</f>
        <v>0</v>
      </c>
      <c r="C94" s="41">
        <f>'55-59 transition matrix'!C7</f>
        <v>0</v>
      </c>
      <c r="D94" s="41">
        <f>'55-59 transition matrix'!D7</f>
        <v>0</v>
      </c>
      <c r="E94" s="41">
        <f>'55-59 transition matrix'!E7</f>
        <v>0</v>
      </c>
      <c r="F94" s="41">
        <f>'55-59 transition matrix'!F7</f>
        <v>6.1800000000000001E-2</v>
      </c>
      <c r="G94" s="41">
        <f>'55-59 transition matrix'!G7</f>
        <v>0.78240627100000004</v>
      </c>
      <c r="H94" s="41">
        <f>'55-59 transition matrix'!H7</f>
        <v>0.1067</v>
      </c>
      <c r="I94" s="41">
        <f>'55-59 transition matrix'!I7</f>
        <v>2.5219999999999999E-2</v>
      </c>
      <c r="J94" s="41">
        <f>'55-59 transition matrix'!J7</f>
        <v>0</v>
      </c>
      <c r="K94" s="41">
        <f>'55-59 transition matrix'!K7</f>
        <v>2.3873729E-2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</row>
    <row r="95" spans="1:104" x14ac:dyDescent="0.25">
      <c r="A95" s="4" t="str">
        <f>'55-59 transition matrix'!A8</f>
        <v>DCC</v>
      </c>
      <c r="B95" s="41">
        <f>'55-59 transition matrix'!B8</f>
        <v>0</v>
      </c>
      <c r="C95" s="41">
        <f>'55-59 transition matrix'!C8</f>
        <v>0</v>
      </c>
      <c r="D95" s="41">
        <f>'55-59 transition matrix'!D8</f>
        <v>0</v>
      </c>
      <c r="E95" s="41">
        <f>'55-59 transition matrix'!E8</f>
        <v>0</v>
      </c>
      <c r="F95" s="41">
        <f>'55-59 transition matrix'!F8</f>
        <v>0</v>
      </c>
      <c r="G95" s="41">
        <f>'55-59 transition matrix'!G8</f>
        <v>0</v>
      </c>
      <c r="H95" s="41">
        <f>'55-59 transition matrix'!H8</f>
        <v>0.78761999999999999</v>
      </c>
      <c r="I95" s="41">
        <f>'55-59 transition matrix'!I8</f>
        <v>2.5219999999999999E-2</v>
      </c>
      <c r="J95" s="41">
        <f>'55-59 transition matrix'!J8</f>
        <v>2.716E-2</v>
      </c>
      <c r="K95" s="41">
        <f>'55-59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</row>
    <row r="96" spans="1:104" x14ac:dyDescent="0.25">
      <c r="A96" s="4" t="str">
        <f>'55-59 transition matrix'!A9</f>
        <v>HCC</v>
      </c>
      <c r="B96" s="41">
        <f>'55-59 transition matrix'!B9</f>
        <v>0</v>
      </c>
      <c r="C96" s="41">
        <f>'55-59 transition matrix'!C9</f>
        <v>0</v>
      </c>
      <c r="D96" s="41">
        <f>'55-59 transition matrix'!D9</f>
        <v>0</v>
      </c>
      <c r="E96" s="41">
        <f>'55-59 transition matrix'!E9</f>
        <v>0</v>
      </c>
      <c r="F96" s="41">
        <f>'55-59 transition matrix'!F9</f>
        <v>0</v>
      </c>
      <c r="G96" s="41">
        <f>'55-59 transition matrix'!G9</f>
        <v>0</v>
      </c>
      <c r="H96" s="41">
        <f>'55-59 transition matrix'!H9</f>
        <v>0</v>
      </c>
      <c r="I96" s="41">
        <f>'55-59 transition matrix'!I9</f>
        <v>0.33782000000000001</v>
      </c>
      <c r="J96" s="41">
        <f>'55-59 transition matrix'!J9</f>
        <v>3.9780000000000003E-2</v>
      </c>
      <c r="K96" s="41">
        <f>'55-59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</row>
    <row r="97" spans="1:104" x14ac:dyDescent="0.25">
      <c r="A97" s="4" t="str">
        <f>'55-59 transition matrix'!A10</f>
        <v xml:space="preserve">LT </v>
      </c>
      <c r="B97" s="41">
        <f>'55-59 transition matrix'!B10</f>
        <v>0</v>
      </c>
      <c r="C97" s="41">
        <f>'55-59 transition matrix'!C10</f>
        <v>0</v>
      </c>
      <c r="D97" s="41">
        <f>'55-59 transition matrix'!D10</f>
        <v>0</v>
      </c>
      <c r="E97" s="41">
        <f>'55-59 transition matrix'!E10</f>
        <v>0</v>
      </c>
      <c r="F97" s="41">
        <f>'55-59 transition matrix'!F10</f>
        <v>0</v>
      </c>
      <c r="G97" s="41">
        <f>'55-59 transition matrix'!G10</f>
        <v>0</v>
      </c>
      <c r="H97" s="41">
        <f>'55-59 transition matrix'!H10</f>
        <v>0</v>
      </c>
      <c r="I97" s="41">
        <f>'55-59 transition matrix'!I10</f>
        <v>0</v>
      </c>
      <c r="J97" s="41">
        <f>'55-59 transition matrix'!J10</f>
        <v>0.92999999999999994</v>
      </c>
      <c r="K97" s="41">
        <f>'55-59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</row>
    <row r="98" spans="1:104" x14ac:dyDescent="0.25">
      <c r="A98" s="4" t="str">
        <f>'55-59 transition matrix'!A11</f>
        <v>death</v>
      </c>
      <c r="B98" s="41">
        <f>'55-59 transition matrix'!B11</f>
        <v>0</v>
      </c>
      <c r="C98" s="41">
        <f>'55-59 transition matrix'!C11</f>
        <v>0</v>
      </c>
      <c r="D98" s="41">
        <f>'55-59 transition matrix'!D11</f>
        <v>0</v>
      </c>
      <c r="E98" s="41">
        <f>'55-59 transition matrix'!E11</f>
        <v>0</v>
      </c>
      <c r="F98" s="41">
        <f>'55-59 transition matrix'!F11</f>
        <v>0</v>
      </c>
      <c r="G98" s="41">
        <f>'55-59 transition matrix'!G11</f>
        <v>0</v>
      </c>
      <c r="H98" s="41">
        <f>'55-59 transition matrix'!H11</f>
        <v>0</v>
      </c>
      <c r="I98" s="41">
        <f>'55-59 transition matrix'!I11</f>
        <v>0</v>
      </c>
      <c r="J98" s="41">
        <f>'55-59 transition matrix'!J11</f>
        <v>0</v>
      </c>
      <c r="K98" s="41">
        <f>'55-59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</row>
    <row r="99" spans="1:104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</row>
    <row r="100" spans="1:104" x14ac:dyDescent="0.25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</row>
    <row r="101" spans="1:104" x14ac:dyDescent="0.25">
      <c r="A101" s="4">
        <v>55</v>
      </c>
      <c r="B101" s="41">
        <f t="array" ref="B101:K101">MMULT(B85:K85,B89:K98)</f>
        <v>524.70336941867333</v>
      </c>
      <c r="C101" s="41">
        <v>224.4528249924102</v>
      </c>
      <c r="D101" s="41">
        <v>27.581788265092399</v>
      </c>
      <c r="E101" s="41">
        <v>13.979261616953607</v>
      </c>
      <c r="F101" s="41">
        <v>6.4560560170471035</v>
      </c>
      <c r="G101" s="41">
        <v>1.3834026129939407</v>
      </c>
      <c r="H101" s="41">
        <v>0.52502010929078435</v>
      </c>
      <c r="I101" s="41">
        <v>7.0775810614046683E-2</v>
      </c>
      <c r="J101" s="41">
        <v>0.17843871535937836</v>
      </c>
      <c r="K101" s="41">
        <v>50.626452703728823</v>
      </c>
      <c r="L101" s="41">
        <f xml:space="preserve"> (C101 + D101 + E101 + F101 + G101 + H101) / $Q$2</f>
        <v>0.32281424546371412</v>
      </c>
      <c r="M101" s="41">
        <f xml:space="preserve"> (D101 + E101 + F101 + G101 + H101) / (C101 + D101 + E101 + F101+ G101 + H101)</f>
        <v>0.18195870032682121</v>
      </c>
      <c r="N101" s="41">
        <f>I101 / (D101 + E101 + F101 + G101 + H101)</f>
        <v>1.4176276660141536E-3</v>
      </c>
      <c r="O101" s="41">
        <f>SUM(B101:J101)</f>
        <v>799.33093755843481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</row>
    <row r="102" spans="1:104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</row>
    <row r="103" spans="1:104" x14ac:dyDescent="0.25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</row>
    <row r="104" spans="1:104" x14ac:dyDescent="0.25">
      <c r="A104" s="4">
        <v>56</v>
      </c>
      <c r="B104" s="41">
        <f t="array" ref="B104:K104">MMULT(B101:K101,B89:K98)</f>
        <v>515.94842825138187</v>
      </c>
      <c r="C104" s="41">
        <v>224.47893703074064</v>
      </c>
      <c r="D104" s="41">
        <v>28.251375565070987</v>
      </c>
      <c r="E104" s="41">
        <v>14.760582875043003</v>
      </c>
      <c r="F104" s="41">
        <v>7.0591462683415527</v>
      </c>
      <c r="G104" s="41">
        <v>1.5332738319548151</v>
      </c>
      <c r="H104" s="41">
        <v>0.56112539728606103</v>
      </c>
      <c r="I104" s="41">
        <v>7.7244800873485522E-2</v>
      </c>
      <c r="J104" s="41">
        <v>0.18302301319878633</v>
      </c>
      <c r="K104" s="41">
        <v>57.104253228272341</v>
      </c>
      <c r="L104" s="41">
        <f xml:space="preserve"> (C104 + D104 + E104 + F104 + G104 + H104) / $Q$2</f>
        <v>0.32548036423697413</v>
      </c>
      <c r="M104" s="41">
        <f xml:space="preserve"> (D104 + E104 + F104 + G104 + H104) / (C104 + D104 + E104 + F104+ G104 + H104)</f>
        <v>0.18856516239792462</v>
      </c>
      <c r="N104" s="41">
        <f>I104 / (D104 + E104 + F104 + G104 + H104)</f>
        <v>1.4807640115150125E-3</v>
      </c>
      <c r="O104" s="41">
        <f>SUM(B104:J104)</f>
        <v>792.85313703389124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</row>
    <row r="105" spans="1:104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</row>
    <row r="106" spans="1:104" x14ac:dyDescent="0.25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</row>
    <row r="107" spans="1:104" x14ac:dyDescent="0.25">
      <c r="A107" s="4">
        <v>57</v>
      </c>
      <c r="B107" s="41">
        <f t="array" ref="B107:K107">MMULT(B104:K104,B89:K98)</f>
        <v>508.01156157205367</v>
      </c>
      <c r="C107" s="41">
        <v>223.79158613150719</v>
      </c>
      <c r="D107" s="41">
        <v>28.85091233157063</v>
      </c>
      <c r="E107" s="41">
        <v>15.507502193240374</v>
      </c>
      <c r="F107" s="41">
        <v>7.6638804822323978</v>
      </c>
      <c r="G107" s="41">
        <v>1.6926538366626216</v>
      </c>
      <c r="H107" s="41">
        <v>0.60555390328002612</v>
      </c>
      <c r="I107" s="41">
        <v>8.4492819589889412E-2</v>
      </c>
      <c r="J107" s="41">
        <v>0.18852436624390795</v>
      </c>
      <c r="K107" s="41">
        <v>63.560722625782873</v>
      </c>
      <c r="L107" s="41">
        <f xml:space="preserve"> (C107 + D107 + E107 + F107 + G107 + H107) / $Q$2</f>
        <v>0.32720709539652493</v>
      </c>
      <c r="M107" s="41">
        <f xml:space="preserve"> (D107 + E107 + F107 + G107 + H107) / (C107 + D107 + E107 + F107+ G107 + H107)</f>
        <v>0.19531873988663109</v>
      </c>
      <c r="N107" s="41">
        <f>I107 / (D107 + E107 + F107 + G107 + H107)</f>
        <v>1.5554498820351485E-3</v>
      </c>
      <c r="O107" s="41">
        <f>SUM(B107:J107)</f>
        <v>786.39666763638058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</row>
    <row r="108" spans="1:104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</row>
    <row r="109" spans="1:104" x14ac:dyDescent="0.25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</row>
    <row r="110" spans="1:104" x14ac:dyDescent="0.25">
      <c r="A110" s="4">
        <v>58</v>
      </c>
      <c r="B110" s="41">
        <f t="array" ref="B110:K110">MMULT(B107:K107,B89:K98)</f>
        <v>500.68963011916736</v>
      </c>
      <c r="C110" s="41">
        <v>222.6045745874778</v>
      </c>
      <c r="D110" s="41">
        <v>29.375761318661063</v>
      </c>
      <c r="E110" s="41">
        <v>16.218948323710908</v>
      </c>
      <c r="F110" s="41">
        <v>8.2669275986944282</v>
      </c>
      <c r="G110" s="41">
        <v>1.8595883893161556</v>
      </c>
      <c r="H110" s="41">
        <v>0.6575525296733159</v>
      </c>
      <c r="I110" s="41">
        <v>9.2447366595318187E-2</v>
      </c>
      <c r="J110" s="41">
        <v>0.19513562898320569</v>
      </c>
      <c r="K110" s="41">
        <v>69.996824399883934</v>
      </c>
      <c r="L110" s="41">
        <f xml:space="preserve"> (C110 + D110 + E110 + F110 + G110 + H110) / $Q$2</f>
        <v>0.32823216309876785</v>
      </c>
      <c r="M110" s="41">
        <f xml:space="preserve"> (D110 + E110 + F110 + G110 + H110) / (C110 + D110 + E110 + F110+ G110 + H110)</f>
        <v>0.20208653170454913</v>
      </c>
      <c r="N110" s="41">
        <f>I110 / (D110 + E110 + F110 + G110 + H110)</f>
        <v>1.6397547022545579E-3</v>
      </c>
      <c r="O110" s="41">
        <f>SUM(B110:J110)</f>
        <v>779.96056586227962</v>
      </c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</row>
    <row r="111" spans="1:104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</row>
    <row r="112" spans="1:104" x14ac:dyDescent="0.25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</row>
    <row r="113" spans="1:104" x14ac:dyDescent="0.25">
      <c r="A113" s="4">
        <v>59</v>
      </c>
      <c r="B113" s="41">
        <f t="array" ref="B113:K113">MMULT(B110:K110,B89:K98)</f>
        <v>493.83646573053818</v>
      </c>
      <c r="C113" s="41">
        <v>221.06964722920151</v>
      </c>
      <c r="D113" s="41">
        <v>29.826521992523979</v>
      </c>
      <c r="E113" s="41">
        <v>16.893345589915342</v>
      </c>
      <c r="F113" s="41">
        <v>8.8652240231836235</v>
      </c>
      <c r="G113" s="41">
        <v>2.0323158407725685</v>
      </c>
      <c r="H113" s="41">
        <v>0.71631960456133081</v>
      </c>
      <c r="I113" s="41">
        <v>0.10101420379193919</v>
      </c>
      <c r="J113" s="41">
        <v>0.20301281790347031</v>
      </c>
      <c r="K113" s="41">
        <v>76.41352322977157</v>
      </c>
      <c r="L113" s="41">
        <f xml:space="preserve"> (C113 + D113 + E113 + F113 + G113 + H113) / $Q$2</f>
        <v>0.3287263308505125</v>
      </c>
      <c r="M113" s="41">
        <f xml:space="preserve"> (D113 + E113 + F113 + G113 + H113) / (C113 + D113 + E113 + F113+ G113 + H113)</f>
        <v>0.20877960833953815</v>
      </c>
      <c r="N113" s="41">
        <f>I113 / (D113 + E113 + F113 + G113 + H113)</f>
        <v>1.7316603772582412E-3</v>
      </c>
      <c r="O113" s="41">
        <f>SUM(B113:J113)</f>
        <v>773.54386703239186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-3.3831777632086926</v>
      </c>
      <c r="AM113">
        <f>J113 - J101</f>
        <v>2.4574102544091952E-2</v>
      </c>
      <c r="AN113">
        <f>K113-K101</f>
        <v>25.787070526042747</v>
      </c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</row>
    <row r="114" spans="1:104" x14ac:dyDescent="0.25">
      <c r="A114" s="22" t="s">
        <v>153</v>
      </c>
      <c r="B114" s="41">
        <f t="shared" ref="B114:J114" si="4">SUM(B101:B113)</f>
        <v>2543.1894550918146</v>
      </c>
      <c r="C114" s="41">
        <f t="shared" si="4"/>
        <v>1116.3975699713374</v>
      </c>
      <c r="D114" s="41">
        <f t="shared" si="4"/>
        <v>143.88635947291905</v>
      </c>
      <c r="E114" s="41">
        <f t="shared" si="4"/>
        <v>77.359640598863237</v>
      </c>
      <c r="F114" s="41">
        <f t="shared" si="4"/>
        <v>38.311234389499106</v>
      </c>
      <c r="G114" s="41">
        <f t="shared" si="4"/>
        <v>8.5012345117001011</v>
      </c>
      <c r="H114" s="41">
        <f t="shared" si="4"/>
        <v>3.0655715440915183</v>
      </c>
      <c r="I114" s="41">
        <f t="shared" si="4"/>
        <v>0.42597500146467898</v>
      </c>
      <c r="J114" s="41">
        <f t="shared" si="4"/>
        <v>0.94813454168874878</v>
      </c>
      <c r="K114" s="41"/>
      <c r="L114" s="4"/>
      <c r="M114" s="41"/>
      <c r="N114" s="41"/>
      <c r="O114" s="4">
        <f>SUM(B114:J114)</f>
        <v>3932.085175123379</v>
      </c>
      <c r="P114" s="41"/>
      <c r="Q114" s="41">
        <f xml:space="preserve"> $R$6 * B114</f>
        <v>2543.1894550918146</v>
      </c>
      <c r="R114" s="41">
        <f>$R$7 * C114</f>
        <v>1116.3975699713374</v>
      </c>
      <c r="S114" s="41">
        <f xml:space="preserve"> $R$8 * D114</f>
        <v>136.6920414992731</v>
      </c>
      <c r="T114" s="41">
        <f xml:space="preserve"> $R$9 * E114</f>
        <v>73.491658568920073</v>
      </c>
      <c r="U114" s="41">
        <f xml:space="preserve"> $R$10 * F114</f>
        <v>35.246335638339175</v>
      </c>
      <c r="V114" s="41">
        <f>$R$11 * G114</f>
        <v>6.6309629191260795</v>
      </c>
      <c r="W114" s="41">
        <f>$R$12 *H114</f>
        <v>1.8393429264549108</v>
      </c>
      <c r="X114" s="41">
        <f xml:space="preserve"> $R$13 * I114</f>
        <v>0.27688375095204137</v>
      </c>
      <c r="Y114" s="41">
        <f xml:space="preserve"> $R$14 * J114</f>
        <v>0.71110090626656164</v>
      </c>
      <c r="Z114" s="4">
        <f>SUM(Q114:Y114)</f>
        <v>3914.4753512724837</v>
      </c>
      <c r="AA114" s="41"/>
      <c r="AB114" s="49">
        <f xml:space="preserve"> $S$6 * B114</f>
        <v>6380862.3428253625</v>
      </c>
      <c r="AC114" s="49">
        <f>$S$7 * C114</f>
        <v>4326040.5836389326</v>
      </c>
      <c r="AD114" s="49">
        <f xml:space="preserve"> $S$8 * D114</f>
        <v>564753.96093120729</v>
      </c>
      <c r="AE114" s="49">
        <f xml:space="preserve"> $S$9 * E114</f>
        <v>309438.56239545293</v>
      </c>
      <c r="AF114" s="49">
        <f xml:space="preserve"> $S$10 * F114</f>
        <v>172400.55475274599</v>
      </c>
      <c r="AG114" s="49">
        <f>$S$11 * G114</f>
        <v>176077.5692063325</v>
      </c>
      <c r="AH114" s="49">
        <f>$S$12 *H114</f>
        <v>156908.21391278028</v>
      </c>
      <c r="AI114" s="49">
        <f xml:space="preserve"> $S$13 * I114</f>
        <v>30214.406853889679</v>
      </c>
      <c r="AJ114" s="49">
        <f xml:space="preserve"> $S$14 * J114</f>
        <v>63684.300896149878</v>
      </c>
      <c r="AK114" s="39">
        <f>SUM(AB114:AJ114) + AL114 + AM114 + AN114</f>
        <v>13791446.67764503</v>
      </c>
      <c r="AL114" s="39">
        <f>IF(AL113&gt;0,(AL113*$T$7)-(AL113*$S$7),0)</f>
        <v>0</v>
      </c>
      <c r="AM114" s="39">
        <f>IF(AM113 &gt; 0, (AM113 * $T$14) - (AM113 * $S$14), 0)</f>
        <v>4093.3082607693959</v>
      </c>
      <c r="AN114" s="39">
        <f t="array" ref="AN114">IF(AN113&gt;0,AN113*$T$15,0)</f>
        <v>1606972.8739714059</v>
      </c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</row>
    <row r="115" spans="1:104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</row>
    <row r="116" spans="1:104" x14ac:dyDescent="0.25">
      <c r="A116" s="4" t="str">
        <f>'60-64 transition matrix'!A1</f>
        <v>60-64</v>
      </c>
      <c r="B116" s="4" t="str">
        <f>'60-64 transition matrix'!B1</f>
        <v>no NAFLD</v>
      </c>
      <c r="C116" s="4" t="str">
        <f>'60-64 transition matrix'!C1</f>
        <v>NAFLD</v>
      </c>
      <c r="D116" s="4" t="str">
        <f>'60-64 transition matrix'!D1</f>
        <v>F1</v>
      </c>
      <c r="E116" s="4" t="str">
        <f>'60-64 transition matrix'!E1</f>
        <v>F2</v>
      </c>
      <c r="F116" s="4" t="str">
        <f>'60-64 transition matrix'!F1</f>
        <v>F3</v>
      </c>
      <c r="G116" s="4" t="str">
        <f>'60-64 transition matrix'!G1</f>
        <v>F4</v>
      </c>
      <c r="H116" s="4" t="str">
        <f>'60-64 transition matrix'!H1</f>
        <v>DCC</v>
      </c>
      <c r="I116" s="4" t="str">
        <f>'60-64 transition matrix'!I1</f>
        <v>HCC</v>
      </c>
      <c r="J116" s="4" t="str">
        <f>'60-64 transition matrix'!J1</f>
        <v>LT</v>
      </c>
      <c r="K116" s="4" t="str">
        <f>'60-64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</row>
    <row r="117" spans="1:104" x14ac:dyDescent="0.25">
      <c r="A117" s="4" t="str">
        <f>'60-64 transition matrix'!A2</f>
        <v>no NAFLD</v>
      </c>
      <c r="B117" s="41">
        <f>'60-64 transition matrix'!B2</f>
        <v>0.90156000000000003</v>
      </c>
      <c r="C117" s="41">
        <f>'60-64 transition matrix'!C2</f>
        <v>8.8099999999999998E-2</v>
      </c>
      <c r="D117" s="41">
        <f>'60-64 transition matrix'!D2</f>
        <v>0</v>
      </c>
      <c r="E117" s="41">
        <f>'60-64 transition matrix'!E2</f>
        <v>0</v>
      </c>
      <c r="F117" s="41">
        <f>'60-64 transition matrix'!F2</f>
        <v>0</v>
      </c>
      <c r="G117" s="41">
        <f>'60-64 transition matrix'!G2</f>
        <v>0</v>
      </c>
      <c r="H117" s="41">
        <f>'60-64 transition matrix'!H2</f>
        <v>0</v>
      </c>
      <c r="I117" s="41">
        <f>'60-64 transition matrix'!I2</f>
        <v>0</v>
      </c>
      <c r="J117" s="41">
        <f>'60-64 transition matrix'!J2</f>
        <v>0</v>
      </c>
      <c r="K117" s="41">
        <f>'60-64 transition matrix'!K2</f>
        <v>1.034E-2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</row>
    <row r="118" spans="1:104" x14ac:dyDescent="0.25">
      <c r="A118" s="4" t="str">
        <f>'60-64 transition matrix'!A3</f>
        <v>NAFLD</v>
      </c>
      <c r="B118" s="41">
        <f>'60-64 transition matrix'!B3</f>
        <v>0.17818999999999999</v>
      </c>
      <c r="C118" s="41">
        <f>'60-64 transition matrix'!C3</f>
        <v>0.7889153000000001</v>
      </c>
      <c r="D118" s="41">
        <f>'60-64 transition matrix'!D3</f>
        <v>2.0952000000000002E-2</v>
      </c>
      <c r="E118" s="41">
        <f>'60-64 transition matrix'!E3</f>
        <v>0</v>
      </c>
      <c r="F118" s="41">
        <f>'60-64 transition matrix'!F3</f>
        <v>0</v>
      </c>
      <c r="G118" s="41">
        <f>'60-64 transition matrix'!G3</f>
        <v>0</v>
      </c>
      <c r="H118" s="41">
        <f>'60-64 transition matrix'!H3</f>
        <v>0</v>
      </c>
      <c r="I118" s="41">
        <f>'60-64 transition matrix'!I3</f>
        <v>0</v>
      </c>
      <c r="J118" s="41">
        <f>'60-64 transition matrix'!J3</f>
        <v>0</v>
      </c>
      <c r="K118" s="41">
        <f>'60-64 transition matrix'!K3</f>
        <v>1.1942700000000001E-2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</row>
    <row r="119" spans="1:104" x14ac:dyDescent="0.25">
      <c r="A119" s="4" t="str">
        <f>'60-64 transition matrix'!A4</f>
        <v>F1</v>
      </c>
      <c r="B119" s="41">
        <f>'60-64 transition matrix'!B4</f>
        <v>0</v>
      </c>
      <c r="C119" s="41">
        <f>'60-64 transition matrix'!C4</f>
        <v>6.1800000000000001E-2</v>
      </c>
      <c r="D119" s="41">
        <f>'60-64 transition matrix'!D4</f>
        <v>0.81870660299999998</v>
      </c>
      <c r="E119" s="41">
        <f>'60-64 transition matrix'!E4</f>
        <v>0.1067</v>
      </c>
      <c r="F119" s="41">
        <f>'60-64 transition matrix'!F4</f>
        <v>0</v>
      </c>
      <c r="G119" s="41">
        <f>'60-64 transition matrix'!G4</f>
        <v>0</v>
      </c>
      <c r="H119" s="41">
        <f>'60-64 transition matrix'!H4</f>
        <v>0</v>
      </c>
      <c r="I119" s="41">
        <f>'60-64 transition matrix'!I4</f>
        <v>9.0210000000000005E-6</v>
      </c>
      <c r="J119" s="41">
        <f>'60-64 transition matrix'!J4</f>
        <v>0</v>
      </c>
      <c r="K119" s="41">
        <f>'60-64 transition matrix'!K4</f>
        <v>1.2784376000000002E-2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</row>
    <row r="120" spans="1:104" x14ac:dyDescent="0.25">
      <c r="A120" s="4" t="str">
        <f>'60-64 transition matrix'!A5</f>
        <v>F2</v>
      </c>
      <c r="B120" s="41">
        <f>'60-64 transition matrix'!B5</f>
        <v>0</v>
      </c>
      <c r="C120" s="41">
        <f>'60-64 transition matrix'!C5</f>
        <v>0</v>
      </c>
      <c r="D120" s="41">
        <f>'60-64 transition matrix'!D5</f>
        <v>6.1800000000000001E-2</v>
      </c>
      <c r="E120" s="41">
        <f>'60-64 transition matrix'!E5</f>
        <v>0.810819752</v>
      </c>
      <c r="F120" s="41">
        <f>'60-64 transition matrix'!F5</f>
        <v>0.1067</v>
      </c>
      <c r="G120" s="41">
        <f>'60-64 transition matrix'!G5</f>
        <v>0</v>
      </c>
      <c r="H120" s="41">
        <f>'60-64 transition matrix'!H5</f>
        <v>0</v>
      </c>
      <c r="I120" s="41">
        <f>'60-64 transition matrix'!I5</f>
        <v>1.8430000000000001E-4</v>
      </c>
      <c r="J120" s="41">
        <f>'60-64 transition matrix'!J5</f>
        <v>0</v>
      </c>
      <c r="K120" s="41">
        <f>'60-64 transition matrix'!K5</f>
        <v>2.0495948000000003E-2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</row>
    <row r="121" spans="1:104" x14ac:dyDescent="0.25">
      <c r="A121" s="4" t="str">
        <f>'60-64 transition matrix'!A6</f>
        <v>F3</v>
      </c>
      <c r="B121" s="41">
        <f>'60-64 transition matrix'!B6</f>
        <v>0</v>
      </c>
      <c r="C121" s="41">
        <f>'60-64 transition matrix'!C6</f>
        <v>0</v>
      </c>
      <c r="D121" s="41">
        <f>'60-64 transition matrix'!D6</f>
        <v>0</v>
      </c>
      <c r="E121" s="41">
        <f>'60-64 transition matrix'!E6</f>
        <v>6.1800000000000001E-2</v>
      </c>
      <c r="F121" s="41">
        <f>'60-64 transition matrix'!F6</f>
        <v>0.84131937000000001</v>
      </c>
      <c r="G121" s="41">
        <f>'60-64 transition matrix'!G6</f>
        <v>6.9839999999999999E-2</v>
      </c>
      <c r="H121" s="41">
        <f>'60-64 transition matrix'!H6</f>
        <v>0</v>
      </c>
      <c r="I121" s="41">
        <f>'60-64 transition matrix'!I6</f>
        <v>3.6860000000000001E-4</v>
      </c>
      <c r="J121" s="41">
        <f>'60-64 transition matrix'!J6</f>
        <v>0</v>
      </c>
      <c r="K121" s="41">
        <f>'60-64 transition matrix'!K6</f>
        <v>2.6672030000000003E-2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</row>
    <row r="122" spans="1:104" x14ac:dyDescent="0.25">
      <c r="A122" s="4" t="str">
        <f>'60-64 transition matrix'!A7</f>
        <v>F4</v>
      </c>
      <c r="B122" s="41">
        <f>'60-64 transition matrix'!B7</f>
        <v>0</v>
      </c>
      <c r="C122" s="41">
        <f>'60-64 transition matrix'!C7</f>
        <v>0</v>
      </c>
      <c r="D122" s="41">
        <f>'60-64 transition matrix'!D7</f>
        <v>0</v>
      </c>
      <c r="E122" s="41">
        <f>'60-64 transition matrix'!E7</f>
        <v>0</v>
      </c>
      <c r="F122" s="41">
        <f>'60-64 transition matrix'!F7</f>
        <v>6.1800000000000001E-2</v>
      </c>
      <c r="G122" s="41">
        <f>'60-64 transition matrix'!G7</f>
        <v>0.77251059399999999</v>
      </c>
      <c r="H122" s="41">
        <f>'60-64 transition matrix'!H7</f>
        <v>0.1067</v>
      </c>
      <c r="I122" s="41">
        <f>'60-64 transition matrix'!I7</f>
        <v>2.5219999999999999E-2</v>
      </c>
      <c r="J122" s="41">
        <f>'60-64 transition matrix'!J7</f>
        <v>0</v>
      </c>
      <c r="K122" s="41">
        <f>'60-64 transition matrix'!K7</f>
        <v>3.3769406000000002E-2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</row>
    <row r="123" spans="1:104" x14ac:dyDescent="0.25">
      <c r="A123" s="4" t="str">
        <f>'60-64 transition matrix'!A8</f>
        <v>DCC</v>
      </c>
      <c r="B123" s="41">
        <f>'60-64 transition matrix'!B8</f>
        <v>0</v>
      </c>
      <c r="C123" s="41">
        <f>'60-64 transition matrix'!C8</f>
        <v>0</v>
      </c>
      <c r="D123" s="41">
        <f>'60-64 transition matrix'!D8</f>
        <v>0</v>
      </c>
      <c r="E123" s="41">
        <f>'60-64 transition matrix'!E8</f>
        <v>0</v>
      </c>
      <c r="F123" s="41">
        <f>'60-64 transition matrix'!F8</f>
        <v>0</v>
      </c>
      <c r="G123" s="41">
        <f>'60-64 transition matrix'!G8</f>
        <v>0</v>
      </c>
      <c r="H123" s="41">
        <f>'60-64 transition matrix'!H8</f>
        <v>0.78761999999999999</v>
      </c>
      <c r="I123" s="41">
        <f>'60-64 transition matrix'!I8</f>
        <v>2.5219999999999999E-2</v>
      </c>
      <c r="J123" s="41">
        <f>'60-64 transition matrix'!J8</f>
        <v>2.716E-2</v>
      </c>
      <c r="K123" s="41">
        <f>'60-64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</row>
    <row r="124" spans="1:104" x14ac:dyDescent="0.25">
      <c r="A124" s="4" t="str">
        <f>'60-64 transition matrix'!A9</f>
        <v>HCC</v>
      </c>
      <c r="B124" s="41">
        <f>'60-64 transition matrix'!B9</f>
        <v>0</v>
      </c>
      <c r="C124" s="41">
        <f>'60-64 transition matrix'!C9</f>
        <v>0</v>
      </c>
      <c r="D124" s="41">
        <f>'60-64 transition matrix'!D9</f>
        <v>0</v>
      </c>
      <c r="E124" s="41">
        <f>'60-64 transition matrix'!E9</f>
        <v>0</v>
      </c>
      <c r="F124" s="41">
        <f>'60-64 transition matrix'!F9</f>
        <v>0</v>
      </c>
      <c r="G124" s="41">
        <f>'60-64 transition matrix'!G9</f>
        <v>0</v>
      </c>
      <c r="H124" s="41">
        <f>'60-64 transition matrix'!H9</f>
        <v>0</v>
      </c>
      <c r="I124" s="41">
        <f>'60-64 transition matrix'!I9</f>
        <v>0.33782000000000001</v>
      </c>
      <c r="J124" s="41">
        <f>'60-64 transition matrix'!J9</f>
        <v>3.9780000000000003E-2</v>
      </c>
      <c r="K124" s="41">
        <f>'60-64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</row>
    <row r="125" spans="1:104" x14ac:dyDescent="0.25">
      <c r="A125" s="4" t="str">
        <f>'60-64 transition matrix'!A10</f>
        <v xml:space="preserve">LT </v>
      </c>
      <c r="B125" s="41">
        <f>'60-64 transition matrix'!B10</f>
        <v>0</v>
      </c>
      <c r="C125" s="41">
        <f>'60-64 transition matrix'!C10</f>
        <v>0</v>
      </c>
      <c r="D125" s="41">
        <f>'60-64 transition matrix'!D10</f>
        <v>0</v>
      </c>
      <c r="E125" s="41">
        <f>'60-64 transition matrix'!E10</f>
        <v>0</v>
      </c>
      <c r="F125" s="41">
        <f>'60-64 transition matrix'!F10</f>
        <v>0</v>
      </c>
      <c r="G125" s="41">
        <f>'60-64 transition matrix'!G10</f>
        <v>0</v>
      </c>
      <c r="H125" s="41">
        <f>'60-64 transition matrix'!H10</f>
        <v>0</v>
      </c>
      <c r="I125" s="41">
        <f>'60-64 transition matrix'!I10</f>
        <v>0</v>
      </c>
      <c r="J125" s="41">
        <f>'60-64 transition matrix'!J10</f>
        <v>0.92999999999999994</v>
      </c>
      <c r="K125" s="41">
        <f>'60-64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</row>
    <row r="126" spans="1:104" x14ac:dyDescent="0.25">
      <c r="A126" s="4" t="str">
        <f>'60-64 transition matrix'!A11</f>
        <v>death</v>
      </c>
      <c r="B126" s="41">
        <f>'60-64 transition matrix'!B11</f>
        <v>0</v>
      </c>
      <c r="C126" s="41">
        <f>'60-64 transition matrix'!C11</f>
        <v>0</v>
      </c>
      <c r="D126" s="41">
        <f>'60-64 transition matrix'!D11</f>
        <v>0</v>
      </c>
      <c r="E126" s="41">
        <f>'60-64 transition matrix'!E11</f>
        <v>0</v>
      </c>
      <c r="F126" s="41">
        <f>'60-64 transition matrix'!F11</f>
        <v>0</v>
      </c>
      <c r="G126" s="41">
        <f>'60-64 transition matrix'!G11</f>
        <v>0</v>
      </c>
      <c r="H126" s="41">
        <f>'60-64 transition matrix'!H11</f>
        <v>0</v>
      </c>
      <c r="I126" s="41">
        <f>'60-64 transition matrix'!I11</f>
        <v>0</v>
      </c>
      <c r="J126" s="41">
        <f>'60-64 transition matrix'!J11</f>
        <v>0</v>
      </c>
      <c r="K126" s="41">
        <f>'60-64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</row>
    <row r="127" spans="1:104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</row>
    <row r="128" spans="1:104" x14ac:dyDescent="0.25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</row>
    <row r="129" spans="1:104" x14ac:dyDescent="0.25">
      <c r="A129" s="4">
        <v>60</v>
      </c>
      <c r="B129" s="41">
        <f t="array" ref="B129:K129">MMULT(B113:K113,B117:K126)</f>
        <v>484.61560448379538</v>
      </c>
      <c r="C129" s="41">
        <v>219.7554987547181</v>
      </c>
      <c r="D129" s="41">
        <v>30.095030506007095</v>
      </c>
      <c r="E129" s="41">
        <v>17.427819022900508</v>
      </c>
      <c r="F129" s="41">
        <v>9.3866017834974222</v>
      </c>
      <c r="G129" s="41">
        <v>2.1891327631299706</v>
      </c>
      <c r="H129" s="41">
        <v>0.78103574715502844</v>
      </c>
      <c r="I129" s="41">
        <v>0.11009543447837528</v>
      </c>
      <c r="J129" s="41">
        <v>0.21227550613695648</v>
      </c>
      <c r="K129" s="41">
        <v>85.384296260344655</v>
      </c>
      <c r="L129" s="41">
        <f xml:space="preserve"> (C129 + D129 + E129 + F129 + G129 + H129) / $Q$2</f>
        <v>0.32899898486811974</v>
      </c>
      <c r="M129" s="41">
        <f xml:space="preserve"> (D129 + E129 + F129 + G129 + H129) / (C129 + D129 + E129 + F129+ G129 + H129)</f>
        <v>0.21413483444896508</v>
      </c>
      <c r="N129" s="41">
        <f>I129 / (D129 + E129 + F129 + G129 + H129)</f>
        <v>1.8386127835209986E-3</v>
      </c>
      <c r="O129" s="41">
        <f>SUM(B129:J129)</f>
        <v>764.57309400181873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</row>
    <row r="130" spans="1:104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</row>
    <row r="131" spans="1:104" x14ac:dyDescent="0.25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</row>
    <row r="132" spans="1:104" x14ac:dyDescent="0.25">
      <c r="A132" s="4">
        <v>61</v>
      </c>
      <c r="B132" s="41">
        <f t="array" ref="B132:K132">MMULT(B129:K129,B117:K126)</f>
        <v>476.06827670151381</v>
      </c>
      <c r="C132" s="41">
        <v>217.92298286702172</v>
      </c>
      <c r="D132" s="41">
        <v>30.320356618278545</v>
      </c>
      <c r="E132" s="41">
        <v>17.922051643260168</v>
      </c>
      <c r="F132" s="41">
        <v>9.8919665934378447</v>
      </c>
      <c r="G132" s="41">
        <v>2.346688519749855</v>
      </c>
      <c r="H132" s="41">
        <v>0.84873984100021138</v>
      </c>
      <c r="I132" s="41">
        <v>0.11904342523838482</v>
      </c>
      <c r="J132" s="41">
        <v>0.22300874798364984</v>
      </c>
      <c r="K132" s="41">
        <v>94.294275304679388</v>
      </c>
      <c r="L132" s="41">
        <f xml:space="preserve"> (C132 + D132 + E132 + F132 + G132 + H132) / $Q$2</f>
        <v>0.32854915938387763</v>
      </c>
      <c r="M132" s="41">
        <f xml:space="preserve"> (D132 + E132 + F132 + G132 + H132) / (C132 + D132 + E132 + F132+ G132 + H132)</f>
        <v>0.21962109698541496</v>
      </c>
      <c r="N132" s="41">
        <f>I132 / (D132 + E132 + F132 + G132 + H132)</f>
        <v>1.941037130343488E-3</v>
      </c>
      <c r="O132" s="41">
        <f>SUM(B132:J132)</f>
        <v>755.66311495748403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</row>
    <row r="133" spans="1:104" x14ac:dyDescent="0.25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</row>
    <row r="134" spans="1:104" x14ac:dyDescent="0.25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</row>
    <row r="135" spans="1:104" x14ac:dyDescent="0.25">
      <c r="A135" s="4">
        <v>62</v>
      </c>
      <c r="B135" s="41">
        <f t="array" ref="B135:K135">MMULT(B132:K132,B117:K126)</f>
        <v>468.03581186009143</v>
      </c>
      <c r="C135" s="41">
        <v>215.7381886218443</v>
      </c>
      <c r="D135" s="41">
        <v>30.496981297282712</v>
      </c>
      <c r="E135" s="41">
        <v>18.378059055364179</v>
      </c>
      <c r="F135" s="41">
        <v>10.379611363308575</v>
      </c>
      <c r="G135" s="41">
        <v>2.5036966892106403</v>
      </c>
      <c r="H135" s="41">
        <v>0.9188761386258959</v>
      </c>
      <c r="I135" s="41">
        <v>0.12802668611339535</v>
      </c>
      <c r="J135" s="41">
        <v>0.23518545716234301</v>
      </c>
      <c r="K135" s="41">
        <v>103.14295309316016</v>
      </c>
      <c r="L135" s="41">
        <f xml:space="preserve"> (C135 + D135 + E135 + F135 + G135 + H135) / $Q$2</f>
        <v>0.32756396538861887</v>
      </c>
      <c r="M135" s="41">
        <f xml:space="preserve"> (D135 + E135 + F135 + G135 + H135) / (C135 + D135 + E135 + F135+ G135 + H135)</f>
        <v>0.2251212453762528</v>
      </c>
      <c r="N135" s="41">
        <f>I135 / (D135 + E135 + F135 + G135 + H135)</f>
        <v>2.0426348972096596E-3</v>
      </c>
      <c r="O135" s="41">
        <f>SUM(B135:J135)</f>
        <v>746.81443716900321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</row>
    <row r="136" spans="1:104" ht="15.75" thickBot="1" x14ac:dyDescent="0.3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</row>
    <row r="137" spans="1:104" x14ac:dyDescent="0.25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Q137" s="24" t="s">
        <v>188</v>
      </c>
      <c r="R137" s="45"/>
      <c r="S137" s="45"/>
      <c r="T137" s="45"/>
      <c r="U137" s="46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</row>
    <row r="138" spans="1:104" ht="15.75" thickBot="1" x14ac:dyDescent="0.3">
      <c r="A138" s="4">
        <v>63</v>
      </c>
      <c r="B138" s="41">
        <f t="array" ref="B138:K138">MMULT(B135:K135,B117:K126)</f>
        <v>460.40475437111047</v>
      </c>
      <c r="C138" s="41">
        <v>213.31782626710503</v>
      </c>
      <c r="D138" s="41">
        <v>30.623990537279251</v>
      </c>
      <c r="E138" s="41">
        <v>18.796781172184275</v>
      </c>
      <c r="F138" s="41">
        <v>10.848235449624186</v>
      </c>
      <c r="G138" s="41">
        <v>2.659044274191416</v>
      </c>
      <c r="H138" s="41">
        <v>0.99086966104330343</v>
      </c>
      <c r="I138" s="41">
        <v>0.1370553761215666</v>
      </c>
      <c r="J138" s="41">
        <v>0.24877205265964919</v>
      </c>
      <c r="K138" s="41">
        <v>111.93006110084451</v>
      </c>
      <c r="L138" s="41">
        <f xml:space="preserve"> (C138 + D138 + E138 + F138 + G138 + H138) / $Q$2</f>
        <v>0.32617723022081802</v>
      </c>
      <c r="M138" s="41">
        <f xml:space="preserve"> (D138 + E138 + F138 + G138 + H138) / (C138 + D138 + E138 + F138+ G138 + H138)</f>
        <v>0.23055717433804951</v>
      </c>
      <c r="N138" s="41">
        <f>I138 / (D138 + E138 + F138 + G138 + H138)</f>
        <v>2.1442066570447867E-3</v>
      </c>
      <c r="O138" s="41">
        <f>SUM(B138:J138)</f>
        <v>738.02732916131924</v>
      </c>
      <c r="P138" s="41"/>
      <c r="Q138" s="27" t="s">
        <v>148</v>
      </c>
      <c r="R138" s="47"/>
      <c r="S138" s="47"/>
      <c r="T138" s="47"/>
      <c r="U138" s="48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</row>
    <row r="139" spans="1:104" x14ac:dyDescent="0.25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</row>
    <row r="140" spans="1:104" x14ac:dyDescent="0.25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</row>
    <row r="141" spans="1:104" x14ac:dyDescent="0.25">
      <c r="A141" s="4">
        <v>64</v>
      </c>
      <c r="B141" s="41">
        <f t="array" ref="B141:K141">MMULT(B138:K138,B117:K126)</f>
        <v>453.09361381335384</v>
      </c>
      <c r="C141" s="41">
        <v>210.74391838015978</v>
      </c>
      <c r="D141" s="41">
        <v>30.70313943546941</v>
      </c>
      <c r="E141" s="41">
        <v>19.178802189543195</v>
      </c>
      <c r="F141" s="41">
        <v>11.296776101306579</v>
      </c>
      <c r="G141" s="41">
        <v>2.8117806355296628</v>
      </c>
      <c r="H141" s="41">
        <v>1.0641487864871508</v>
      </c>
      <c r="I141" s="41">
        <v>0.14609004198340908</v>
      </c>
      <c r="J141" s="41">
        <v>0.26372209182952577</v>
      </c>
      <c r="K141" s="41">
        <v>120.65539878650119</v>
      </c>
      <c r="L141" s="41">
        <f xml:space="preserve"> (C141 + D141 + E141 + F141 + G141 + H141) / $Q$2</f>
        <v>0.32448516677221606</v>
      </c>
      <c r="M141" s="41">
        <f xml:space="preserve"> (D141 + E141 + F141 + G141 + H141) / (C141 + D141 + E141 + F141+ G141 + H141)</f>
        <v>0.23587739487939607</v>
      </c>
      <c r="N141" s="41">
        <f>I141 / (D141 + E141 + F141 + G141 + H141)</f>
        <v>2.2456511315832395E-3</v>
      </c>
      <c r="O141" s="41">
        <f>SUM(B141:J141)</f>
        <v>729.30199147566259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-9.0115803745583207</v>
      </c>
      <c r="AM141">
        <f>J141 - J129</f>
        <v>5.1446585692569297E-2</v>
      </c>
      <c r="AN141">
        <f>K141-K129</f>
        <v>35.27110252615654</v>
      </c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</row>
    <row r="142" spans="1:104" x14ac:dyDescent="0.25">
      <c r="A142" s="22" t="s">
        <v>153</v>
      </c>
      <c r="B142" s="41">
        <f t="shared" ref="B142:J142" si="5">SUM(B129:B141)</f>
        <v>2342.2180612298648</v>
      </c>
      <c r="C142" s="41">
        <f t="shared" si="5"/>
        <v>1077.4784148908489</v>
      </c>
      <c r="D142" s="41">
        <f t="shared" si="5"/>
        <v>152.23949839431702</v>
      </c>
      <c r="E142" s="41">
        <f t="shared" si="5"/>
        <v>91.703513083252332</v>
      </c>
      <c r="F142" s="41">
        <f t="shared" si="5"/>
        <v>51.803191291174606</v>
      </c>
      <c r="G142" s="41">
        <f t="shared" si="5"/>
        <v>12.510342881811544</v>
      </c>
      <c r="H142" s="41">
        <f t="shared" si="5"/>
        <v>4.6036701743115902</v>
      </c>
      <c r="I142" s="41">
        <f t="shared" si="5"/>
        <v>0.64031096393513121</v>
      </c>
      <c r="J142" s="41">
        <f t="shared" si="5"/>
        <v>1.1829638557721243</v>
      </c>
      <c r="K142" s="41"/>
      <c r="L142" s="4">
        <f>AVERAGE(L45:L141)</f>
        <v>0.30692137381283929</v>
      </c>
      <c r="M142" s="41"/>
      <c r="N142" s="41"/>
      <c r="O142" s="4">
        <f>SUM(B142:J142)</f>
        <v>3734.3799667652875</v>
      </c>
      <c r="P142" s="41"/>
      <c r="Q142" s="41">
        <f xml:space="preserve"> $R$6 * B142</f>
        <v>2342.2180612298648</v>
      </c>
      <c r="R142" s="41">
        <f>$R$7 * C142</f>
        <v>1077.4784148908489</v>
      </c>
      <c r="S142" s="41">
        <f xml:space="preserve"> $R$8 * D142</f>
        <v>144.62752347460116</v>
      </c>
      <c r="T142" s="41">
        <f xml:space="preserve"> $R$9 * E142</f>
        <v>87.118337429089706</v>
      </c>
      <c r="U142" s="41">
        <f xml:space="preserve"> $R$10 * F142</f>
        <v>47.658935987880639</v>
      </c>
      <c r="V142" s="41">
        <f>$R$11 * G142</f>
        <v>9.7580674478130049</v>
      </c>
      <c r="W142" s="41">
        <f>$R$12 *H142</f>
        <v>2.762202104586954</v>
      </c>
      <c r="X142" s="41">
        <f xml:space="preserve"> $R$13 * I142</f>
        <v>0.41620212655783528</v>
      </c>
      <c r="Y142" s="41">
        <f xml:space="preserve"> $R$14 * J142</f>
        <v>0.8872228918290932</v>
      </c>
      <c r="Z142" s="4">
        <f>SUM(Q142:Y142)</f>
        <v>3712.9249675830724</v>
      </c>
      <c r="AA142" s="41"/>
      <c r="AB142" s="49">
        <f xml:space="preserve"> $S$6 * B142</f>
        <v>5876625.1156257307</v>
      </c>
      <c r="AC142" s="49">
        <f>$S$7 * C142</f>
        <v>4175228.8577020392</v>
      </c>
      <c r="AD142" s="49">
        <f xml:space="preserve"> $S$8 * D142</f>
        <v>597540.03119769436</v>
      </c>
      <c r="AE142" s="49">
        <f xml:space="preserve"> $S$9 * E142</f>
        <v>366814.05233300931</v>
      </c>
      <c r="AF142" s="49">
        <f xml:space="preserve"> $S$10 * F142</f>
        <v>233114.36081028573</v>
      </c>
      <c r="AG142" s="49">
        <f>$S$11 * G142</f>
        <v>259114.22176808069</v>
      </c>
      <c r="AH142" s="49">
        <f>$S$12 *H142</f>
        <v>235634.25420196445</v>
      </c>
      <c r="AI142" s="49">
        <f xml:space="preserve"> $S$13 * I142</f>
        <v>45417.256671918854</v>
      </c>
      <c r="AJ142" s="49">
        <f xml:space="preserve"> $S$14 * J142</f>
        <v>79457.316264502049</v>
      </c>
      <c r="AK142" s="39">
        <f>SUM(AB142:AJ142) + AL142 + AM142 + AN142</f>
        <v>14075504.220476534</v>
      </c>
      <c r="AL142" s="39">
        <f>IF(AL141&gt;0,(AL141*$T$7)-(AL141*$S$7),0)</f>
        <v>0</v>
      </c>
      <c r="AM142" s="39">
        <f>IF(AM141 &gt; 0, (AM141 * $T$14) - (AM141 * $S$14), 0)</f>
        <v>8569.4577788112674</v>
      </c>
      <c r="AN142" s="39">
        <f t="array" ref="AN142">IF(AN141&gt;0,AN141*$T$15,0)</f>
        <v>2197989.2961224969</v>
      </c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</row>
    <row r="143" spans="1:104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</row>
    <row r="144" spans="1:104" x14ac:dyDescent="0.25">
      <c r="A144" s="4" t="str">
        <f>'65-69 transition matrix'!A1</f>
        <v>65-69</v>
      </c>
      <c r="B144" s="4" t="str">
        <f>'65-69 transition matrix'!B1</f>
        <v>no NAFLD</v>
      </c>
      <c r="C144" s="4" t="str">
        <f>'65-69 transition matrix'!C1</f>
        <v>NAFLD</v>
      </c>
      <c r="D144" s="4" t="str">
        <f>'65-69 transition matrix'!D1</f>
        <v>F1</v>
      </c>
      <c r="E144" s="4" t="str">
        <f>'65-69 transition matrix'!E1</f>
        <v>F2</v>
      </c>
      <c r="F144" s="4" t="str">
        <f>'65-69 transition matrix'!F1</f>
        <v>F3</v>
      </c>
      <c r="G144" s="4" t="str">
        <f>'65-69 transition matrix'!G1</f>
        <v>F4</v>
      </c>
      <c r="H144" s="4" t="str">
        <f>'65-69 transition matrix'!H1</f>
        <v>DCC</v>
      </c>
      <c r="I144" s="4" t="str">
        <f>'65-69 transition matrix'!I1</f>
        <v>HCC</v>
      </c>
      <c r="J144" s="4" t="str">
        <f>'65-69 transition matrix'!J1</f>
        <v>LT</v>
      </c>
      <c r="K144" s="4" t="str">
        <f>'65-69 transition matrix'!K1</f>
        <v>death</v>
      </c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</row>
    <row r="145" spans="1:104" x14ac:dyDescent="0.25">
      <c r="A145" s="4" t="str">
        <f>'65-69 transition matrix'!A2</f>
        <v>no NAFLD</v>
      </c>
      <c r="B145" s="41">
        <f>'65-69 transition matrix'!B2</f>
        <v>0.89561000000000002</v>
      </c>
      <c r="C145" s="41">
        <f>'65-69 transition matrix'!C2</f>
        <v>8.9399999999999993E-2</v>
      </c>
      <c r="D145" s="41">
        <f>'65-69 transition matrix'!D2</f>
        <v>0</v>
      </c>
      <c r="E145" s="41">
        <f>'65-69 transition matrix'!E2</f>
        <v>0</v>
      </c>
      <c r="F145" s="41">
        <f>'65-69 transition matrix'!F2</f>
        <v>0</v>
      </c>
      <c r="G145" s="41">
        <f>'65-69 transition matrix'!G2</f>
        <v>0</v>
      </c>
      <c r="H145" s="41">
        <f>'65-69 transition matrix'!H2</f>
        <v>0</v>
      </c>
      <c r="I145" s="41">
        <f>'65-69 transition matrix'!I2</f>
        <v>0</v>
      </c>
      <c r="J145" s="41">
        <f>'65-69 transition matrix'!J2</f>
        <v>0</v>
      </c>
      <c r="K145" s="41">
        <f>'65-69 transition matrix'!K2</f>
        <v>1.499E-2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</row>
    <row r="146" spans="1:104" x14ac:dyDescent="0.25">
      <c r="A146" s="4" t="str">
        <f>'65-69 transition matrix'!A3</f>
        <v>NAFLD</v>
      </c>
      <c r="B146" s="41">
        <f>'65-69 transition matrix'!B3</f>
        <v>0.14359</v>
      </c>
      <c r="C146" s="41">
        <f>'65-69 transition matrix'!C3</f>
        <v>0.81453449999999994</v>
      </c>
      <c r="D146" s="41">
        <f>'65-69 transition matrix'!D3</f>
        <v>2.6136E-2</v>
      </c>
      <c r="E146" s="41">
        <f>'65-69 transition matrix'!E3</f>
        <v>0</v>
      </c>
      <c r="F146" s="41">
        <f>'65-69 transition matrix'!F3</f>
        <v>0</v>
      </c>
      <c r="G146" s="41">
        <f>'65-69 transition matrix'!G3</f>
        <v>0</v>
      </c>
      <c r="H146" s="41">
        <f>'65-69 transition matrix'!H3</f>
        <v>0</v>
      </c>
      <c r="I146" s="41">
        <f>'65-69 transition matrix'!I3</f>
        <v>0</v>
      </c>
      <c r="J146" s="41">
        <f>'65-69 transition matrix'!J3</f>
        <v>0</v>
      </c>
      <c r="K146" s="41">
        <f>'65-69 transition matrix'!K3</f>
        <v>1.57395E-2</v>
      </c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</row>
    <row r="147" spans="1:104" x14ac:dyDescent="0.25">
      <c r="A147" s="4" t="str">
        <f>'65-69 transition matrix'!A4</f>
        <v>F1</v>
      </c>
      <c r="B147" s="41">
        <f>'65-69 transition matrix'!B4</f>
        <v>0</v>
      </c>
      <c r="C147" s="41">
        <f>'65-69 transition matrix'!C4</f>
        <v>4.9799999999999997E-2</v>
      </c>
      <c r="D147" s="41">
        <f>'65-69 transition matrix'!D4</f>
        <v>0.80023998699999999</v>
      </c>
      <c r="E147" s="41">
        <f>'65-69 transition matrix'!E4</f>
        <v>0.1331</v>
      </c>
      <c r="F147" s="41">
        <f>'65-69 transition matrix'!F4</f>
        <v>0</v>
      </c>
      <c r="G147" s="41">
        <f>'65-69 transition matrix'!G4</f>
        <v>0</v>
      </c>
      <c r="H147" s="41">
        <f>'65-69 transition matrix'!H4</f>
        <v>0</v>
      </c>
      <c r="I147" s="41">
        <f>'65-69 transition matrix'!I4</f>
        <v>1.1253000000000001E-5</v>
      </c>
      <c r="J147" s="41">
        <f>'65-69 transition matrix'!J4</f>
        <v>0</v>
      </c>
      <c r="K147" s="41">
        <f>'65-69 transition matrix'!K4</f>
        <v>1.6848760000000001E-2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</row>
    <row r="148" spans="1:104" x14ac:dyDescent="0.25">
      <c r="A148" s="4" t="str">
        <f>'65-69 transition matrix'!A5</f>
        <v>F2</v>
      </c>
      <c r="B148" s="41">
        <f>'65-69 transition matrix'!B5</f>
        <v>0</v>
      </c>
      <c r="C148" s="41">
        <f>'65-69 transition matrix'!C5</f>
        <v>0</v>
      </c>
      <c r="D148" s="41">
        <f>'65-69 transition matrix'!D5</f>
        <v>4.9799999999999997E-2</v>
      </c>
      <c r="E148" s="41">
        <f>'65-69 transition matrix'!E5</f>
        <v>0.78985812</v>
      </c>
      <c r="F148" s="41">
        <f>'65-69 transition matrix'!F5</f>
        <v>0.1331</v>
      </c>
      <c r="G148" s="41">
        <f>'65-69 transition matrix'!G5</f>
        <v>0</v>
      </c>
      <c r="H148" s="41">
        <f>'65-69 transition matrix'!H5</f>
        <v>0</v>
      </c>
      <c r="I148" s="41">
        <f>'65-69 transition matrix'!I5</f>
        <v>2.299E-4</v>
      </c>
      <c r="J148" s="41">
        <f>'65-69 transition matrix'!J5</f>
        <v>0</v>
      </c>
      <c r="K148" s="41">
        <f>'65-69 transition matrix'!K5</f>
        <v>2.7011980000000001E-2</v>
      </c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</row>
    <row r="149" spans="1:104" x14ac:dyDescent="0.25">
      <c r="A149" s="4" t="str">
        <f>'65-69 transition matrix'!A6</f>
        <v>F3</v>
      </c>
      <c r="B149" s="41">
        <f>'65-69 transition matrix'!B6</f>
        <v>0</v>
      </c>
      <c r="C149" s="41">
        <f>'65-69 transition matrix'!C6</f>
        <v>0</v>
      </c>
      <c r="D149" s="41">
        <f>'65-69 transition matrix'!D6</f>
        <v>0</v>
      </c>
      <c r="E149" s="41">
        <f>'65-69 transition matrix'!E6</f>
        <v>4.9799999999999997E-2</v>
      </c>
      <c r="F149" s="41">
        <f>'65-69 transition matrix'!F6</f>
        <v>0.82746865000000003</v>
      </c>
      <c r="G149" s="41">
        <f>'65-69 transition matrix'!G6</f>
        <v>8.7119999999999989E-2</v>
      </c>
      <c r="H149" s="41">
        <f>'65-69 transition matrix'!H6</f>
        <v>0</v>
      </c>
      <c r="I149" s="41">
        <f>'65-69 transition matrix'!I6</f>
        <v>4.5980000000000001E-4</v>
      </c>
      <c r="J149" s="41">
        <f>'65-69 transition matrix'!J6</f>
        <v>0</v>
      </c>
      <c r="K149" s="41">
        <f>'65-69 transition matrix'!K6</f>
        <v>3.5151550000000004E-2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</row>
    <row r="150" spans="1:104" x14ac:dyDescent="0.25">
      <c r="A150" s="4" t="str">
        <f>'65-69 transition matrix'!A7</f>
        <v>F4</v>
      </c>
      <c r="B150" s="41">
        <f>'65-69 transition matrix'!B7</f>
        <v>0</v>
      </c>
      <c r="C150" s="41">
        <f>'65-69 transition matrix'!C7</f>
        <v>0</v>
      </c>
      <c r="D150" s="41">
        <f>'65-69 transition matrix'!D7</f>
        <v>0</v>
      </c>
      <c r="E150" s="41">
        <f>'65-69 transition matrix'!E7</f>
        <v>0</v>
      </c>
      <c r="F150" s="41">
        <f>'65-69 transition matrix'!F7</f>
        <v>4.9799999999999997E-2</v>
      </c>
      <c r="G150" s="41">
        <f>'65-69 transition matrix'!G7</f>
        <v>0.74113468999999998</v>
      </c>
      <c r="H150" s="41">
        <f>'65-69 transition matrix'!H7</f>
        <v>0.1331</v>
      </c>
      <c r="I150" s="41">
        <f>'65-69 transition matrix'!I7</f>
        <v>3.1459999999999995E-2</v>
      </c>
      <c r="J150" s="41">
        <f>'65-69 transition matrix'!J7</f>
        <v>0</v>
      </c>
      <c r="K150" s="41">
        <f>'65-69 transition matrix'!K7</f>
        <v>4.4505309999999999E-2</v>
      </c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</row>
    <row r="151" spans="1:104" x14ac:dyDescent="0.25">
      <c r="A151" s="4" t="str">
        <f>'65-69 transition matrix'!A8</f>
        <v>DCC</v>
      </c>
      <c r="B151" s="41">
        <f>'65-69 transition matrix'!B8</f>
        <v>0</v>
      </c>
      <c r="C151" s="41">
        <f>'65-69 transition matrix'!C8</f>
        <v>0</v>
      </c>
      <c r="D151" s="41">
        <f>'65-69 transition matrix'!D8</f>
        <v>0</v>
      </c>
      <c r="E151" s="41">
        <f>'65-69 transition matrix'!E8</f>
        <v>0</v>
      </c>
      <c r="F151" s="41">
        <f>'65-69 transition matrix'!F8</f>
        <v>0</v>
      </c>
      <c r="G151" s="41">
        <f>'65-69 transition matrix'!G8</f>
        <v>0</v>
      </c>
      <c r="H151" s="41">
        <f>'65-69 transition matrix'!H8</f>
        <v>0.7746599999999999</v>
      </c>
      <c r="I151" s="41">
        <f>'65-69 transition matrix'!I8</f>
        <v>3.1459999999999995E-2</v>
      </c>
      <c r="J151" s="41">
        <f>'65-69 transition matrix'!J8</f>
        <v>3.388E-2</v>
      </c>
      <c r="K151" s="41">
        <f>'65-69 transition matrix'!K8</f>
        <v>0.16</v>
      </c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</row>
    <row r="152" spans="1:104" x14ac:dyDescent="0.25">
      <c r="A152" s="4" t="str">
        <f>'65-69 transition matrix'!A9</f>
        <v>HCC</v>
      </c>
      <c r="B152" s="41">
        <f>'65-69 transition matrix'!B9</f>
        <v>0</v>
      </c>
      <c r="C152" s="41">
        <f>'65-69 transition matrix'!C9</f>
        <v>0</v>
      </c>
      <c r="D152" s="41">
        <f>'65-69 transition matrix'!D9</f>
        <v>0</v>
      </c>
      <c r="E152" s="41">
        <f>'65-69 transition matrix'!E9</f>
        <v>0</v>
      </c>
      <c r="F152" s="41">
        <f>'65-69 transition matrix'!F9</f>
        <v>0</v>
      </c>
      <c r="G152" s="41">
        <f>'65-69 transition matrix'!G9</f>
        <v>0</v>
      </c>
      <c r="H152" s="41">
        <f>'65-69 transition matrix'!H9</f>
        <v>0</v>
      </c>
      <c r="I152" s="41">
        <f>'65-69 transition matrix'!I9</f>
        <v>0.37056200000000006</v>
      </c>
      <c r="J152" s="41">
        <f>'65-69 transition matrix'!J9</f>
        <v>7.038E-3</v>
      </c>
      <c r="K152" s="41">
        <f>'65-69 transition matrix'!K9</f>
        <v>0.62239999999999995</v>
      </c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</row>
    <row r="153" spans="1:104" x14ac:dyDescent="0.25">
      <c r="A153" s="4" t="str">
        <f>'65-69 transition matrix'!A10</f>
        <v xml:space="preserve">LT </v>
      </c>
      <c r="B153" s="41">
        <f>'65-69 transition matrix'!B10</f>
        <v>0</v>
      </c>
      <c r="C153" s="41">
        <f>'65-69 transition matrix'!C10</f>
        <v>0</v>
      </c>
      <c r="D153" s="41">
        <f>'65-69 transition matrix'!D10</f>
        <v>0</v>
      </c>
      <c r="E153" s="41">
        <f>'65-69 transition matrix'!E10</f>
        <v>0</v>
      </c>
      <c r="F153" s="41">
        <f>'65-69 transition matrix'!F10</f>
        <v>0</v>
      </c>
      <c r="G153" s="41">
        <f>'65-69 transition matrix'!G10</f>
        <v>0</v>
      </c>
      <c r="H153" s="41">
        <f>'65-69 transition matrix'!H10</f>
        <v>0</v>
      </c>
      <c r="I153" s="41">
        <f>'65-69 transition matrix'!I10</f>
        <v>0</v>
      </c>
      <c r="J153" s="41">
        <f>'65-69 transition matrix'!J10</f>
        <v>0.92999999999999994</v>
      </c>
      <c r="K153" s="41">
        <f>'65-69 transition matrix'!K10</f>
        <v>7.0000000000000007E-2</v>
      </c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</row>
    <row r="154" spans="1:104" x14ac:dyDescent="0.25">
      <c r="A154" s="4" t="str">
        <f>'65-69 transition matrix'!A11</f>
        <v>death</v>
      </c>
      <c r="B154" s="41">
        <f>'65-69 transition matrix'!B11</f>
        <v>0</v>
      </c>
      <c r="C154" s="41">
        <f>'65-69 transition matrix'!C11</f>
        <v>0</v>
      </c>
      <c r="D154" s="41">
        <f>'65-69 transition matrix'!D11</f>
        <v>0</v>
      </c>
      <c r="E154" s="41">
        <f>'65-69 transition matrix'!E11</f>
        <v>0</v>
      </c>
      <c r="F154" s="41">
        <f>'65-69 transition matrix'!F11</f>
        <v>0</v>
      </c>
      <c r="G154" s="41">
        <f>'65-69 transition matrix'!G11</f>
        <v>0</v>
      </c>
      <c r="H154" s="41">
        <f>'65-69 transition matrix'!H11</f>
        <v>0</v>
      </c>
      <c r="I154" s="41">
        <f>'65-69 transition matrix'!I11</f>
        <v>0</v>
      </c>
      <c r="J154" s="41">
        <f>'65-69 transition matrix'!J11</f>
        <v>0</v>
      </c>
      <c r="K154" s="41">
        <f>'65-69 transition matrix'!K11</f>
        <v>1</v>
      </c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</row>
    <row r="155" spans="1:104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</row>
    <row r="156" spans="1:104" x14ac:dyDescent="0.25">
      <c r="A156" s="15" t="s">
        <v>109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</row>
    <row r="157" spans="1:104" x14ac:dyDescent="0.25">
      <c r="A157" s="4">
        <v>65</v>
      </c>
      <c r="B157" s="41">
        <f t="array" ref="B157:K157">MMULT(B141:K141,B145:K154)</f>
        <v>436.05589070758498</v>
      </c>
      <c r="C157" s="41">
        <v>213.69377760462447</v>
      </c>
      <c r="D157" s="41">
        <v>31.032987302522333</v>
      </c>
      <c r="E157" s="41">
        <v>19.797699949990516</v>
      </c>
      <c r="F157" s="41">
        <v>12.040453316977995</v>
      </c>
      <c r="G157" s="41">
        <v>3.0680833036071089</v>
      </c>
      <c r="H157" s="41">
        <v>1.1986015015291343</v>
      </c>
      <c r="I157" s="41">
        <v>0.18602112445692906</v>
      </c>
      <c r="J157" s="41">
        <v>0.28234308800312286</v>
      </c>
      <c r="K157" s="41">
        <v>132.60153236286718</v>
      </c>
      <c r="L157" s="41">
        <f xml:space="preserve"> (C157 + D157 + E157 + F157 + G157 + H157) / $Q$2</f>
        <v>0.33040668414287322</v>
      </c>
      <c r="M157" s="41">
        <f xml:space="preserve"> (D157 + E157 + F157 + G157 + H157) / (C157 + D157 + E157 + F157+ G157 + H157)</f>
        <v>0.23906791351964529</v>
      </c>
      <c r="N157" s="41">
        <f>I157 / (D157 + E157 + F157 + G157 + H157)</f>
        <v>2.7707350278168333E-3</v>
      </c>
      <c r="O157" s="41">
        <f>SUM(B157:J157)</f>
        <v>717.35585789929644</v>
      </c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</row>
    <row r="158" spans="1:104" x14ac:dyDescent="0.25">
      <c r="A158" s="4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</row>
    <row r="159" spans="1:104" x14ac:dyDescent="0.25">
      <c r="A159" s="15" t="s">
        <v>113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</row>
    <row r="160" spans="1:104" x14ac:dyDescent="0.25">
      <c r="A160" s="4">
        <v>66</v>
      </c>
      <c r="B160" s="41">
        <f t="array" ref="B160:K160">MMULT(B157:K157,B145:K154)</f>
        <v>421.22030580286827</v>
      </c>
      <c r="C160" s="41">
        <v>214.58979369121769</v>
      </c>
      <c r="D160" s="41">
        <v>31.40486338452563</v>
      </c>
      <c r="E160" s="41">
        <v>20.367479247974831</v>
      </c>
      <c r="F160" s="41">
        <v>12.750962063451176</v>
      </c>
      <c r="G160" s="41">
        <v>3.3228272610881531</v>
      </c>
      <c r="H160" s="41">
        <v>1.3368705268846652</v>
      </c>
      <c r="I160" s="41">
        <v>0.21359916975035936</v>
      </c>
      <c r="J160" s="41">
        <v>0.30449690738863916</v>
      </c>
      <c r="K160" s="41">
        <v>144.44619220701441</v>
      </c>
      <c r="L160" s="41">
        <f xml:space="preserve"> (C160 + D160 + E160 + F160 + G160 + H160) / $Q$2</f>
        <v>0.33386708489894329</v>
      </c>
      <c r="M160" s="41">
        <f xml:space="preserve"> (D160 + E160 + F160 + G160 + H160) / (C160 + D160 + E160 + F160+ G160 + H160)</f>
        <v>0.2437971624356314</v>
      </c>
      <c r="N160" s="41">
        <f>I160 / (D160 + E160 + F160 + G160 + H160)</f>
        <v>3.0874515716485685E-3</v>
      </c>
      <c r="O160" s="41">
        <f>SUM(B160:J160)</f>
        <v>705.51119805514952</v>
      </c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</row>
    <row r="161" spans="1:104" x14ac:dyDescent="0.25">
      <c r="A161" s="4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</row>
    <row r="162" spans="1:104" x14ac:dyDescent="0.25">
      <c r="A162" s="15" t="s">
        <v>114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</row>
    <row r="163" spans="1:104" x14ac:dyDescent="0.25">
      <c r="A163" s="4">
        <v>67</v>
      </c>
      <c r="B163" s="41">
        <f t="array" ref="B163:K163">MMULT(B160:K160,B145:K154)</f>
        <v>408.06206655622884</v>
      </c>
      <c r="C163" s="41">
        <v>214.01184784470493</v>
      </c>
      <c r="D163" s="41">
        <v>31.754246781032379</v>
      </c>
      <c r="E163" s="41">
        <v>20.902404095184643</v>
      </c>
      <c r="F163" s="41">
        <v>13.4274096503528</v>
      </c>
      <c r="G163" s="41">
        <v>3.5735263670379838</v>
      </c>
      <c r="H163" s="41">
        <v>1.4778884308073079</v>
      </c>
      <c r="I163" s="41">
        <v>0.23664460271420784</v>
      </c>
      <c r="J163" s="41">
        <v>0.32997860827898984</v>
      </c>
      <c r="K163" s="41">
        <v>156.18137732582176</v>
      </c>
      <c r="L163" s="41">
        <f xml:space="preserve"> (C163 + D163 + E163 + F163 + G163 + H163) / $Q$2</f>
        <v>0.33548425654745839</v>
      </c>
      <c r="M163" s="41">
        <f xml:space="preserve"> (D163 + E163 + F163 + G163 + H163) / (C163 + D163 + E163 + F163+ G163 + H163)</f>
        <v>0.24946920256454552</v>
      </c>
      <c r="N163" s="41">
        <f>I163 / (D163 + E163 + F163 + G163 + H163)</f>
        <v>3.326674934482186E-3</v>
      </c>
      <c r="O163" s="41">
        <f>SUM(B163:J163)</f>
        <v>693.77601293634223</v>
      </c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</row>
    <row r="164" spans="1:104" x14ac:dyDescent="0.25">
      <c r="A164" s="4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</row>
    <row r="165" spans="1:104" x14ac:dyDescent="0.25">
      <c r="A165" s="15" t="s">
        <v>115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</row>
    <row r="166" spans="1:104" x14ac:dyDescent="0.25">
      <c r="A166" s="4">
        <v>68</v>
      </c>
      <c r="B166" s="41">
        <f t="array" ref="B166:K166">MMULT(B163:K163,B145:K154)</f>
        <v>396.19442866044534</v>
      </c>
      <c r="C166" s="41">
        <v>212.38214371808505</v>
      </c>
      <c r="D166" s="41">
        <v>32.045371410457548</v>
      </c>
      <c r="E166" s="41">
        <v>21.405108849245824</v>
      </c>
      <c r="F166" s="41">
        <v>14.07083213452197</v>
      </c>
      <c r="G166" s="41">
        <v>3.818260284980258</v>
      </c>
      <c r="H166" s="41">
        <v>1.6204974112619448</v>
      </c>
      <c r="I166" s="41">
        <v>0.25794572300893726</v>
      </c>
      <c r="J166" s="41">
        <v>0.35861647044911471</v>
      </c>
      <c r="K166" s="41">
        <v>167.80418559970786</v>
      </c>
      <c r="L166" s="41">
        <f xml:space="preserve"> (C166 + D166 + E166 + F166 + G166 + H166) / $Q$2</f>
        <v>0.33571355114700596</v>
      </c>
      <c r="M166" s="41">
        <f xml:space="preserve"> (D166 + E166 + F166 + G166 + H166) / (C166 + D166 + E166 + F166+ G166 + H166)</f>
        <v>0.25569322224232593</v>
      </c>
      <c r="N166" s="41">
        <f>I166 / (D166 + E166 + F166 + G166 + H166)</f>
        <v>3.5354368860815921E-3</v>
      </c>
      <c r="O166" s="41">
        <f>SUM(B166:J166)</f>
        <v>682.15320466245589</v>
      </c>
      <c r="P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</row>
    <row r="167" spans="1:104" x14ac:dyDescent="0.25">
      <c r="A167" s="4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</row>
    <row r="168" spans="1:104" x14ac:dyDescent="0.25">
      <c r="A168" s="15" t="s">
        <v>116</v>
      </c>
      <c r="B168" s="15" t="s">
        <v>66</v>
      </c>
      <c r="C168" s="15" t="s">
        <v>87</v>
      </c>
      <c r="D168" s="15" t="s">
        <v>77</v>
      </c>
      <c r="E168" s="15" t="s">
        <v>2</v>
      </c>
      <c r="F168" s="15" t="s">
        <v>3</v>
      </c>
      <c r="G168" s="15" t="s">
        <v>4</v>
      </c>
      <c r="H168" s="15" t="s">
        <v>64</v>
      </c>
      <c r="I168" s="15" t="s">
        <v>78</v>
      </c>
      <c r="J168" s="15" t="s">
        <v>79</v>
      </c>
      <c r="K168" s="15" t="s">
        <v>65</v>
      </c>
      <c r="L168" s="4" t="s">
        <v>110</v>
      </c>
      <c r="M168" s="15" t="s">
        <v>112</v>
      </c>
      <c r="N168" s="4" t="s">
        <v>151</v>
      </c>
      <c r="O168" s="22" t="s">
        <v>153</v>
      </c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L168" s="22" t="s">
        <v>218</v>
      </c>
      <c r="AM168" s="22" t="s">
        <v>219</v>
      </c>
      <c r="AN168" s="22" t="s">
        <v>220</v>
      </c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</row>
    <row r="169" spans="1:104" x14ac:dyDescent="0.25">
      <c r="A169" s="4">
        <v>69</v>
      </c>
      <c r="B169" s="41">
        <f t="array" ref="B169:K169">MMULT(B166:K166,B145:K154)</f>
        <v>385.33164426906126</v>
      </c>
      <c r="C169" s="41">
        <v>210.00822466082315</v>
      </c>
      <c r="D169" s="41">
        <v>32.26078172982303</v>
      </c>
      <c r="E169" s="41">
        <v>21.872965409091766</v>
      </c>
      <c r="F169" s="41">
        <v>14.68234182075615</v>
      </c>
      <c r="G169" s="41">
        <v>4.0556960482077091</v>
      </c>
      <c r="H169" s="41">
        <v>1.7635449685390503</v>
      </c>
      <c r="I169" s="41">
        <v>0.27843960983779414</v>
      </c>
      <c r="J169" s="41">
        <v>0.39023119180976823</v>
      </c>
      <c r="K169" s="41">
        <v>179.31352055421416</v>
      </c>
      <c r="L169" s="41">
        <f xml:space="preserve"> (C169 + D169 + E169 + F169 + G169 + H169) / $Q$2</f>
        <v>0.33489155797497616</v>
      </c>
      <c r="M169" s="41">
        <f xml:space="preserve"> (D169 + E169 + F169 + G169 + H169) / (C169 + D169 + E169 + F169+ G169 + H169)</f>
        <v>0.26220628839298826</v>
      </c>
      <c r="N169" s="41">
        <f>I169 / (D169 + E169 + F169 + G169 + H169)</f>
        <v>3.7306676332210472E-3</v>
      </c>
      <c r="O169" s="41">
        <f>SUM(B169:J169)</f>
        <v>670.64386970794976</v>
      </c>
      <c r="P169" s="41"/>
      <c r="Q169" s="22" t="s">
        <v>163</v>
      </c>
      <c r="R169" s="22" t="s">
        <v>154</v>
      </c>
      <c r="S169" s="22" t="s">
        <v>155</v>
      </c>
      <c r="T169" s="22" t="s">
        <v>156</v>
      </c>
      <c r="U169" s="22" t="s">
        <v>157</v>
      </c>
      <c r="V169" s="22" t="s">
        <v>158</v>
      </c>
      <c r="W169" s="22" t="s">
        <v>159</v>
      </c>
      <c r="X169" s="22" t="s">
        <v>160</v>
      </c>
      <c r="Y169" s="22" t="s">
        <v>161</v>
      </c>
      <c r="Z169" s="22" t="s">
        <v>162</v>
      </c>
      <c r="AA169" s="41"/>
      <c r="AB169" s="22" t="s">
        <v>181</v>
      </c>
      <c r="AC169" s="22" t="s">
        <v>182</v>
      </c>
      <c r="AD169" s="22" t="s">
        <v>174</v>
      </c>
      <c r="AE169" s="22" t="s">
        <v>175</v>
      </c>
      <c r="AF169" s="22" t="s">
        <v>176</v>
      </c>
      <c r="AG169" s="22" t="s">
        <v>177</v>
      </c>
      <c r="AH169" s="22" t="s">
        <v>178</v>
      </c>
      <c r="AI169" s="22" t="s">
        <v>179</v>
      </c>
      <c r="AJ169" s="22" t="s">
        <v>180</v>
      </c>
      <c r="AK169" s="22" t="s">
        <v>183</v>
      </c>
      <c r="AL169">
        <f>C169 - C157</f>
        <v>-3.6855529438013264</v>
      </c>
      <c r="AM169">
        <f>J169 - J157</f>
        <v>0.10788810380664537</v>
      </c>
      <c r="AN169">
        <f>K169-K157</f>
        <v>46.71198819134699</v>
      </c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</row>
    <row r="170" spans="1:104" x14ac:dyDescent="0.25">
      <c r="A170" s="22" t="s">
        <v>153</v>
      </c>
      <c r="B170" s="4">
        <f t="shared" ref="B170:K170" si="6">SUM(B157:B169)</f>
        <v>2046.8643359961884</v>
      </c>
      <c r="C170" s="4">
        <f t="shared" si="6"/>
        <v>1064.6857875194553</v>
      </c>
      <c r="D170" s="4">
        <f t="shared" si="6"/>
        <v>158.49825060836091</v>
      </c>
      <c r="E170" s="4">
        <f t="shared" si="6"/>
        <v>104.34565755148758</v>
      </c>
      <c r="F170" s="4">
        <f t="shared" si="6"/>
        <v>66.9719989860601</v>
      </c>
      <c r="G170" s="4">
        <f t="shared" si="6"/>
        <v>17.838393264921216</v>
      </c>
      <c r="H170" s="4">
        <f t="shared" si="6"/>
        <v>7.3974028390221029</v>
      </c>
      <c r="I170" s="4">
        <f t="shared" si="6"/>
        <v>1.1726502297682275</v>
      </c>
      <c r="J170" s="4">
        <f t="shared" si="6"/>
        <v>1.6656662659296348</v>
      </c>
      <c r="K170" s="4">
        <f t="shared" si="6"/>
        <v>780.34680804962534</v>
      </c>
      <c r="L170" s="4"/>
      <c r="M170" s="41"/>
      <c r="N170" s="41"/>
      <c r="O170" s="4">
        <f>SUM(B170:J170)</f>
        <v>3469.4401432611935</v>
      </c>
      <c r="P170" s="41"/>
      <c r="Q170" s="41">
        <f xml:space="preserve"> $R$6 * B170</f>
        <v>2046.8643359961884</v>
      </c>
      <c r="R170" s="41">
        <f>$R$7 * C170</f>
        <v>1064.6857875194553</v>
      </c>
      <c r="S170" s="41">
        <f xml:space="preserve"> $R$8 * D170</f>
        <v>150.57333807794285</v>
      </c>
      <c r="T170" s="41">
        <f xml:space="preserve"> $R$9 * E170</f>
        <v>99.1283746739132</v>
      </c>
      <c r="U170" s="41">
        <f xml:space="preserve"> $R$10 * F170</f>
        <v>61.614239067175298</v>
      </c>
      <c r="V170" s="41">
        <f>$R$11 * G170</f>
        <v>13.913946746638549</v>
      </c>
      <c r="W170" s="41">
        <f>$R$12 *H170</f>
        <v>4.4384417034132619</v>
      </c>
      <c r="X170" s="41">
        <f xml:space="preserve"> $R$13 * I170</f>
        <v>0.76222264934934791</v>
      </c>
      <c r="Y170" s="41">
        <f xml:space="preserve"> $R$14 * J170</f>
        <v>1.2492496994472262</v>
      </c>
      <c r="Z170" s="4">
        <f>SUM(Q170:Y170)</f>
        <v>3443.2299361335236</v>
      </c>
      <c r="AA170" s="41"/>
      <c r="AB170" s="49">
        <f xml:space="preserve"> $S$6 * B170</f>
        <v>5135582.6190144364</v>
      </c>
      <c r="AC170" s="49">
        <f>$S$7 * C170</f>
        <v>4125657.4266378894</v>
      </c>
      <c r="AD170" s="49">
        <f xml:space="preserve"> $S$8 * D170</f>
        <v>622105.63363781653</v>
      </c>
      <c r="AE170" s="49">
        <f xml:space="preserve"> $S$9 * E170</f>
        <v>417382.63020595029</v>
      </c>
      <c r="AF170" s="49">
        <f xml:space="preserve"> $S$10 * F170</f>
        <v>301373.99543727044</v>
      </c>
      <c r="AG170" s="49">
        <f>$S$11 * G170</f>
        <v>369468.80130304821</v>
      </c>
      <c r="AH170" s="49">
        <f>$S$12 *H170</f>
        <v>378628.66691250732</v>
      </c>
      <c r="AI170" s="49">
        <f xml:space="preserve"> $S$13 * I170</f>
        <v>83176.080797460381</v>
      </c>
      <c r="AJ170" s="49">
        <f xml:space="preserve"> $S$14 * J170</f>
        <v>111879.47174996171</v>
      </c>
      <c r="AK170" s="39">
        <f>SUM(AB170:AJ170) + AL170 + AM170 + AN170</f>
        <v>14474177.215267582</v>
      </c>
      <c r="AL170" s="39">
        <f>IF(AL169&gt;0,(AL169*$T$7)-(AL169*$S$7),0)</f>
        <v>0</v>
      </c>
      <c r="AM170" s="39">
        <f>IF(AM169 &gt; 0, (AM169 * $T$14) - (AM169 * $S$14), 0)</f>
        <v>17970.921451072922</v>
      </c>
      <c r="AN170" s="39">
        <f t="array" ref="AN170">IF(AN169&gt;0,AN169*$T$15,0)</f>
        <v>2910950.9681201703</v>
      </c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</row>
    <row r="171" spans="1:104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</row>
    <row r="172" spans="1:104" x14ac:dyDescent="0.25">
      <c r="A172" s="4" t="str">
        <f>'70-74 transition matrix'!A1</f>
        <v>70-74</v>
      </c>
      <c r="B172" s="4" t="str">
        <f>'70-74 transition matrix'!B1</f>
        <v>no NAFLD</v>
      </c>
      <c r="C172" s="4" t="str">
        <f>'70-74 transition matrix'!C1</f>
        <v>NAFLD</v>
      </c>
      <c r="D172" s="4" t="str">
        <f>'70-74 transition matrix'!D1</f>
        <v>F1</v>
      </c>
      <c r="E172" s="4" t="str">
        <f>'70-74 transition matrix'!E1</f>
        <v>F2</v>
      </c>
      <c r="F172" s="4" t="str">
        <f>'70-74 transition matrix'!F1</f>
        <v>F3</v>
      </c>
      <c r="G172" s="4" t="str">
        <f>'70-74 transition matrix'!G1</f>
        <v>F4</v>
      </c>
      <c r="H172" s="4" t="str">
        <f>'70-74 transition matrix'!H1</f>
        <v>DCC</v>
      </c>
      <c r="I172" s="4" t="str">
        <f>'70-74 transition matrix'!I1</f>
        <v>HCC</v>
      </c>
      <c r="J172" s="4" t="str">
        <f>'70-74 transition matrix'!J1</f>
        <v>LT</v>
      </c>
      <c r="K172" s="4" t="str">
        <f>'70-74 transition matrix'!K1</f>
        <v>death</v>
      </c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</row>
    <row r="173" spans="1:104" x14ac:dyDescent="0.25">
      <c r="A173" s="4" t="str">
        <f>'70-74 transition matrix'!A2</f>
        <v>no NAFLD</v>
      </c>
      <c r="B173" s="41">
        <f>'70-74 transition matrix'!B2</f>
        <v>0.88634999999999997</v>
      </c>
      <c r="C173" s="41">
        <f>'70-74 transition matrix'!C2</f>
        <v>9.0399999999999994E-2</v>
      </c>
      <c r="D173" s="41">
        <f>'70-74 transition matrix'!D2</f>
        <v>0</v>
      </c>
      <c r="E173" s="41">
        <f>'70-74 transition matrix'!E2</f>
        <v>0</v>
      </c>
      <c r="F173" s="41">
        <f>'70-74 transition matrix'!F2</f>
        <v>0</v>
      </c>
      <c r="G173" s="41">
        <f>'70-74 transition matrix'!G2</f>
        <v>0</v>
      </c>
      <c r="H173" s="41">
        <f>'70-74 transition matrix'!H2</f>
        <v>0</v>
      </c>
      <c r="I173" s="41">
        <f>'70-74 transition matrix'!I2</f>
        <v>0</v>
      </c>
      <c r="J173" s="41">
        <f>'70-74 transition matrix'!J2</f>
        <v>0</v>
      </c>
      <c r="K173" s="41">
        <f>'70-74 transition matrix'!K2</f>
        <v>2.325E-2</v>
      </c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</row>
    <row r="174" spans="1:104" x14ac:dyDescent="0.25">
      <c r="A174" s="4" t="str">
        <f>'70-74 transition matrix'!A3</f>
        <v>NAFLD</v>
      </c>
      <c r="B174" s="41">
        <f>'70-74 transition matrix'!B3</f>
        <v>0.14359</v>
      </c>
      <c r="C174" s="41">
        <f>'70-74 transition matrix'!C3</f>
        <v>0.80586150000000001</v>
      </c>
      <c r="D174" s="41">
        <f>'70-74 transition matrix'!D3</f>
        <v>2.6136E-2</v>
      </c>
      <c r="E174" s="41">
        <f>'70-74 transition matrix'!E3</f>
        <v>0</v>
      </c>
      <c r="F174" s="41">
        <f>'70-74 transition matrix'!F3</f>
        <v>0</v>
      </c>
      <c r="G174" s="41">
        <f>'70-74 transition matrix'!G3</f>
        <v>0</v>
      </c>
      <c r="H174" s="41">
        <f>'70-74 transition matrix'!H3</f>
        <v>0</v>
      </c>
      <c r="I174" s="41">
        <f>'70-74 transition matrix'!I3</f>
        <v>0</v>
      </c>
      <c r="J174" s="41">
        <f>'70-74 transition matrix'!J3</f>
        <v>0</v>
      </c>
      <c r="K174" s="41">
        <f>'70-74 transition matrix'!K3</f>
        <v>2.44125E-2</v>
      </c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</row>
    <row r="175" spans="1:104" x14ac:dyDescent="0.25">
      <c r="A175" s="4" t="str">
        <f>'70-74 transition matrix'!A4</f>
        <v>F1</v>
      </c>
      <c r="B175" s="41">
        <f>'70-74 transition matrix'!B4</f>
        <v>0</v>
      </c>
      <c r="C175" s="41">
        <f>'70-74 transition matrix'!C4</f>
        <v>4.9799999999999997E-2</v>
      </c>
      <c r="D175" s="41">
        <f>'70-74 transition matrix'!D4</f>
        <v>0.79095574700000004</v>
      </c>
      <c r="E175" s="41">
        <f>'70-74 transition matrix'!E4</f>
        <v>0.1331</v>
      </c>
      <c r="F175" s="41">
        <f>'70-74 transition matrix'!F4</f>
        <v>0</v>
      </c>
      <c r="G175" s="41">
        <f>'70-74 transition matrix'!G4</f>
        <v>0</v>
      </c>
      <c r="H175" s="41">
        <f>'70-74 transition matrix'!H4</f>
        <v>0</v>
      </c>
      <c r="I175" s="41">
        <f>'70-74 transition matrix'!I4</f>
        <v>1.1253000000000001E-5</v>
      </c>
      <c r="J175" s="41">
        <f>'70-74 transition matrix'!J4</f>
        <v>0</v>
      </c>
      <c r="K175" s="41">
        <f>'70-74 transition matrix'!K4</f>
        <v>2.6133000000000003E-2</v>
      </c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</row>
    <row r="176" spans="1:104" x14ac:dyDescent="0.25">
      <c r="A176" s="4" t="str">
        <f>'70-74 transition matrix'!A5</f>
        <v>F2</v>
      </c>
      <c r="B176" s="41">
        <f>'70-74 transition matrix'!B5</f>
        <v>0</v>
      </c>
      <c r="C176" s="41">
        <f>'70-74 transition matrix'!C5</f>
        <v>0</v>
      </c>
      <c r="D176" s="41">
        <f>'70-74 transition matrix'!D5</f>
        <v>4.9799999999999997E-2</v>
      </c>
      <c r="E176" s="41">
        <f>'70-74 transition matrix'!E5</f>
        <v>0.77497360000000004</v>
      </c>
      <c r="F176" s="41">
        <f>'70-74 transition matrix'!F5</f>
        <v>0.1331</v>
      </c>
      <c r="G176" s="41">
        <f>'70-74 transition matrix'!G5</f>
        <v>0</v>
      </c>
      <c r="H176" s="41">
        <f>'70-74 transition matrix'!H5</f>
        <v>0</v>
      </c>
      <c r="I176" s="41">
        <f>'70-74 transition matrix'!I5</f>
        <v>2.299E-4</v>
      </c>
      <c r="J176" s="41">
        <f>'70-74 transition matrix'!J5</f>
        <v>0</v>
      </c>
      <c r="K176" s="41">
        <f>'70-74 transition matrix'!K5</f>
        <v>4.1896500000000003E-2</v>
      </c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</row>
    <row r="177" spans="1:104" x14ac:dyDescent="0.25">
      <c r="A177" s="4" t="str">
        <f>'70-74 transition matrix'!A6</f>
        <v>F3</v>
      </c>
      <c r="B177" s="41">
        <f>'70-74 transition matrix'!B6</f>
        <v>0</v>
      </c>
      <c r="C177" s="41">
        <f>'70-74 transition matrix'!C6</f>
        <v>0</v>
      </c>
      <c r="D177" s="41">
        <f>'70-74 transition matrix'!D6</f>
        <v>0</v>
      </c>
      <c r="E177" s="41">
        <f>'70-74 transition matrix'!E6</f>
        <v>4.9799999999999997E-2</v>
      </c>
      <c r="F177" s="41">
        <f>'70-74 transition matrix'!F6</f>
        <v>0.80809895000000009</v>
      </c>
      <c r="G177" s="41">
        <f>'70-74 transition matrix'!G6</f>
        <v>8.7119999999999989E-2</v>
      </c>
      <c r="H177" s="41">
        <f>'70-74 transition matrix'!H6</f>
        <v>0</v>
      </c>
      <c r="I177" s="41">
        <f>'70-74 transition matrix'!I6</f>
        <v>4.5980000000000001E-4</v>
      </c>
      <c r="J177" s="41">
        <f>'70-74 transition matrix'!J6</f>
        <v>0</v>
      </c>
      <c r="K177" s="41">
        <f>'70-74 transition matrix'!K6</f>
        <v>5.4521250000000007E-2</v>
      </c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</row>
    <row r="178" spans="1:104" x14ac:dyDescent="0.25">
      <c r="A178" s="4" t="str">
        <f>'70-74 transition matrix'!A7</f>
        <v>F4</v>
      </c>
      <c r="B178" s="41">
        <f>'70-74 transition matrix'!B7</f>
        <v>0</v>
      </c>
      <c r="C178" s="41">
        <f>'70-74 transition matrix'!C7</f>
        <v>0</v>
      </c>
      <c r="D178" s="41">
        <f>'70-74 transition matrix'!D7</f>
        <v>0</v>
      </c>
      <c r="E178" s="41">
        <f>'70-74 transition matrix'!E7</f>
        <v>0</v>
      </c>
      <c r="F178" s="41">
        <f>'70-74 transition matrix'!F7</f>
        <v>4.9799999999999997E-2</v>
      </c>
      <c r="G178" s="41">
        <f>'70-74 transition matrix'!G7</f>
        <v>0.71661074999999996</v>
      </c>
      <c r="H178" s="41">
        <f>'70-74 transition matrix'!H7</f>
        <v>0.1331</v>
      </c>
      <c r="I178" s="41">
        <f>'70-74 transition matrix'!I7</f>
        <v>3.1459999999999995E-2</v>
      </c>
      <c r="J178" s="41">
        <f>'70-74 transition matrix'!J7</f>
        <v>0</v>
      </c>
      <c r="K178" s="41">
        <f>'70-74 transition matrix'!K7</f>
        <v>6.902925E-2</v>
      </c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</row>
    <row r="179" spans="1:104" x14ac:dyDescent="0.25">
      <c r="A179" s="4" t="str">
        <f>'70-74 transition matrix'!A8</f>
        <v>DCC</v>
      </c>
      <c r="B179" s="41">
        <f>'70-74 transition matrix'!B8</f>
        <v>0</v>
      </c>
      <c r="C179" s="41">
        <f>'70-74 transition matrix'!C8</f>
        <v>0</v>
      </c>
      <c r="D179" s="41">
        <f>'70-74 transition matrix'!D8</f>
        <v>0</v>
      </c>
      <c r="E179" s="41">
        <f>'70-74 transition matrix'!E8</f>
        <v>0</v>
      </c>
      <c r="F179" s="41">
        <f>'70-74 transition matrix'!F8</f>
        <v>0</v>
      </c>
      <c r="G179" s="41">
        <f>'70-74 transition matrix'!G8</f>
        <v>0</v>
      </c>
      <c r="H179" s="41">
        <f>'70-74 transition matrix'!H8</f>
        <v>0.7746599999999999</v>
      </c>
      <c r="I179" s="41">
        <f>'70-74 transition matrix'!I8</f>
        <v>3.1459999999999995E-2</v>
      </c>
      <c r="J179" s="41">
        <f>'70-74 transition matrix'!J8</f>
        <v>3.388E-2</v>
      </c>
      <c r="K179" s="41">
        <f>'70-74 transition matrix'!K8</f>
        <v>0.16</v>
      </c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</row>
    <row r="180" spans="1:104" x14ac:dyDescent="0.25">
      <c r="A180" s="4" t="str">
        <f>'70-74 transition matrix'!A9</f>
        <v>HCC</v>
      </c>
      <c r="B180" s="41">
        <f>'70-74 transition matrix'!B9</f>
        <v>0</v>
      </c>
      <c r="C180" s="41">
        <f>'70-74 transition matrix'!C9</f>
        <v>0</v>
      </c>
      <c r="D180" s="41">
        <f>'70-74 transition matrix'!D9</f>
        <v>0</v>
      </c>
      <c r="E180" s="41">
        <f>'70-74 transition matrix'!E9</f>
        <v>0</v>
      </c>
      <c r="F180" s="41">
        <f>'70-74 transition matrix'!F9</f>
        <v>0</v>
      </c>
      <c r="G180" s="41">
        <f>'70-74 transition matrix'!G9</f>
        <v>0</v>
      </c>
      <c r="H180" s="41">
        <f>'70-74 transition matrix'!H9</f>
        <v>0</v>
      </c>
      <c r="I180" s="41">
        <f>'70-74 transition matrix'!I9</f>
        <v>0.37056200000000006</v>
      </c>
      <c r="J180" s="41">
        <f>'70-74 transition matrix'!J9</f>
        <v>7.038E-3</v>
      </c>
      <c r="K180" s="41">
        <f>'70-74 transition matrix'!K9</f>
        <v>0.62239999999999995</v>
      </c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</row>
    <row r="181" spans="1:104" x14ac:dyDescent="0.25">
      <c r="A181" s="4" t="str">
        <f>'70-74 transition matrix'!A10</f>
        <v xml:space="preserve">LT </v>
      </c>
      <c r="B181" s="41">
        <f>'70-74 transition matrix'!B10</f>
        <v>0</v>
      </c>
      <c r="C181" s="41">
        <f>'70-74 transition matrix'!C10</f>
        <v>0</v>
      </c>
      <c r="D181" s="41">
        <f>'70-74 transition matrix'!D10</f>
        <v>0</v>
      </c>
      <c r="E181" s="41">
        <f>'70-74 transition matrix'!E10</f>
        <v>0</v>
      </c>
      <c r="F181" s="41">
        <f>'70-74 transition matrix'!F10</f>
        <v>0</v>
      </c>
      <c r="G181" s="41">
        <f>'70-74 transition matrix'!G10</f>
        <v>0</v>
      </c>
      <c r="H181" s="41">
        <f>'70-74 transition matrix'!H10</f>
        <v>0</v>
      </c>
      <c r="I181" s="41">
        <f>'70-74 transition matrix'!I10</f>
        <v>0</v>
      </c>
      <c r="J181" s="41">
        <f>'70-74 transition matrix'!J10</f>
        <v>0.92999999999999994</v>
      </c>
      <c r="K181" s="41">
        <f>'70-74 transition matrix'!K10</f>
        <v>7.0000000000000007E-2</v>
      </c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</row>
    <row r="182" spans="1:104" x14ac:dyDescent="0.25">
      <c r="A182" s="4" t="str">
        <f>'70-74 transition matrix'!A11</f>
        <v>death</v>
      </c>
      <c r="B182" s="41">
        <f>'70-74 transition matrix'!B11</f>
        <v>0</v>
      </c>
      <c r="C182" s="41">
        <f>'70-74 transition matrix'!C11</f>
        <v>0</v>
      </c>
      <c r="D182" s="41">
        <f>'70-74 transition matrix'!D11</f>
        <v>0</v>
      </c>
      <c r="E182" s="41">
        <f>'70-74 transition matrix'!E11</f>
        <v>0</v>
      </c>
      <c r="F182" s="41">
        <f>'70-74 transition matrix'!F11</f>
        <v>0</v>
      </c>
      <c r="G182" s="41">
        <f>'70-74 transition matrix'!G11</f>
        <v>0</v>
      </c>
      <c r="H182" s="41">
        <f>'70-74 transition matrix'!H11</f>
        <v>0</v>
      </c>
      <c r="I182" s="41">
        <f>'70-74 transition matrix'!I11</f>
        <v>0</v>
      </c>
      <c r="J182" s="41">
        <f>'70-74 transition matrix'!J11</f>
        <v>0</v>
      </c>
      <c r="K182" s="41">
        <f>'70-74 transition matrix'!K11</f>
        <v>1</v>
      </c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</row>
    <row r="183" spans="1:104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</row>
    <row r="184" spans="1:104" x14ac:dyDescent="0.25">
      <c r="A184" s="15" t="s">
        <v>117</v>
      </c>
      <c r="B184" s="15" t="s">
        <v>66</v>
      </c>
      <c r="C184" s="15" t="s">
        <v>87</v>
      </c>
      <c r="D184" s="15" t="s">
        <v>77</v>
      </c>
      <c r="E184" s="15" t="s">
        <v>2</v>
      </c>
      <c r="F184" s="15" t="s">
        <v>3</v>
      </c>
      <c r="G184" s="15" t="s">
        <v>4</v>
      </c>
      <c r="H184" s="15" t="s">
        <v>64</v>
      </c>
      <c r="I184" s="15" t="s">
        <v>78</v>
      </c>
      <c r="J184" s="15" t="s">
        <v>79</v>
      </c>
      <c r="K184" s="15" t="s">
        <v>65</v>
      </c>
      <c r="L184" s="4" t="s">
        <v>110</v>
      </c>
      <c r="M184" s="15" t="s">
        <v>112</v>
      </c>
      <c r="N184" s="4" t="s">
        <v>151</v>
      </c>
      <c r="O184" s="22" t="s">
        <v>153</v>
      </c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</row>
    <row r="185" spans="1:104" x14ac:dyDescent="0.25">
      <c r="A185" s="4">
        <v>70</v>
      </c>
      <c r="B185" s="41">
        <f t="array" ref="B185:K185">MMULT(B169:K169,B173:K182)</f>
        <v>371.69378387693001</v>
      </c>
      <c r="C185" s="41">
        <v>205.67811050957627</v>
      </c>
      <c r="D185" s="41">
        <v>32.094899349024175</v>
      </c>
      <c r="E185" s="41">
        <v>21.976061416672422</v>
      </c>
      <c r="F185" s="41">
        <v>14.978050368044993</v>
      </c>
      <c r="G185" s="41">
        <v>4.1854810063024379</v>
      </c>
      <c r="H185" s="41">
        <v>1.9059608893449065</v>
      </c>
      <c r="I185" s="41">
        <v>0.29839502718110533</v>
      </c>
      <c r="J185" s="41">
        <v>0.42462356989122585</v>
      </c>
      <c r="K185" s="41">
        <v>196.72202424919629</v>
      </c>
      <c r="L185" s="41">
        <f xml:space="preserve"> (C185 + D185 + E185 + F185 + G185 + H185) / $Q$2</f>
        <v>0.33039134285584421</v>
      </c>
      <c r="M185" s="41">
        <f xml:space="preserve"> (D185 + E185 + F185 + G185 + H185) / (C185 + D185 + E185 + F185+ G185 + H185)</f>
        <v>0.26757651660362108</v>
      </c>
      <c r="N185" s="41">
        <f>I185 / (D185 + E185 + F185 + G185 + H185)</f>
        <v>3.9711635364295325E-3</v>
      </c>
      <c r="O185" s="41">
        <f>SUM(B185:J185)</f>
        <v>653.23536601296757</v>
      </c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</row>
    <row r="186" spans="1:104" x14ac:dyDescent="0.25">
      <c r="A186" s="4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</row>
    <row r="187" spans="1:104" x14ac:dyDescent="0.25">
      <c r="A187" s="15" t="s">
        <v>118</v>
      </c>
      <c r="B187" s="15" t="s">
        <v>66</v>
      </c>
      <c r="C187" s="15" t="s">
        <v>87</v>
      </c>
      <c r="D187" s="15" t="s">
        <v>77</v>
      </c>
      <c r="E187" s="15" t="s">
        <v>2</v>
      </c>
      <c r="F187" s="15" t="s">
        <v>3</v>
      </c>
      <c r="G187" s="15" t="s">
        <v>4</v>
      </c>
      <c r="H187" s="15" t="s">
        <v>64</v>
      </c>
      <c r="I187" s="15" t="s">
        <v>78</v>
      </c>
      <c r="J187" s="15" t="s">
        <v>79</v>
      </c>
      <c r="K187" s="15" t="s">
        <v>65</v>
      </c>
      <c r="L187" s="4" t="s">
        <v>110</v>
      </c>
      <c r="M187" s="15" t="s">
        <v>112</v>
      </c>
      <c r="N187" s="4" t="s">
        <v>151</v>
      </c>
      <c r="O187" s="22" t="s">
        <v>153</v>
      </c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</row>
    <row r="188" spans="1:104" x14ac:dyDescent="0.25">
      <c r="A188" s="4">
        <v>71</v>
      </c>
      <c r="B188" s="41">
        <f t="array" ref="B188:K188">MMULT(B185:K185,B173:K182)</f>
        <v>358.98410522738698</v>
      </c>
      <c r="C188" s="41">
        <v>200.94751470246877</v>
      </c>
      <c r="D188" s="41">
        <v>31.855656044325805</v>
      </c>
      <c r="E188" s="41">
        <v>22.04860544158349</v>
      </c>
      <c r="F188" s="41">
        <v>15.237197504137233</v>
      </c>
      <c r="G188" s="41">
        <v>4.3042484311012243</v>
      </c>
      <c r="H188" s="41">
        <v>2.0335591844787793</v>
      </c>
      <c r="I188" s="41">
        <v>0.31451098808064482</v>
      </c>
      <c r="J188" s="41">
        <v>0.46157397913114606</v>
      </c>
      <c r="K188" s="41">
        <v>213.77041875946978</v>
      </c>
      <c r="L188" s="41">
        <f xml:space="preserve"> (C188 + D188 + E188 + F188 + G188 + H188) / $Q$2</f>
        <v>0.32522428121112423</v>
      </c>
      <c r="M188" s="41">
        <f xml:space="preserve"> (D188 + E188 + F188 + G188 + H188) / (C188 + D188 + E188 + F188+ G188 + H188)</f>
        <v>0.27305337872273699</v>
      </c>
      <c r="N188" s="41">
        <f>I188 / (D188 + E188 + F188 + G188 + H188)</f>
        <v>4.1668527295573889E-3</v>
      </c>
      <c r="O188" s="41">
        <f>SUM(B188:J188)</f>
        <v>636.18697150269406</v>
      </c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</row>
    <row r="189" spans="1:104" x14ac:dyDescent="0.25">
      <c r="A189" s="4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</row>
    <row r="190" spans="1:104" x14ac:dyDescent="0.25">
      <c r="A190" s="15" t="s">
        <v>119</v>
      </c>
      <c r="B190" s="15" t="s">
        <v>66</v>
      </c>
      <c r="C190" s="15" t="s">
        <v>87</v>
      </c>
      <c r="D190" s="15" t="s">
        <v>77</v>
      </c>
      <c r="E190" s="15" t="s">
        <v>2</v>
      </c>
      <c r="F190" s="15" t="s">
        <v>3</v>
      </c>
      <c r="G190" s="15" t="s">
        <v>4</v>
      </c>
      <c r="H190" s="15" t="s">
        <v>64</v>
      </c>
      <c r="I190" s="15" t="s">
        <v>78</v>
      </c>
      <c r="J190" s="15" t="s">
        <v>79</v>
      </c>
      <c r="K190" s="15" t="s">
        <v>65</v>
      </c>
      <c r="L190" s="4" t="s">
        <v>110</v>
      </c>
      <c r="M190" s="15" t="s">
        <v>112</v>
      </c>
      <c r="N190" s="4" t="s">
        <v>151</v>
      </c>
      <c r="O190" s="22" t="s">
        <v>153</v>
      </c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</row>
    <row r="191" spans="1:104" x14ac:dyDescent="0.25">
      <c r="A191" s="4">
        <v>72</v>
      </c>
      <c r="B191" s="41">
        <f t="array" ref="B191:K191">MMULT(B188:K188,B173:K182)</f>
        <v>347.03961530442194</v>
      </c>
      <c r="C191" s="41">
        <v>195.97444040296674</v>
      </c>
      <c r="D191" s="41">
        <v>31.546399017969364</v>
      </c>
      <c r="E191" s="41">
        <v>22.085887389249343</v>
      </c>
      <c r="F191" s="41">
        <v>15.462184260179525</v>
      </c>
      <c r="G191" s="41">
        <v>4.4119353429582073</v>
      </c>
      <c r="H191" s="41">
        <v>2.1482124240279039</v>
      </c>
      <c r="I191" s="41">
        <v>0.32836675785217595</v>
      </c>
      <c r="J191" s="41">
        <v>0.50037431409621846</v>
      </c>
      <c r="K191" s="41">
        <v>230.45997504844243</v>
      </c>
      <c r="L191" s="41">
        <f xml:space="preserve"> (C191 + D191 + E191 + F191 + G191 + H191) / $Q$2</f>
        <v>0.31957961887191644</v>
      </c>
      <c r="M191" s="41">
        <f xml:space="preserve"> (D191 + E191 + F191 + G191 + H191) / (C191 + D191 + E191 + F191+ G191 + H191)</f>
        <v>0.27852181485371053</v>
      </c>
      <c r="N191" s="41">
        <f>I191 / (D191 + E191 + F191 + G191 + H191)</f>
        <v>4.3403398846954761E-3</v>
      </c>
      <c r="O191" s="41">
        <f>SUM(B191:J191)</f>
        <v>619.49741521372152</v>
      </c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</row>
    <row r="192" spans="1:104" x14ac:dyDescent="0.25">
      <c r="A192" s="4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</row>
    <row r="193" spans="1:104" x14ac:dyDescent="0.25">
      <c r="A193" s="15" t="s">
        <v>120</v>
      </c>
      <c r="B193" s="15" t="s">
        <v>66</v>
      </c>
      <c r="C193" s="15" t="s">
        <v>87</v>
      </c>
      <c r="D193" s="15" t="s">
        <v>77</v>
      </c>
      <c r="E193" s="15" t="s">
        <v>2</v>
      </c>
      <c r="F193" s="15" t="s">
        <v>3</v>
      </c>
      <c r="G193" s="15" t="s">
        <v>4</v>
      </c>
      <c r="H193" s="15" t="s">
        <v>64</v>
      </c>
      <c r="I193" s="15" t="s">
        <v>78</v>
      </c>
      <c r="J193" s="15" t="s">
        <v>79</v>
      </c>
      <c r="K193" s="15" t="s">
        <v>65</v>
      </c>
      <c r="L193" s="4" t="s">
        <v>110</v>
      </c>
      <c r="M193" s="15" t="s">
        <v>112</v>
      </c>
      <c r="N193" s="4" t="s">
        <v>151</v>
      </c>
      <c r="O193" s="22" t="s">
        <v>153</v>
      </c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</row>
    <row r="194" spans="1:104" x14ac:dyDescent="0.25">
      <c r="A194" s="4">
        <v>73</v>
      </c>
      <c r="B194" s="41">
        <f t="array" ref="B194:K194">MMULT(B191:K191,B173:K182)</f>
        <v>335.73853292253636</v>
      </c>
      <c r="C194" s="41">
        <v>190.87164839940999</v>
      </c>
      <c r="D194" s="41">
        <v>31.173670766774585</v>
      </c>
      <c r="E194" s="41">
        <v>22.084822144689827</v>
      </c>
      <c r="F194" s="41">
        <v>15.654320856946008</v>
      </c>
      <c r="G194" s="41">
        <v>4.5087057878156278</v>
      </c>
      <c r="H194" s="41">
        <v>2.2513628305451934</v>
      </c>
      <c r="I194" s="41">
        <v>0.34060454073436924</v>
      </c>
      <c r="J194" s="41">
        <v>0.54044059427731217</v>
      </c>
      <c r="K194" s="41">
        <v>246.79328141843456</v>
      </c>
      <c r="L194" s="41">
        <f xml:space="preserve"> (C194 + D194 + E194 + F194 + G194 + H194) / $Q$2</f>
        <v>0.31359752128746987</v>
      </c>
      <c r="M194" s="41">
        <f xml:space="preserve"> (D194 + E194 + F194 + G194 + H194) / (C194 + D194 + E194 + F194+ G194 + H194)</f>
        <v>0.28390333939162715</v>
      </c>
      <c r="N194" s="41">
        <f>I194 / (D194 + E194 + F194 + G194 + H194)</f>
        <v>4.5010118551254245E-3</v>
      </c>
      <c r="O194" s="41">
        <f>SUM(B194:J194)</f>
        <v>603.16410884372931</v>
      </c>
      <c r="P194" s="41"/>
      <c r="Q194" s="51"/>
      <c r="R194" s="51"/>
      <c r="S194" s="51"/>
      <c r="T194" s="51"/>
      <c r="U194" s="5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</row>
    <row r="195" spans="1:104" x14ac:dyDescent="0.25">
      <c r="A195" s="4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51"/>
      <c r="R195" s="51"/>
      <c r="S195" s="51"/>
      <c r="T195" s="51"/>
      <c r="U195" s="5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</row>
    <row r="196" spans="1:104" x14ac:dyDescent="0.25">
      <c r="A196" s="15" t="s">
        <v>121</v>
      </c>
      <c r="B196" s="15" t="s">
        <v>66</v>
      </c>
      <c r="C196" s="15" t="s">
        <v>87</v>
      </c>
      <c r="D196" s="15" t="s">
        <v>77</v>
      </c>
      <c r="E196" s="15" t="s">
        <v>2</v>
      </c>
      <c r="F196" s="15" t="s">
        <v>3</v>
      </c>
      <c r="G196" s="15" t="s">
        <v>4</v>
      </c>
      <c r="H196" s="15" t="s">
        <v>64</v>
      </c>
      <c r="I196" s="15" t="s">
        <v>78</v>
      </c>
      <c r="J196" s="15" t="s">
        <v>79</v>
      </c>
      <c r="K196" s="15" t="s">
        <v>65</v>
      </c>
      <c r="L196" s="4" t="s">
        <v>110</v>
      </c>
      <c r="M196" s="15" t="s">
        <v>112</v>
      </c>
      <c r="N196" s="4" t="s">
        <v>151</v>
      </c>
      <c r="O196" s="22" t="s">
        <v>153</v>
      </c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L196" s="22" t="s">
        <v>218</v>
      </c>
      <c r="AM196" s="22" t="s">
        <v>219</v>
      </c>
      <c r="AN196" s="22" t="s">
        <v>220</v>
      </c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</row>
    <row r="197" spans="1:104" x14ac:dyDescent="0.25">
      <c r="A197" s="4">
        <v>74</v>
      </c>
      <c r="B197" s="41">
        <f t="array" ref="B197:K197">MMULT(B194:K194,B173:K182)</f>
        <v>324.98910864956139</v>
      </c>
      <c r="C197" s="41">
        <v>185.71932506700378</v>
      </c>
      <c r="D197" s="41">
        <v>30.745439593438789</v>
      </c>
      <c r="E197" s="41">
        <v>22.043954880563604</v>
      </c>
      <c r="F197" s="41">
        <v>15.814263623152604</v>
      </c>
      <c r="G197" s="41">
        <v>4.5947914691930336</v>
      </c>
      <c r="H197" s="41">
        <v>2.3441494706683992</v>
      </c>
      <c r="I197" s="41">
        <v>0.35151281321546723</v>
      </c>
      <c r="J197" s="41">
        <v>0.58128310013445994</v>
      </c>
      <c r="K197" s="41">
        <v>262.77356159523231</v>
      </c>
      <c r="L197" s="41">
        <f xml:space="preserve"> (C197 + D197 + E197 + F197 + G197 + H197) / $Q$2</f>
        <v>0.30738237833714893</v>
      </c>
      <c r="M197" s="41">
        <f xml:space="preserve"> (D197 + E197 + F197 + G197 + H197) / (C197 + D197 + E197 + F197+ G197 + H197)</f>
        <v>0.28914507652075422</v>
      </c>
      <c r="N197" s="41">
        <f>I197 / (D197 + E197 + F197 + G197 + H197)</f>
        <v>4.6531734107165606E-3</v>
      </c>
      <c r="O197" s="41">
        <f>SUM(B197:J197)</f>
        <v>587.1838286669315</v>
      </c>
      <c r="P197" s="41"/>
      <c r="Q197" s="22" t="s">
        <v>163</v>
      </c>
      <c r="R197" s="22" t="s">
        <v>154</v>
      </c>
      <c r="S197" s="22" t="s">
        <v>155</v>
      </c>
      <c r="T197" s="22" t="s">
        <v>156</v>
      </c>
      <c r="U197" s="22" t="s">
        <v>157</v>
      </c>
      <c r="V197" s="22" t="s">
        <v>158</v>
      </c>
      <c r="W197" s="22" t="s">
        <v>159</v>
      </c>
      <c r="X197" s="22" t="s">
        <v>160</v>
      </c>
      <c r="Y197" s="22" t="s">
        <v>161</v>
      </c>
      <c r="Z197" s="22" t="s">
        <v>162</v>
      </c>
      <c r="AA197" s="41"/>
      <c r="AB197" s="22" t="s">
        <v>181</v>
      </c>
      <c r="AC197" s="22" t="s">
        <v>182</v>
      </c>
      <c r="AD197" s="22" t="s">
        <v>174</v>
      </c>
      <c r="AE197" s="22" t="s">
        <v>175</v>
      </c>
      <c r="AF197" s="22" t="s">
        <v>176</v>
      </c>
      <c r="AG197" s="22" t="s">
        <v>177</v>
      </c>
      <c r="AH197" s="22" t="s">
        <v>178</v>
      </c>
      <c r="AI197" s="22" t="s">
        <v>179</v>
      </c>
      <c r="AJ197" s="22" t="s">
        <v>180</v>
      </c>
      <c r="AK197" s="22" t="s">
        <v>183</v>
      </c>
      <c r="AL197">
        <f>C197 - C185</f>
        <v>-19.958785442572491</v>
      </c>
      <c r="AM197">
        <f>J197 - J185</f>
        <v>0.15665953024323409</v>
      </c>
      <c r="AN197">
        <f>K197-K185</f>
        <v>66.051537346036014</v>
      </c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</row>
    <row r="198" spans="1:104" x14ac:dyDescent="0.25">
      <c r="A198" s="22" t="s">
        <v>153</v>
      </c>
      <c r="B198" s="4">
        <f t="shared" ref="B198:J198" si="7">SUM(B185:B197)</f>
        <v>1738.4451459808365</v>
      </c>
      <c r="C198" s="4">
        <f t="shared" si="7"/>
        <v>979.19103908142552</v>
      </c>
      <c r="D198" s="4">
        <f t="shared" si="7"/>
        <v>157.41606477153272</v>
      </c>
      <c r="E198" s="4">
        <f t="shared" si="7"/>
        <v>110.23933127275869</v>
      </c>
      <c r="F198" s="4">
        <f t="shared" si="7"/>
        <v>77.146016612460357</v>
      </c>
      <c r="G198" s="4">
        <f t="shared" si="7"/>
        <v>22.005162037370532</v>
      </c>
      <c r="H198" s="4">
        <f t="shared" si="7"/>
        <v>10.683244799065182</v>
      </c>
      <c r="I198" s="4">
        <f t="shared" si="7"/>
        <v>1.6333901270637625</v>
      </c>
      <c r="J198" s="4">
        <f t="shared" si="7"/>
        <v>2.5082955575303623</v>
      </c>
      <c r="K198" s="41"/>
      <c r="L198" s="4"/>
      <c r="M198" s="41"/>
      <c r="N198" s="41"/>
      <c r="O198" s="4">
        <f>SUM(B198:J198)</f>
        <v>3099.2676902400431</v>
      </c>
      <c r="P198" s="41"/>
      <c r="Q198" s="41">
        <f xml:space="preserve"> $R$6 * B198</f>
        <v>1738.4451459808365</v>
      </c>
      <c r="R198" s="41">
        <f>$R$7 * C198</f>
        <v>979.19103908142552</v>
      </c>
      <c r="S198" s="41">
        <f xml:space="preserve"> $R$8 * D198</f>
        <v>149.54526153295606</v>
      </c>
      <c r="T198" s="41">
        <f xml:space="preserve"> $R$9 * E198</f>
        <v>104.72736470912075</v>
      </c>
      <c r="U198" s="41">
        <f xml:space="preserve"> $R$10 * F198</f>
        <v>70.974335283463532</v>
      </c>
      <c r="V198" s="41">
        <f>$R$11 * G198</f>
        <v>17.164026389149015</v>
      </c>
      <c r="W198" s="41">
        <f>$R$12 *H198</f>
        <v>6.4099468794391088</v>
      </c>
      <c r="X198" s="41">
        <f xml:space="preserve"> $R$13 * I198</f>
        <v>1.0617035825914456</v>
      </c>
      <c r="Y198" s="41">
        <f xml:space="preserve"> $R$14 * J198</f>
        <v>1.8812216681477718</v>
      </c>
      <c r="Z198" s="4">
        <f>SUM(Q198:Y198)</f>
        <v>3069.4000451071292</v>
      </c>
      <c r="AA198" s="41"/>
      <c r="AB198" s="49">
        <f xml:space="preserve"> $S$6 * B198</f>
        <v>4361758.8712659189</v>
      </c>
      <c r="AC198" s="49">
        <f>$S$7 * C198</f>
        <v>3794365.276440524</v>
      </c>
      <c r="AD198" s="49">
        <f xml:space="preserve"> $S$8 * D198</f>
        <v>617858.05422826589</v>
      </c>
      <c r="AE198" s="49">
        <f xml:space="preserve"> $S$9 * E198</f>
        <v>440957.32509103476</v>
      </c>
      <c r="AF198" s="49">
        <f xml:space="preserve"> $S$10 * F198</f>
        <v>347157.07475607161</v>
      </c>
      <c r="AG198" s="49">
        <f>$S$11 * G198</f>
        <v>455770.91611801845</v>
      </c>
      <c r="AH198" s="49">
        <f>$S$12 *H198</f>
        <v>546811.20179535227</v>
      </c>
      <c r="AI198" s="49">
        <f xml:space="preserve"> $S$13 * I198</f>
        <v>115856.36171263267</v>
      </c>
      <c r="AJ198" s="49">
        <f xml:space="preserve"> $S$14 * J198</f>
        <v>168477.19600819936</v>
      </c>
      <c r="AK198" s="39">
        <f>SUM(AB198:AJ198) + AL198 + AM198 + AN198</f>
        <v>14991240.708161561</v>
      </c>
      <c r="AL198" s="39">
        <f>IF(AL197&gt;0,(AL197*$T$7)-(AL197*$S$7),0)</f>
        <v>0</v>
      </c>
      <c r="AM198" s="39">
        <f>IF(AM197 &gt; 0, (AM197 * $T$14) - (AM197 * $S$14), 0)</f>
        <v>26094.777952615499</v>
      </c>
      <c r="AN198" s="39">
        <f t="array" ref="AN198">IF(AN197&gt;0,AN197*$T$15,0)</f>
        <v>4116133.6527929264</v>
      </c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</row>
    <row r="199" spans="1:104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</row>
    <row r="200" spans="1:104" x14ac:dyDescent="0.25">
      <c r="A200" s="4" t="str">
        <f>'75-79 transition matrix'!A1</f>
        <v>75-79</v>
      </c>
      <c r="B200" s="4" t="str">
        <f>'75-79 transition matrix'!B1</f>
        <v>no NAFLD</v>
      </c>
      <c r="C200" s="4" t="str">
        <f>'75-79 transition matrix'!C1</f>
        <v>NAFLD</v>
      </c>
      <c r="D200" s="4" t="str">
        <f>'75-79 transition matrix'!D1</f>
        <v>F1</v>
      </c>
      <c r="E200" s="4" t="str">
        <f>'75-79 transition matrix'!E1</f>
        <v>F2</v>
      </c>
      <c r="F200" s="4" t="str">
        <f>'75-79 transition matrix'!F1</f>
        <v>F3</v>
      </c>
      <c r="G200" s="4" t="str">
        <f>'75-79 transition matrix'!G1</f>
        <v>F4</v>
      </c>
      <c r="H200" s="4" t="str">
        <f>'75-79 transition matrix'!H1</f>
        <v>DCC</v>
      </c>
      <c r="I200" s="4" t="str">
        <f>'75-79 transition matrix'!I1</f>
        <v>HCC</v>
      </c>
      <c r="J200" s="4" t="str">
        <f>'75-79 transition matrix'!J1</f>
        <v>LT</v>
      </c>
      <c r="K200" s="4" t="str">
        <f>'75-79 transition matrix'!K1</f>
        <v>death</v>
      </c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</row>
    <row r="201" spans="1:104" x14ac:dyDescent="0.25">
      <c r="A201" s="4" t="str">
        <f>'75-79 transition matrix'!A2</f>
        <v>no NAFLD</v>
      </c>
      <c r="B201" s="41">
        <f>'75-79 transition matrix'!B2</f>
        <v>0.87229999999999996</v>
      </c>
      <c r="C201" s="41">
        <f>'75-79 transition matrix'!C2</f>
        <v>9.0700000000000003E-2</v>
      </c>
      <c r="D201" s="41">
        <f>'75-79 transition matrix'!D2</f>
        <v>0</v>
      </c>
      <c r="E201" s="41">
        <f>'75-79 transition matrix'!E2</f>
        <v>0</v>
      </c>
      <c r="F201" s="41">
        <f>'75-79 transition matrix'!F2</f>
        <v>0</v>
      </c>
      <c r="G201" s="41">
        <f>'75-79 transition matrix'!G2</f>
        <v>0</v>
      </c>
      <c r="H201" s="41">
        <f>'75-79 transition matrix'!H2</f>
        <v>0</v>
      </c>
      <c r="I201" s="41">
        <f>'75-79 transition matrix'!I2</f>
        <v>0</v>
      </c>
      <c r="J201" s="41">
        <f>'75-79 transition matrix'!J2</f>
        <v>0</v>
      </c>
      <c r="K201" s="41">
        <f>'75-79 transition matrix'!K2</f>
        <v>3.6999999999999998E-2</v>
      </c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</row>
    <row r="202" spans="1:104" x14ac:dyDescent="0.25">
      <c r="A202" s="4" t="str">
        <f>'75-79 transition matrix'!A3</f>
        <v>NAFLD</v>
      </c>
      <c r="B202" s="41">
        <f>'75-79 transition matrix'!B3</f>
        <v>0.14359</v>
      </c>
      <c r="C202" s="41">
        <f>'75-79 transition matrix'!C3</f>
        <v>0.79142399999999991</v>
      </c>
      <c r="D202" s="41">
        <f>'75-79 transition matrix'!D3</f>
        <v>2.6136E-2</v>
      </c>
      <c r="E202" s="41">
        <f>'75-79 transition matrix'!E3</f>
        <v>0</v>
      </c>
      <c r="F202" s="41">
        <f>'75-79 transition matrix'!F3</f>
        <v>0</v>
      </c>
      <c r="G202" s="41">
        <f>'75-79 transition matrix'!G3</f>
        <v>0</v>
      </c>
      <c r="H202" s="41">
        <f>'75-79 transition matrix'!H3</f>
        <v>0</v>
      </c>
      <c r="I202" s="41">
        <f>'75-79 transition matrix'!I3</f>
        <v>0</v>
      </c>
      <c r="J202" s="41">
        <f>'75-79 transition matrix'!J3</f>
        <v>0</v>
      </c>
      <c r="K202" s="41">
        <f>'75-79 transition matrix'!K3</f>
        <v>3.8850000000000003E-2</v>
      </c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</row>
    <row r="203" spans="1:104" x14ac:dyDescent="0.25">
      <c r="A203" s="4" t="str">
        <f>'75-79 transition matrix'!A4</f>
        <v>F1</v>
      </c>
      <c r="B203" s="41">
        <f>'75-79 transition matrix'!B4</f>
        <v>0</v>
      </c>
      <c r="C203" s="41">
        <f>'75-79 transition matrix'!C4</f>
        <v>4.9799999999999997E-2</v>
      </c>
      <c r="D203" s="41">
        <f>'75-79 transition matrix'!D4</f>
        <v>0.77550074700000005</v>
      </c>
      <c r="E203" s="41">
        <f>'75-79 transition matrix'!E4</f>
        <v>0.1331</v>
      </c>
      <c r="F203" s="41">
        <f>'75-79 transition matrix'!F4</f>
        <v>0</v>
      </c>
      <c r="G203" s="41">
        <f>'75-79 transition matrix'!G4</f>
        <v>0</v>
      </c>
      <c r="H203" s="41">
        <f>'75-79 transition matrix'!H4</f>
        <v>0</v>
      </c>
      <c r="I203" s="41">
        <f>'75-79 transition matrix'!I4</f>
        <v>1.1253000000000001E-5</v>
      </c>
      <c r="J203" s="41">
        <f>'75-79 transition matrix'!J4</f>
        <v>0</v>
      </c>
      <c r="K203" s="41">
        <f>'75-79 transition matrix'!K4</f>
        <v>4.1588E-2</v>
      </c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</row>
    <row r="204" spans="1:104" x14ac:dyDescent="0.25">
      <c r="A204" s="4" t="str">
        <f>'75-79 transition matrix'!A5</f>
        <v>F2</v>
      </c>
      <c r="B204" s="41">
        <f>'75-79 transition matrix'!B5</f>
        <v>0</v>
      </c>
      <c r="C204" s="41">
        <f>'75-79 transition matrix'!C5</f>
        <v>0</v>
      </c>
      <c r="D204" s="41">
        <f>'75-79 transition matrix'!D5</f>
        <v>4.9799999999999997E-2</v>
      </c>
      <c r="E204" s="41">
        <f>'75-79 transition matrix'!E5</f>
        <v>0.75019610000000003</v>
      </c>
      <c r="F204" s="41">
        <f>'75-79 transition matrix'!F5</f>
        <v>0.1331</v>
      </c>
      <c r="G204" s="41">
        <f>'75-79 transition matrix'!G5</f>
        <v>0</v>
      </c>
      <c r="H204" s="41">
        <f>'75-79 transition matrix'!H5</f>
        <v>0</v>
      </c>
      <c r="I204" s="41">
        <f>'75-79 transition matrix'!I5</f>
        <v>2.299E-4</v>
      </c>
      <c r="J204" s="41">
        <f>'75-79 transition matrix'!J5</f>
        <v>0</v>
      </c>
      <c r="K204" s="41">
        <f>'75-79 transition matrix'!K5</f>
        <v>6.6673999999999997E-2</v>
      </c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</row>
    <row r="205" spans="1:104" x14ac:dyDescent="0.25">
      <c r="A205" s="4" t="str">
        <f>'75-79 transition matrix'!A6</f>
        <v>F3</v>
      </c>
      <c r="B205" s="41">
        <f>'75-79 transition matrix'!B6</f>
        <v>0</v>
      </c>
      <c r="C205" s="41">
        <f>'75-79 transition matrix'!C6</f>
        <v>0</v>
      </c>
      <c r="D205" s="41">
        <f>'75-79 transition matrix'!D6</f>
        <v>0</v>
      </c>
      <c r="E205" s="41">
        <f>'75-79 transition matrix'!E6</f>
        <v>4.9799999999999997E-2</v>
      </c>
      <c r="F205" s="41">
        <f>'75-79 transition matrix'!F6</f>
        <v>0.77585520000000008</v>
      </c>
      <c r="G205" s="41">
        <f>'75-79 transition matrix'!G6</f>
        <v>8.7119999999999989E-2</v>
      </c>
      <c r="H205" s="41">
        <f>'75-79 transition matrix'!H6</f>
        <v>0</v>
      </c>
      <c r="I205" s="41">
        <f>'75-79 transition matrix'!I6</f>
        <v>4.5980000000000001E-4</v>
      </c>
      <c r="J205" s="41">
        <f>'75-79 transition matrix'!J6</f>
        <v>0</v>
      </c>
      <c r="K205" s="41">
        <f>'75-79 transition matrix'!K6</f>
        <v>8.6765000000000009E-2</v>
      </c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</row>
    <row r="206" spans="1:104" x14ac:dyDescent="0.25">
      <c r="A206" s="4" t="str">
        <f>'75-79 transition matrix'!A7</f>
        <v>F4</v>
      </c>
      <c r="B206" s="41">
        <f>'75-79 transition matrix'!B7</f>
        <v>0</v>
      </c>
      <c r="C206" s="41">
        <f>'75-79 transition matrix'!C7</f>
        <v>0</v>
      </c>
      <c r="D206" s="41">
        <f>'75-79 transition matrix'!D7</f>
        <v>0</v>
      </c>
      <c r="E206" s="41">
        <f>'75-79 transition matrix'!E7</f>
        <v>0</v>
      </c>
      <c r="F206" s="41">
        <f>'75-79 transition matrix'!F7</f>
        <v>4.9799999999999997E-2</v>
      </c>
      <c r="G206" s="41">
        <f>'75-79 transition matrix'!G7</f>
        <v>0.67578700000000003</v>
      </c>
      <c r="H206" s="41">
        <f>'75-79 transition matrix'!H7</f>
        <v>0.1331</v>
      </c>
      <c r="I206" s="41">
        <f>'75-79 transition matrix'!I7</f>
        <v>3.1459999999999995E-2</v>
      </c>
      <c r="J206" s="41">
        <f>'75-79 transition matrix'!J7</f>
        <v>0</v>
      </c>
      <c r="K206" s="41">
        <f>'75-79 transition matrix'!K7</f>
        <v>0.10985299999999999</v>
      </c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</row>
    <row r="207" spans="1:104" x14ac:dyDescent="0.25">
      <c r="A207" s="4" t="str">
        <f>'75-79 transition matrix'!A8</f>
        <v>DCC</v>
      </c>
      <c r="B207" s="41">
        <f>'75-79 transition matrix'!B8</f>
        <v>0</v>
      </c>
      <c r="C207" s="41">
        <f>'75-79 transition matrix'!C8</f>
        <v>0</v>
      </c>
      <c r="D207" s="41">
        <f>'75-79 transition matrix'!D8</f>
        <v>0</v>
      </c>
      <c r="E207" s="41">
        <f>'75-79 transition matrix'!E8</f>
        <v>0</v>
      </c>
      <c r="F207" s="41">
        <f>'75-79 transition matrix'!F8</f>
        <v>0</v>
      </c>
      <c r="G207" s="41">
        <f>'75-79 transition matrix'!G8</f>
        <v>0</v>
      </c>
      <c r="H207" s="41">
        <f>'75-79 transition matrix'!H8</f>
        <v>0.7746599999999999</v>
      </c>
      <c r="I207" s="41">
        <f>'75-79 transition matrix'!I8</f>
        <v>3.1459999999999995E-2</v>
      </c>
      <c r="J207" s="41">
        <f>'75-79 transition matrix'!J8</f>
        <v>3.388E-2</v>
      </c>
      <c r="K207" s="41">
        <f>'75-79 transition matrix'!K8</f>
        <v>0.16</v>
      </c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</row>
    <row r="208" spans="1:104" x14ac:dyDescent="0.25">
      <c r="A208" s="4" t="str">
        <f>'75-79 transition matrix'!A9</f>
        <v>HCC</v>
      </c>
      <c r="B208" s="41">
        <f>'75-79 transition matrix'!B9</f>
        <v>0</v>
      </c>
      <c r="C208" s="41">
        <f>'75-79 transition matrix'!C9</f>
        <v>0</v>
      </c>
      <c r="D208" s="41">
        <f>'75-79 transition matrix'!D9</f>
        <v>0</v>
      </c>
      <c r="E208" s="41">
        <f>'75-79 transition matrix'!E9</f>
        <v>0</v>
      </c>
      <c r="F208" s="41">
        <f>'75-79 transition matrix'!F9</f>
        <v>0</v>
      </c>
      <c r="G208" s="41">
        <f>'75-79 transition matrix'!G9</f>
        <v>0</v>
      </c>
      <c r="H208" s="41">
        <f>'75-79 transition matrix'!H9</f>
        <v>0</v>
      </c>
      <c r="I208" s="41">
        <f>'75-79 transition matrix'!I9</f>
        <v>0.37056200000000006</v>
      </c>
      <c r="J208" s="41">
        <f>'75-79 transition matrix'!J9</f>
        <v>7.038E-3</v>
      </c>
      <c r="K208" s="41">
        <f>'75-79 transition matrix'!K9</f>
        <v>0.62239999999999995</v>
      </c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</row>
    <row r="209" spans="1:104" x14ac:dyDescent="0.25">
      <c r="A209" s="4" t="str">
        <f>'75-79 transition matrix'!A10</f>
        <v xml:space="preserve">LT </v>
      </c>
      <c r="B209" s="41">
        <f>'75-79 transition matrix'!B10</f>
        <v>0</v>
      </c>
      <c r="C209" s="41">
        <f>'75-79 transition matrix'!C10</f>
        <v>0</v>
      </c>
      <c r="D209" s="41">
        <f>'75-79 transition matrix'!D10</f>
        <v>0</v>
      </c>
      <c r="E209" s="41">
        <f>'75-79 transition matrix'!E10</f>
        <v>0</v>
      </c>
      <c r="F209" s="41">
        <f>'75-79 transition matrix'!F10</f>
        <v>0</v>
      </c>
      <c r="G209" s="41">
        <f>'75-79 transition matrix'!G10</f>
        <v>0</v>
      </c>
      <c r="H209" s="41">
        <f>'75-79 transition matrix'!H10</f>
        <v>0</v>
      </c>
      <c r="I209" s="41">
        <f>'75-79 transition matrix'!I10</f>
        <v>0</v>
      </c>
      <c r="J209" s="41">
        <f>'75-79 transition matrix'!J10</f>
        <v>0.92999999999999994</v>
      </c>
      <c r="K209" s="41">
        <f>'75-79 transition matrix'!K10</f>
        <v>7.0000000000000007E-2</v>
      </c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</row>
    <row r="210" spans="1:104" x14ac:dyDescent="0.25">
      <c r="A210" s="4" t="str">
        <f>'75-79 transition matrix'!A11</f>
        <v>death</v>
      </c>
      <c r="B210" s="41">
        <f>'75-79 transition matrix'!B11</f>
        <v>0</v>
      </c>
      <c r="C210" s="41">
        <f>'75-79 transition matrix'!C11</f>
        <v>0</v>
      </c>
      <c r="D210" s="41">
        <f>'75-79 transition matrix'!D11</f>
        <v>0</v>
      </c>
      <c r="E210" s="41">
        <f>'75-79 transition matrix'!E11</f>
        <v>0</v>
      </c>
      <c r="F210" s="41">
        <f>'75-79 transition matrix'!F11</f>
        <v>0</v>
      </c>
      <c r="G210" s="41">
        <f>'75-79 transition matrix'!G11</f>
        <v>0</v>
      </c>
      <c r="H210" s="41">
        <f>'75-79 transition matrix'!H11</f>
        <v>0</v>
      </c>
      <c r="I210" s="41">
        <f>'75-79 transition matrix'!I11</f>
        <v>0</v>
      </c>
      <c r="J210" s="41">
        <f>'75-79 transition matrix'!J11</f>
        <v>0</v>
      </c>
      <c r="K210" s="41">
        <f>'75-79 transition matrix'!K11</f>
        <v>1</v>
      </c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</row>
    <row r="211" spans="1:104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</row>
    <row r="212" spans="1:104" ht="15.75" thickBot="1" x14ac:dyDescent="0.3">
      <c r="A212" s="15" t="s">
        <v>122</v>
      </c>
      <c r="B212" s="15" t="s">
        <v>66</v>
      </c>
      <c r="C212" s="15" t="s">
        <v>87</v>
      </c>
      <c r="D212" s="15" t="s">
        <v>77</v>
      </c>
      <c r="E212" s="15" t="s">
        <v>2</v>
      </c>
      <c r="F212" s="15" t="s">
        <v>3</v>
      </c>
      <c r="G212" s="15" t="s">
        <v>4</v>
      </c>
      <c r="H212" s="15" t="s">
        <v>64</v>
      </c>
      <c r="I212" s="15" t="s">
        <v>78</v>
      </c>
      <c r="J212" s="15" t="s">
        <v>79</v>
      </c>
      <c r="K212" s="15" t="s">
        <v>65</v>
      </c>
      <c r="L212" s="4" t="s">
        <v>110</v>
      </c>
      <c r="M212" s="15" t="s">
        <v>112</v>
      </c>
      <c r="N212" s="4" t="s">
        <v>151</v>
      </c>
      <c r="O212" s="22" t="s">
        <v>153</v>
      </c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</row>
    <row r="213" spans="1:104" x14ac:dyDescent="0.25">
      <c r="A213" s="4">
        <v>75</v>
      </c>
      <c r="B213" s="41">
        <f t="array" ref="B213:K213">MMULT(B197:K197,B201:K210)</f>
        <v>310.15543736138346</v>
      </c>
      <c r="C213" s="41">
        <v>177.99036616809687</v>
      </c>
      <c r="D213" s="41">
        <v>29.794860604558433</v>
      </c>
      <c r="E213" s="41">
        <v>21.417057318294486</v>
      </c>
      <c r="F213" s="41">
        <v>15.432449675962618</v>
      </c>
      <c r="G213" s="41">
        <v>4.4828389894406069</v>
      </c>
      <c r="H213" s="41">
        <v>2.4274855734975747</v>
      </c>
      <c r="I213" s="41">
        <v>0.36124165513150275</v>
      </c>
      <c r="J213" s="41">
        <v>0.62248701437070353</v>
      </c>
      <c r="K213" s="41">
        <v>287.27316590142755</v>
      </c>
      <c r="L213" s="41">
        <f xml:space="preserve"> (C213 + D213 + E213 + F213 + G213 + H213) / $Q$2</f>
        <v>0.29595019845908171</v>
      </c>
      <c r="M213" s="41">
        <f xml:space="preserve"> (D213 + E213 + F213 + G213 + H213) / (C213 + D213 + E213 + F213+ G213 + H213)</f>
        <v>0.29241159675377754</v>
      </c>
      <c r="N213" s="41">
        <f>I213 / (D213 + E213 + F213 + G213 + H213)</f>
        <v>4.9111979741156171E-3</v>
      </c>
      <c r="O213" s="41">
        <f>SUM(B213:J213)</f>
        <v>562.68422436073615</v>
      </c>
      <c r="P213" s="41"/>
      <c r="Q213" s="24" t="s">
        <v>250</v>
      </c>
      <c r="R213" s="45"/>
      <c r="S213" s="45"/>
      <c r="T213" s="46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</row>
    <row r="214" spans="1:104" ht="15.75" thickBot="1" x14ac:dyDescent="0.3">
      <c r="A214" s="4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27" t="s">
        <v>149</v>
      </c>
      <c r="R214" s="47"/>
      <c r="S214" s="47"/>
      <c r="T214" s="48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</row>
    <row r="215" spans="1:104" x14ac:dyDescent="0.25">
      <c r="A215" s="15" t="s">
        <v>123</v>
      </c>
      <c r="B215" s="15" t="s">
        <v>66</v>
      </c>
      <c r="C215" s="15" t="s">
        <v>87</v>
      </c>
      <c r="D215" s="15" t="s">
        <v>77</v>
      </c>
      <c r="E215" s="15" t="s">
        <v>2</v>
      </c>
      <c r="F215" s="15" t="s">
        <v>3</v>
      </c>
      <c r="G215" s="15" t="s">
        <v>4</v>
      </c>
      <c r="H215" s="15" t="s">
        <v>64</v>
      </c>
      <c r="I215" s="15" t="s">
        <v>78</v>
      </c>
      <c r="J215" s="15" t="s">
        <v>79</v>
      </c>
      <c r="K215" s="15" t="s">
        <v>65</v>
      </c>
      <c r="L215" s="4" t="s">
        <v>110</v>
      </c>
      <c r="M215" s="15" t="s">
        <v>112</v>
      </c>
      <c r="N215" s="4" t="s">
        <v>151</v>
      </c>
      <c r="O215" s="22" t="s">
        <v>153</v>
      </c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</row>
    <row r="216" spans="1:104" ht="15.75" thickBot="1" x14ac:dyDescent="0.3">
      <c r="A216" s="4">
        <v>76</v>
      </c>
      <c r="B216" s="41">
        <f t="array" ref="B216:K216">MMULT(B213:K213,B201:K210)</f>
        <v>296.10622468841183</v>
      </c>
      <c r="C216" s="41">
        <v>170.48072978100436</v>
      </c>
      <c r="D216" s="41">
        <v>28.824462320216384</v>
      </c>
      <c r="E216" s="41">
        <v>20.801224813990647</v>
      </c>
      <c r="F216" s="41">
        <v>15.047202040573049</v>
      </c>
      <c r="G216" s="41">
        <v>4.3739193279269628</v>
      </c>
      <c r="H216" s="41">
        <v>2.477141843860176</v>
      </c>
      <c r="I216" s="41">
        <v>0.36361614436374168</v>
      </c>
      <c r="J216" s="41">
        <v>0.66369855336366756</v>
      </c>
      <c r="K216" s="41">
        <v>310.81917074845296</v>
      </c>
      <c r="L216" s="41">
        <f xml:space="preserve"> (C216 + D216 + E216 + F216 + G216 + H216) / $Q$2</f>
        <v>0.28472566142748257</v>
      </c>
      <c r="M216" s="41">
        <f xml:space="preserve"> (D216 + E216 + F216 + G216 + H216) / (C216 + D216 + E216 + F216+ G216 + H216)</f>
        <v>0.29554779812053111</v>
      </c>
      <c r="N216" s="41">
        <f>I216 / (D216 + E216 + F216 + G216 + H216)</f>
        <v>5.0838375481478603E-3</v>
      </c>
      <c r="O216" s="41">
        <f>SUM(B216:J216)</f>
        <v>539.13821951371085</v>
      </c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</row>
    <row r="217" spans="1:104" x14ac:dyDescent="0.25">
      <c r="A217" s="4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24" t="s">
        <v>246</v>
      </c>
      <c r="R217" s="45"/>
      <c r="S217" s="45"/>
      <c r="T217" s="46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</row>
    <row r="218" spans="1:104" ht="15.75" thickBot="1" x14ac:dyDescent="0.3">
      <c r="A218" s="15" t="s">
        <v>124</v>
      </c>
      <c r="B218" s="15" t="s">
        <v>66</v>
      </c>
      <c r="C218" s="15" t="s">
        <v>87</v>
      </c>
      <c r="D218" s="15" t="s">
        <v>77</v>
      </c>
      <c r="E218" s="15" t="s">
        <v>2</v>
      </c>
      <c r="F218" s="15" t="s">
        <v>3</v>
      </c>
      <c r="G218" s="15" t="s">
        <v>4</v>
      </c>
      <c r="H218" s="15" t="s">
        <v>64</v>
      </c>
      <c r="I218" s="15" t="s">
        <v>78</v>
      </c>
      <c r="J218" s="15" t="s">
        <v>79</v>
      </c>
      <c r="K218" s="15" t="s">
        <v>65</v>
      </c>
      <c r="L218" s="4" t="s">
        <v>110</v>
      </c>
      <c r="M218" s="15" t="s">
        <v>112</v>
      </c>
      <c r="N218" s="4" t="s">
        <v>151</v>
      </c>
      <c r="O218" s="22" t="s">
        <v>153</v>
      </c>
      <c r="P218" s="41"/>
      <c r="Q218" s="27" t="s">
        <v>150</v>
      </c>
      <c r="R218" s="47"/>
      <c r="S218" s="47"/>
      <c r="T218" s="48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</row>
    <row r="219" spans="1:104" x14ac:dyDescent="0.25">
      <c r="A219" s="4">
        <v>77</v>
      </c>
      <c r="B219" s="41">
        <f t="array" ref="B219:K219">MMULT(B216:K216,B201:K210)</f>
        <v>282.77278778495599</v>
      </c>
      <c r="C219" s="41">
        <v>163.2148338889873</v>
      </c>
      <c r="D219" s="41">
        <v>27.844977410494224</v>
      </c>
      <c r="E219" s="41">
        <v>20.190884327120351</v>
      </c>
      <c r="F219" s="41">
        <v>14.66091415390213</v>
      </c>
      <c r="G219" s="41">
        <v>4.2667500626365022</v>
      </c>
      <c r="H219" s="41">
        <v>2.5011113633118027</v>
      </c>
      <c r="I219" s="41">
        <v>0.36230197690962151</v>
      </c>
      <c r="J219" s="41">
        <v>0.70372435072222561</v>
      </c>
      <c r="K219" s="41">
        <v>333.43910494312354</v>
      </c>
      <c r="L219" s="41">
        <f xml:space="preserve"> (C219 + D219 + E219 + F219 + G219 + H219) / $Q$2</f>
        <v>0.27375427741699354</v>
      </c>
      <c r="M219" s="41">
        <f xml:space="preserve"> (D219 + E219 + F219 + G219 + H219) / (C219 + D219 + E219 + F219+ G219 + H219)</f>
        <v>0.29854218318998282</v>
      </c>
      <c r="N219" s="41">
        <f>I219 / (D219 + E219 + F219 + G219 + H219)</f>
        <v>5.2156318797698577E-3</v>
      </c>
      <c r="O219" s="41">
        <f>SUM(B219:J219)</f>
        <v>516.51828531904016</v>
      </c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</row>
    <row r="220" spans="1:104" ht="15.75" thickBot="1" x14ac:dyDescent="0.3">
      <c r="A220" s="4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</row>
    <row r="221" spans="1:104" x14ac:dyDescent="0.25">
      <c r="A221" s="15" t="s">
        <v>125</v>
      </c>
      <c r="B221" s="15" t="s">
        <v>66</v>
      </c>
      <c r="C221" s="15" t="s">
        <v>87</v>
      </c>
      <c r="D221" s="15" t="s">
        <v>77</v>
      </c>
      <c r="E221" s="15" t="s">
        <v>2</v>
      </c>
      <c r="F221" s="15" t="s">
        <v>3</v>
      </c>
      <c r="G221" s="15" t="s">
        <v>4</v>
      </c>
      <c r="H221" s="15" t="s">
        <v>64</v>
      </c>
      <c r="I221" s="15" t="s">
        <v>78</v>
      </c>
      <c r="J221" s="15" t="s">
        <v>79</v>
      </c>
      <c r="K221" s="15" t="s">
        <v>65</v>
      </c>
      <c r="L221" s="4" t="s">
        <v>110</v>
      </c>
      <c r="M221" s="15" t="s">
        <v>112</v>
      </c>
      <c r="N221" s="4" t="s">
        <v>151</v>
      </c>
      <c r="O221" s="22" t="s">
        <v>153</v>
      </c>
      <c r="P221" s="41"/>
      <c r="Q221" s="24" t="s">
        <v>249</v>
      </c>
      <c r="R221" s="45"/>
      <c r="S221" s="45"/>
      <c r="T221" s="45"/>
      <c r="U221" s="45"/>
      <c r="V221" s="46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</row>
    <row r="222" spans="1:104" ht="15.75" thickBot="1" x14ac:dyDescent="0.3">
      <c r="A222" s="4">
        <v>78</v>
      </c>
      <c r="B222" s="41">
        <f t="array" ref="B222:K222">MMULT(B219:K219,B201:K210)</f>
        <v>270.09872078293677</v>
      </c>
      <c r="C222" s="41">
        <v>156.20630842289597</v>
      </c>
      <c r="D222" s="41">
        <v>26.865089720049564</v>
      </c>
      <c r="E222" s="41">
        <v>19.583402695957918</v>
      </c>
      <c r="F222" s="41">
        <v>14.274637340117586</v>
      </c>
      <c r="G222" s="41">
        <v>4.160673065666888</v>
      </c>
      <c r="H222" s="41">
        <v>2.5054153620400395</v>
      </c>
      <c r="I222" s="41">
        <v>0.3588685777934863</v>
      </c>
      <c r="J222" s="41">
        <v>0.74175118047416355</v>
      </c>
      <c r="K222" s="41">
        <v>355.16252311423125</v>
      </c>
      <c r="L222" s="41">
        <f xml:space="preserve"> (C222 + D222 + E222 + F222 + G222 + H222) / $Q$2</f>
        <v>0.26306674801399316</v>
      </c>
      <c r="M222" s="41">
        <f xml:space="preserve"> (D222 + E222 + F222 + G222 + H222) / (C222 + D222 + E222 + F222+ G222 + H222)</f>
        <v>0.30138893745562206</v>
      </c>
      <c r="N222" s="41">
        <f>I222 / (D222 + E222 + F222 + G222 + H222)</f>
        <v>5.3253114884716964E-3</v>
      </c>
      <c r="O222" s="41">
        <f>SUM(B222:J222)</f>
        <v>494.79486714793245</v>
      </c>
      <c r="P222" s="41"/>
      <c r="Q222" s="27" t="s">
        <v>152</v>
      </c>
      <c r="R222" s="47"/>
      <c r="S222" s="47"/>
      <c r="T222" s="47"/>
      <c r="U222" s="47"/>
      <c r="V222" s="48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</row>
    <row r="223" spans="1:104" x14ac:dyDescent="0.25">
      <c r="A223" s="4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</row>
    <row r="224" spans="1:104" x14ac:dyDescent="0.25">
      <c r="A224" s="15" t="s">
        <v>126</v>
      </c>
      <c r="B224" s="15" t="s">
        <v>66</v>
      </c>
      <c r="C224" s="15" t="s">
        <v>87</v>
      </c>
      <c r="D224" s="15" t="s">
        <v>77</v>
      </c>
      <c r="E224" s="15" t="s">
        <v>2</v>
      </c>
      <c r="F224" s="15" t="s">
        <v>3</v>
      </c>
      <c r="G224" s="15" t="s">
        <v>4</v>
      </c>
      <c r="H224" s="15" t="s">
        <v>64</v>
      </c>
      <c r="I224" s="15" t="s">
        <v>78</v>
      </c>
      <c r="J224" s="15" t="s">
        <v>79</v>
      </c>
      <c r="K224" s="15" t="s">
        <v>65</v>
      </c>
      <c r="L224" s="4" t="s">
        <v>110</v>
      </c>
      <c r="M224" s="15" t="s">
        <v>112</v>
      </c>
      <c r="N224" s="4" t="s">
        <v>151</v>
      </c>
      <c r="O224" s="22" t="s">
        <v>153</v>
      </c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L224" s="22" t="s">
        <v>218</v>
      </c>
      <c r="AM224" s="22" t="s">
        <v>219</v>
      </c>
      <c r="AN224" s="22" t="s">
        <v>220</v>
      </c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</row>
    <row r="225" spans="1:104" x14ac:dyDescent="0.25">
      <c r="A225" s="4">
        <v>79</v>
      </c>
      <c r="B225" s="41">
        <f t="array" ref="B225:K225">MMULT(B222:K222,B201:K210)</f>
        <v>258.03677796539938</v>
      </c>
      <c r="C225" s="41">
        <v>149.46125688035283</v>
      </c>
      <c r="D225" s="41">
        <v>25.891758677319974</v>
      </c>
      <c r="E225" s="41">
        <v>18.978012708513567</v>
      </c>
      <c r="F225" s="41">
        <v>13.888804025946609</v>
      </c>
      <c r="G225" s="41">
        <v>4.0553351740988735</v>
      </c>
      <c r="H225" s="41">
        <v>2.4946306493981996</v>
      </c>
      <c r="I225" s="41">
        <v>0.35406621524337634</v>
      </c>
      <c r="J225" s="41">
        <v>0.77723778735739912</v>
      </c>
      <c r="K225" s="41">
        <v>376.01951017853338</v>
      </c>
      <c r="L225" s="41">
        <f xml:space="preserve"> (C225 + D225 + E225 + F225 + G225 + H225) / $Q$2</f>
        <v>0.25268301749736616</v>
      </c>
      <c r="M225" s="41">
        <f xml:space="preserve"> (D225 + E225 + F225 + G225 + H225) / (C225 + D225 + E225 + F225+ G225 + H225)</f>
        <v>0.30408624400771528</v>
      </c>
      <c r="N225" s="41">
        <f>I225 / (D225 + E225 + F225 + G225 + H225)</f>
        <v>5.4214381235041737E-3</v>
      </c>
      <c r="O225" s="41">
        <f>SUM(B225:J225)</f>
        <v>473.93788008363026</v>
      </c>
      <c r="P225" s="41"/>
      <c r="Q225" s="22" t="s">
        <v>163</v>
      </c>
      <c r="R225" s="22" t="s">
        <v>154</v>
      </c>
      <c r="S225" s="22" t="s">
        <v>155</v>
      </c>
      <c r="T225" s="22" t="s">
        <v>156</v>
      </c>
      <c r="U225" s="22" t="s">
        <v>157</v>
      </c>
      <c r="V225" s="22" t="s">
        <v>158</v>
      </c>
      <c r="W225" s="22" t="s">
        <v>159</v>
      </c>
      <c r="X225" s="22" t="s">
        <v>160</v>
      </c>
      <c r="Y225" s="22" t="s">
        <v>161</v>
      </c>
      <c r="Z225" s="22" t="s">
        <v>162</v>
      </c>
      <c r="AA225" s="41"/>
      <c r="AB225" s="22" t="s">
        <v>181</v>
      </c>
      <c r="AC225" s="22" t="s">
        <v>182</v>
      </c>
      <c r="AD225" s="22" t="s">
        <v>174</v>
      </c>
      <c r="AE225" s="22" t="s">
        <v>175</v>
      </c>
      <c r="AF225" s="22" t="s">
        <v>176</v>
      </c>
      <c r="AG225" s="22" t="s">
        <v>177</v>
      </c>
      <c r="AH225" s="22" t="s">
        <v>178</v>
      </c>
      <c r="AI225" s="22" t="s">
        <v>179</v>
      </c>
      <c r="AJ225" s="22" t="s">
        <v>180</v>
      </c>
      <c r="AK225" s="22" t="s">
        <v>183</v>
      </c>
      <c r="AL225">
        <f>C225 - C213</f>
        <v>-28.529109287744035</v>
      </c>
      <c r="AM225">
        <f>J225 - J213</f>
        <v>0.1547507729866956</v>
      </c>
      <c r="AN225">
        <f>K225-K213</f>
        <v>88.746344277105834</v>
      </c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</row>
    <row r="226" spans="1:104" x14ac:dyDescent="0.25">
      <c r="A226" s="22" t="s">
        <v>153</v>
      </c>
      <c r="B226" s="4">
        <f t="shared" ref="B226:K226" si="8">SUM(B213:B225)</f>
        <v>1417.1699485830873</v>
      </c>
      <c r="C226" s="4">
        <f t="shared" si="8"/>
        <v>817.35349514133736</v>
      </c>
      <c r="D226" s="4">
        <f t="shared" si="8"/>
        <v>139.2211487326386</v>
      </c>
      <c r="E226" s="4">
        <f t="shared" si="8"/>
        <v>100.97058186387696</v>
      </c>
      <c r="F226" s="4">
        <f t="shared" si="8"/>
        <v>73.304007236501988</v>
      </c>
      <c r="G226" s="4">
        <f t="shared" si="8"/>
        <v>21.339516619769832</v>
      </c>
      <c r="H226" s="4">
        <f t="shared" si="8"/>
        <v>12.405784792107793</v>
      </c>
      <c r="I226" s="4">
        <f t="shared" si="8"/>
        <v>1.8000945694417285</v>
      </c>
      <c r="J226" s="4">
        <f t="shared" si="8"/>
        <v>3.5088988862881596</v>
      </c>
      <c r="K226" s="4">
        <f t="shared" si="8"/>
        <v>1662.7134748857688</v>
      </c>
      <c r="L226" s="4">
        <f>AVERAGE(L157:L225)</f>
        <v>0.30911454533931182</v>
      </c>
      <c r="M226" s="4">
        <f>AVERAGE(M17:M225)</f>
        <v>0.20651122450931361</v>
      </c>
      <c r="N226" s="4">
        <f>AVERAGE(N17:N225)</f>
        <v>2.9176976535922367E-3</v>
      </c>
      <c r="O226" s="4">
        <f>SUM(B226:J226)</f>
        <v>2587.0734764250487</v>
      </c>
      <c r="P226" s="41"/>
      <c r="Q226" s="41">
        <f xml:space="preserve"> $R$6 * B226</f>
        <v>1417.1699485830873</v>
      </c>
      <c r="R226" s="41">
        <f>$R$7 * C226</f>
        <v>817.35349514133736</v>
      </c>
      <c r="S226" s="41">
        <f xml:space="preserve"> $R$8 * D226</f>
        <v>132.26009129600666</v>
      </c>
      <c r="T226" s="41">
        <f xml:space="preserve"> $R$9 * E226</f>
        <v>95.922052770683109</v>
      </c>
      <c r="U226" s="41">
        <f xml:space="preserve"> $R$10 * F226</f>
        <v>67.439686657581831</v>
      </c>
      <c r="V226" s="41">
        <f>$R$11 * G226</f>
        <v>16.64482296342047</v>
      </c>
      <c r="W226" s="41">
        <f>$R$12 *H226</f>
        <v>7.4434708752646754</v>
      </c>
      <c r="X226" s="41">
        <f xml:space="preserve"> $R$13 * I226</f>
        <v>1.1700614701371235</v>
      </c>
      <c r="Y226" s="41">
        <f xml:space="preserve"> $R$14 * J226</f>
        <v>2.6316741647161197</v>
      </c>
      <c r="Z226" s="4">
        <f>SUM(Q226:Y226)</f>
        <v>2558.0353039222341</v>
      </c>
      <c r="AA226" s="41"/>
      <c r="AB226" s="49">
        <f xml:space="preserve"> $S$6 * B226</f>
        <v>3555679.4009949658</v>
      </c>
      <c r="AC226" s="49">
        <f>$S$7 * C226</f>
        <v>3167244.7936726823</v>
      </c>
      <c r="AD226" s="49">
        <f xml:space="preserve"> $S$8 * D226</f>
        <v>546443.00877560652</v>
      </c>
      <c r="AE226" s="49">
        <f xml:space="preserve"> $S$9 * E226</f>
        <v>403882.32745550782</v>
      </c>
      <c r="AF226" s="49">
        <f xml:space="preserve"> $S$10 * F226</f>
        <v>329868.03256425896</v>
      </c>
      <c r="AG226" s="49">
        <f>$S$11 * G226</f>
        <v>441984.06822867272</v>
      </c>
      <c r="AH226" s="49">
        <f>$S$12 *H226</f>
        <v>634977.68879924528</v>
      </c>
      <c r="AI226" s="49">
        <f xml:space="preserve"> $S$13 * I226</f>
        <v>127680.7078105018</v>
      </c>
      <c r="AJ226" s="49">
        <f xml:space="preserve"> $S$14 * J226</f>
        <v>235685.72039420309</v>
      </c>
      <c r="AK226" s="39">
        <f>SUM(AB226:AJ226) + AL226 + AM226 + AN226</f>
        <v>14999628.521268444</v>
      </c>
      <c r="AL226" s="39">
        <f>IF(AL225&gt;0,(AL225*$T$7)-(AL225*$S$7),0)</f>
        <v>0</v>
      </c>
      <c r="AM226" s="39">
        <f>IF(AM225 &gt; 0, (AM225 * $T$14) - (AM225 * $S$14), 0)</f>
        <v>25776.836256393886</v>
      </c>
      <c r="AN226" s="39">
        <f t="array" ref="AN226">IF(AN225&gt;0,AN225*$T$15,0)</f>
        <v>5530405.9363164045</v>
      </c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</row>
    <row r="227" spans="1:104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</row>
    <row r="228" spans="1:104" x14ac:dyDescent="0.25">
      <c r="A228" s="50" t="s">
        <v>186</v>
      </c>
      <c r="B228" s="41"/>
      <c r="C228" s="41"/>
      <c r="D228" s="4">
        <f>O2+O30+O58+O86+O114+O142+O170+O198+O226</f>
        <v>29294.783016049707</v>
      </c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</row>
    <row r="229" spans="1:104" x14ac:dyDescent="0.25">
      <c r="A229" s="50" t="s">
        <v>187</v>
      </c>
      <c r="B229" s="41"/>
      <c r="C229" s="41"/>
      <c r="D229" s="4">
        <f>Z2+Z30+Z58+Z86+Z114+Z142+Z170+Z198+Z226</f>
        <v>29139.264168954127</v>
      </c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</row>
    <row r="230" spans="1:104" x14ac:dyDescent="0.25">
      <c r="A230" s="42" t="s">
        <v>184</v>
      </c>
      <c r="B230" s="41"/>
      <c r="C230" s="41"/>
      <c r="D230" s="43">
        <f>AK30+AK58+AK86+AK114+AK142+AK170+AK198+AK226+$U$23</f>
        <v>112210835.5194227</v>
      </c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</row>
    <row r="231" spans="1:104" x14ac:dyDescent="0.2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</row>
    <row r="232" spans="1:104" x14ac:dyDescent="0.2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</row>
    <row r="233" spans="1:104" x14ac:dyDescent="0.2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</row>
    <row r="234" spans="1:104" x14ac:dyDescent="0.2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</row>
    <row r="235" spans="1:104" x14ac:dyDescent="0.2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</row>
    <row r="236" spans="1:104" x14ac:dyDescent="0.2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</row>
    <row r="237" spans="1:104" x14ac:dyDescent="0.2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</row>
    <row r="238" spans="1:104" x14ac:dyDescent="0.2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</row>
    <row r="239" spans="1:104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</row>
    <row r="240" spans="1:104" x14ac:dyDescent="0.2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</row>
    <row r="241" spans="1:104" x14ac:dyDescent="0.2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</row>
    <row r="242" spans="1:104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</row>
    <row r="243" spans="1:104" x14ac:dyDescent="0.2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</row>
    <row r="244" spans="1:104" x14ac:dyDescent="0.2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</row>
    <row r="245" spans="1:104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</row>
    <row r="246" spans="1:104" x14ac:dyDescent="0.2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</row>
    <row r="247" spans="1:104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</row>
    <row r="248" spans="1:104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</row>
    <row r="249" spans="1:104" x14ac:dyDescent="0.2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  <c r="CD249" s="41"/>
      <c r="CE249" s="41"/>
      <c r="CF249" s="41"/>
      <c r="CG249" s="41"/>
      <c r="CH249" s="41"/>
      <c r="CI249" s="41"/>
      <c r="CJ249" s="41"/>
      <c r="CK249" s="41"/>
      <c r="CL249" s="41"/>
      <c r="CM249" s="41"/>
      <c r="CN249" s="4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</row>
    <row r="250" spans="1:104" x14ac:dyDescent="0.2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  <c r="CD250" s="41"/>
      <c r="CE250" s="41"/>
      <c r="CF250" s="41"/>
      <c r="CG250" s="41"/>
      <c r="CH250" s="41"/>
      <c r="CI250" s="41"/>
      <c r="CJ250" s="41"/>
      <c r="CK250" s="41"/>
      <c r="CL250" s="41"/>
      <c r="CM250" s="41"/>
      <c r="CN250" s="4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</row>
    <row r="251" spans="1:104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  <c r="CD251" s="41"/>
      <c r="CE251" s="41"/>
      <c r="CF251" s="41"/>
      <c r="CG251" s="41"/>
      <c r="CH251" s="41"/>
      <c r="CI251" s="41"/>
      <c r="CJ251" s="41"/>
      <c r="CK251" s="41"/>
      <c r="CL251" s="41"/>
      <c r="CM251" s="41"/>
      <c r="CN251" s="4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</row>
    <row r="252" spans="1:104" x14ac:dyDescent="0.2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  <c r="CD252" s="41"/>
      <c r="CE252" s="41"/>
      <c r="CF252" s="41"/>
      <c r="CG252" s="41"/>
      <c r="CH252" s="41"/>
      <c r="CI252" s="41"/>
      <c r="CJ252" s="41"/>
      <c r="CK252" s="41"/>
      <c r="CL252" s="41"/>
      <c r="CM252" s="41"/>
      <c r="CN252" s="4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</row>
    <row r="253" spans="1:104" x14ac:dyDescent="0.2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  <c r="CD253" s="41"/>
      <c r="CE253" s="41"/>
      <c r="CF253" s="41"/>
      <c r="CG253" s="41"/>
      <c r="CH253" s="41"/>
      <c r="CI253" s="41"/>
      <c r="CJ253" s="41"/>
      <c r="CK253" s="41"/>
      <c r="CL253" s="41"/>
      <c r="CM253" s="41"/>
      <c r="CN253" s="4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</row>
    <row r="254" spans="1:104" x14ac:dyDescent="0.2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  <c r="CD254" s="41"/>
      <c r="CE254" s="41"/>
      <c r="CF254" s="41"/>
      <c r="CG254" s="41"/>
      <c r="CH254" s="41"/>
      <c r="CI254" s="41"/>
      <c r="CJ254" s="41"/>
      <c r="CK254" s="41"/>
      <c r="CL254" s="41"/>
      <c r="CM254" s="41"/>
      <c r="CN254" s="4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</row>
    <row r="255" spans="1:104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  <c r="CD255" s="41"/>
      <c r="CE255" s="41"/>
      <c r="CF255" s="41"/>
      <c r="CG255" s="41"/>
      <c r="CH255" s="41"/>
      <c r="CI255" s="41"/>
      <c r="CJ255" s="41"/>
      <c r="CK255" s="41"/>
      <c r="CL255" s="41"/>
      <c r="CM255" s="41"/>
      <c r="CN255" s="4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</row>
    <row r="256" spans="1:104" x14ac:dyDescent="0.2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</row>
    <row r="257" spans="1:104" x14ac:dyDescent="0.2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</row>
    <row r="258" spans="1:104" x14ac:dyDescent="0.2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</row>
    <row r="259" spans="1:104" x14ac:dyDescent="0.2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</row>
    <row r="260" spans="1:104" x14ac:dyDescent="0.2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  <c r="CD260" s="41"/>
      <c r="CE260" s="41"/>
      <c r="CF260" s="41"/>
      <c r="CG260" s="41"/>
      <c r="CH260" s="41"/>
      <c r="CI260" s="41"/>
      <c r="CJ260" s="41"/>
      <c r="CK260" s="41"/>
      <c r="CL260" s="41"/>
      <c r="CM260" s="41"/>
      <c r="CN260" s="4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</row>
    <row r="261" spans="1:104" x14ac:dyDescent="0.2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</row>
    <row r="262" spans="1:104" x14ac:dyDescent="0.2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  <c r="CD262" s="41"/>
      <c r="CE262" s="41"/>
      <c r="CF262" s="41"/>
      <c r="CG262" s="41"/>
      <c r="CH262" s="41"/>
      <c r="CI262" s="41"/>
      <c r="CJ262" s="41"/>
      <c r="CK262" s="41"/>
      <c r="CL262" s="41"/>
      <c r="CM262" s="41"/>
      <c r="CN262" s="4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</row>
    <row r="263" spans="1:104" x14ac:dyDescent="0.2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1"/>
      <c r="CF263" s="41"/>
      <c r="CG263" s="41"/>
      <c r="CH263" s="41"/>
      <c r="CI263" s="41"/>
      <c r="CJ263" s="41"/>
      <c r="CK263" s="41"/>
      <c r="CL263" s="41"/>
      <c r="CM263" s="41"/>
      <c r="CN263" s="4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</row>
    <row r="264" spans="1:104" x14ac:dyDescent="0.2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</row>
    <row r="265" spans="1:104" x14ac:dyDescent="0.2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</row>
    <row r="266" spans="1:104" x14ac:dyDescent="0.2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  <c r="CD266" s="41"/>
      <c r="CE266" s="41"/>
      <c r="CF266" s="41"/>
      <c r="CG266" s="41"/>
      <c r="CH266" s="41"/>
      <c r="CI266" s="41"/>
      <c r="CJ266" s="41"/>
      <c r="CK266" s="41"/>
      <c r="CL266" s="41"/>
      <c r="CM266" s="41"/>
      <c r="CN266" s="4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</row>
    <row r="267" spans="1:104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  <c r="CD267" s="41"/>
      <c r="CE267" s="41"/>
      <c r="CF267" s="41"/>
      <c r="CG267" s="41"/>
      <c r="CH267" s="41"/>
      <c r="CI267" s="41"/>
      <c r="CJ267" s="41"/>
      <c r="CK267" s="41"/>
      <c r="CL267" s="41"/>
      <c r="CM267" s="41"/>
      <c r="CN267" s="4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</row>
    <row r="268" spans="1:104" x14ac:dyDescent="0.2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  <c r="CC268" s="41"/>
      <c r="CD268" s="41"/>
      <c r="CE268" s="41"/>
      <c r="CF268" s="41"/>
      <c r="CG268" s="41"/>
      <c r="CH268" s="41"/>
      <c r="CI268" s="41"/>
      <c r="CJ268" s="41"/>
      <c r="CK268" s="41"/>
      <c r="CL268" s="41"/>
      <c r="CM268" s="41"/>
      <c r="CN268" s="4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</row>
    <row r="269" spans="1:104" x14ac:dyDescent="0.2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  <c r="CC269" s="41"/>
      <c r="CD269" s="41"/>
      <c r="CE269" s="41"/>
      <c r="CF269" s="41"/>
      <c r="CG269" s="41"/>
      <c r="CH269" s="41"/>
      <c r="CI269" s="41"/>
      <c r="CJ269" s="41"/>
      <c r="CK269" s="41"/>
      <c r="CL269" s="41"/>
      <c r="CM269" s="41"/>
      <c r="CN269" s="4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</row>
    <row r="270" spans="1:104" x14ac:dyDescent="0.2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  <c r="CD270" s="41"/>
      <c r="CE270" s="41"/>
      <c r="CF270" s="41"/>
      <c r="CG270" s="41"/>
      <c r="CH270" s="41"/>
      <c r="CI270" s="41"/>
      <c r="CJ270" s="41"/>
      <c r="CK270" s="41"/>
      <c r="CL270" s="41"/>
      <c r="CM270" s="41"/>
      <c r="CN270" s="4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</row>
    <row r="271" spans="1:104" x14ac:dyDescent="0.2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  <c r="CD271" s="41"/>
      <c r="CE271" s="41"/>
      <c r="CF271" s="41"/>
      <c r="CG271" s="41"/>
      <c r="CH271" s="41"/>
      <c r="CI271" s="41"/>
      <c r="CJ271" s="41"/>
      <c r="CK271" s="41"/>
      <c r="CL271" s="41"/>
      <c r="CM271" s="41"/>
      <c r="CN271" s="4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</row>
    <row r="272" spans="1:104" x14ac:dyDescent="0.2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1"/>
      <c r="CF272" s="41"/>
      <c r="CG272" s="41"/>
      <c r="CH272" s="41"/>
      <c r="CI272" s="41"/>
      <c r="CJ272" s="41"/>
      <c r="CK272" s="41"/>
      <c r="CL272" s="41"/>
      <c r="CM272" s="41"/>
      <c r="CN272" s="4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</row>
    <row r="273" spans="1:104" x14ac:dyDescent="0.2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</row>
    <row r="274" spans="1:104" x14ac:dyDescent="0.2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1"/>
      <c r="CI274" s="41"/>
      <c r="CJ274" s="41"/>
      <c r="CK274" s="41"/>
      <c r="CL274" s="41"/>
      <c r="CM274" s="41"/>
      <c r="CN274" s="4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</row>
    <row r="275" spans="1:104" x14ac:dyDescent="0.2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1"/>
      <c r="CF275" s="41"/>
      <c r="CG275" s="41"/>
      <c r="CH275" s="41"/>
      <c r="CI275" s="41"/>
      <c r="CJ275" s="41"/>
      <c r="CK275" s="41"/>
      <c r="CL275" s="41"/>
      <c r="CM275" s="41"/>
      <c r="CN275" s="4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</row>
    <row r="276" spans="1:104" x14ac:dyDescent="0.2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  <c r="CD276" s="41"/>
      <c r="CE276" s="41"/>
      <c r="CF276" s="41"/>
      <c r="CG276" s="41"/>
      <c r="CH276" s="41"/>
      <c r="CI276" s="41"/>
      <c r="CJ276" s="41"/>
      <c r="CK276" s="41"/>
      <c r="CL276" s="41"/>
      <c r="CM276" s="41"/>
      <c r="CN276" s="4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</row>
    <row r="277" spans="1:104" x14ac:dyDescent="0.2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  <c r="CD277" s="41"/>
      <c r="CE277" s="41"/>
      <c r="CF277" s="41"/>
      <c r="CG277" s="41"/>
      <c r="CH277" s="41"/>
      <c r="CI277" s="41"/>
      <c r="CJ277" s="41"/>
      <c r="CK277" s="41"/>
      <c r="CL277" s="41"/>
      <c r="CM277" s="41"/>
      <c r="CN277" s="4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</row>
    <row r="278" spans="1:104" x14ac:dyDescent="0.2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  <c r="CD278" s="41"/>
      <c r="CE278" s="41"/>
      <c r="CF278" s="41"/>
      <c r="CG278" s="41"/>
      <c r="CH278" s="41"/>
      <c r="CI278" s="41"/>
      <c r="CJ278" s="41"/>
      <c r="CK278" s="41"/>
      <c r="CL278" s="41"/>
      <c r="CM278" s="41"/>
      <c r="CN278" s="4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</row>
    <row r="279" spans="1:104" x14ac:dyDescent="0.2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</row>
    <row r="280" spans="1:104" x14ac:dyDescent="0.2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  <c r="CD280" s="41"/>
      <c r="CE280" s="41"/>
      <c r="CF280" s="41"/>
      <c r="CG280" s="41"/>
      <c r="CH280" s="41"/>
      <c r="CI280" s="41"/>
      <c r="CJ280" s="41"/>
      <c r="CK280" s="41"/>
      <c r="CL280" s="41"/>
      <c r="CM280" s="41"/>
      <c r="CN280" s="4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</row>
    <row r="281" spans="1:104" x14ac:dyDescent="0.2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  <c r="CD281" s="41"/>
      <c r="CE281" s="41"/>
      <c r="CF281" s="41"/>
      <c r="CG281" s="41"/>
      <c r="CH281" s="41"/>
      <c r="CI281" s="41"/>
      <c r="CJ281" s="41"/>
      <c r="CK281" s="41"/>
      <c r="CL281" s="41"/>
      <c r="CM281" s="41"/>
      <c r="CN281" s="4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</row>
    <row r="282" spans="1:104" x14ac:dyDescent="0.2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1"/>
      <c r="CF282" s="41"/>
      <c r="CG282" s="41"/>
      <c r="CH282" s="41"/>
      <c r="CI282" s="41"/>
      <c r="CJ282" s="41"/>
      <c r="CK282" s="41"/>
      <c r="CL282" s="41"/>
      <c r="CM282" s="41"/>
      <c r="CN282" s="4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</row>
    <row r="283" spans="1:104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1"/>
      <c r="CI283" s="41"/>
      <c r="CJ283" s="41"/>
      <c r="CK283" s="41"/>
      <c r="CL283" s="41"/>
      <c r="CM283" s="41"/>
      <c r="CN283" s="4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</row>
    <row r="284" spans="1:104" x14ac:dyDescent="0.2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1"/>
      <c r="CF284" s="41"/>
      <c r="CG284" s="41"/>
      <c r="CH284" s="41"/>
      <c r="CI284" s="41"/>
      <c r="CJ284" s="41"/>
      <c r="CK284" s="41"/>
      <c r="CL284" s="41"/>
      <c r="CM284" s="41"/>
      <c r="CN284" s="4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</row>
    <row r="285" spans="1:104" x14ac:dyDescent="0.2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</row>
    <row r="286" spans="1:104" x14ac:dyDescent="0.2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  <c r="CC286" s="41"/>
      <c r="CD286" s="41"/>
      <c r="CE286" s="41"/>
      <c r="CF286" s="41"/>
      <c r="CG286" s="41"/>
      <c r="CH286" s="41"/>
      <c r="CI286" s="41"/>
      <c r="CJ286" s="41"/>
      <c r="CK286" s="41"/>
      <c r="CL286" s="41"/>
      <c r="CM286" s="41"/>
      <c r="CN286" s="4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</row>
    <row r="287" spans="1:104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  <c r="CC287" s="41"/>
      <c r="CD287" s="41"/>
      <c r="CE287" s="41"/>
      <c r="CF287" s="41"/>
      <c r="CG287" s="41"/>
      <c r="CH287" s="41"/>
      <c r="CI287" s="41"/>
      <c r="CJ287" s="41"/>
      <c r="CK287" s="41"/>
      <c r="CL287" s="41"/>
      <c r="CM287" s="41"/>
      <c r="CN287" s="4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</row>
    <row r="288" spans="1:104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</row>
    <row r="289" spans="1:104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</row>
    <row r="290" spans="1:104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</row>
    <row r="291" spans="1:104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</row>
    <row r="292" spans="1:104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</row>
    <row r="293" spans="1:104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</row>
    <row r="294" spans="1:104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</row>
    <row r="295" spans="1:104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</row>
    <row r="296" spans="1:104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</row>
    <row r="297" spans="1:104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</row>
    <row r="298" spans="1:104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  <c r="CD298" s="41"/>
      <c r="CE298" s="41"/>
      <c r="CF298" s="41"/>
      <c r="CG298" s="41"/>
      <c r="CH298" s="41"/>
      <c r="CI298" s="41"/>
      <c r="CJ298" s="41"/>
      <c r="CK298" s="41"/>
      <c r="CL298" s="41"/>
      <c r="CM298" s="41"/>
      <c r="CN298" s="4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</row>
    <row r="299" spans="1:104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</row>
    <row r="300" spans="1:104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</row>
    <row r="301" spans="1:104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1"/>
      <c r="CI301" s="41"/>
      <c r="CJ301" s="41"/>
      <c r="CK301" s="41"/>
      <c r="CL301" s="41"/>
      <c r="CM301" s="41"/>
      <c r="CN301" s="4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</row>
    <row r="302" spans="1:104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1"/>
      <c r="CF302" s="41"/>
      <c r="CG302" s="41"/>
      <c r="CH302" s="41"/>
      <c r="CI302" s="41"/>
      <c r="CJ302" s="41"/>
      <c r="CK302" s="41"/>
      <c r="CL302" s="41"/>
      <c r="CM302" s="41"/>
      <c r="CN302" s="4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</row>
    <row r="303" spans="1:104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</row>
    <row r="304" spans="1:104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  <c r="CC304" s="41"/>
      <c r="CD304" s="41"/>
      <c r="CE304" s="41"/>
      <c r="CF304" s="41"/>
      <c r="CG304" s="41"/>
      <c r="CH304" s="41"/>
      <c r="CI304" s="41"/>
      <c r="CJ304" s="41"/>
      <c r="CK304" s="41"/>
      <c r="CL304" s="41"/>
      <c r="CM304" s="41"/>
      <c r="CN304" s="4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</row>
    <row r="305" spans="1:104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</row>
    <row r="306" spans="1:104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1"/>
      <c r="CG306" s="41"/>
      <c r="CH306" s="41"/>
      <c r="CI306" s="41"/>
      <c r="CJ306" s="41"/>
      <c r="CK306" s="41"/>
      <c r="CL306" s="41"/>
      <c r="CM306" s="41"/>
      <c r="CN306" s="4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</row>
    <row r="307" spans="1:104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</row>
    <row r="308" spans="1:104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1"/>
      <c r="CF308" s="41"/>
      <c r="CG308" s="41"/>
      <c r="CH308" s="41"/>
      <c r="CI308" s="41"/>
      <c r="CJ308" s="41"/>
      <c r="CK308" s="41"/>
      <c r="CL308" s="41"/>
      <c r="CM308" s="41"/>
      <c r="CN308" s="4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</row>
    <row r="309" spans="1:104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</row>
    <row r="310" spans="1:104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</row>
    <row r="311" spans="1:104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1"/>
      <c r="CF311" s="41"/>
      <c r="CG311" s="41"/>
      <c r="CH311" s="41"/>
      <c r="CI311" s="41"/>
      <c r="CJ311" s="41"/>
      <c r="CK311" s="41"/>
      <c r="CL311" s="41"/>
      <c r="CM311" s="41"/>
      <c r="CN311" s="4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</row>
    <row r="312" spans="1:104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</row>
    <row r="313" spans="1:104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</row>
    <row r="314" spans="1:104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</row>
    <row r="315" spans="1:104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</row>
    <row r="316" spans="1:104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  <c r="CD316" s="41"/>
      <c r="CE316" s="41"/>
      <c r="CF316" s="41"/>
      <c r="CG316" s="41"/>
      <c r="CH316" s="41"/>
      <c r="CI316" s="41"/>
      <c r="CJ316" s="41"/>
      <c r="CK316" s="41"/>
      <c r="CL316" s="41"/>
      <c r="CM316" s="41"/>
      <c r="CN316" s="4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</row>
    <row r="317" spans="1:104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  <c r="CD317" s="41"/>
      <c r="CE317" s="41"/>
      <c r="CF317" s="41"/>
      <c r="CG317" s="41"/>
      <c r="CH317" s="41"/>
      <c r="CI317" s="41"/>
      <c r="CJ317" s="41"/>
      <c r="CK317" s="41"/>
      <c r="CL317" s="41"/>
      <c r="CM317" s="41"/>
      <c r="CN317" s="4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</row>
    <row r="318" spans="1:104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  <c r="CD318" s="41"/>
      <c r="CE318" s="41"/>
      <c r="CF318" s="41"/>
      <c r="CG318" s="41"/>
      <c r="CH318" s="41"/>
      <c r="CI318" s="41"/>
      <c r="CJ318" s="41"/>
      <c r="CK318" s="41"/>
      <c r="CL318" s="41"/>
      <c r="CM318" s="41"/>
      <c r="CN318" s="4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</row>
    <row r="319" spans="1:104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1"/>
      <c r="CI319" s="41"/>
      <c r="CJ319" s="41"/>
      <c r="CK319" s="41"/>
      <c r="CL319" s="41"/>
      <c r="CM319" s="41"/>
      <c r="CN319" s="4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</row>
    <row r="320" spans="1:104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</row>
    <row r="321" spans="1:104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</row>
    <row r="322" spans="1:104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  <c r="CC322" s="41"/>
      <c r="CD322" s="41"/>
      <c r="CE322" s="41"/>
      <c r="CF322" s="41"/>
      <c r="CG322" s="41"/>
      <c r="CH322" s="41"/>
      <c r="CI322" s="41"/>
      <c r="CJ322" s="41"/>
      <c r="CK322" s="41"/>
      <c r="CL322" s="41"/>
      <c r="CM322" s="41"/>
      <c r="CN322" s="4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</row>
    <row r="323" spans="1:104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  <c r="CC323" s="41"/>
      <c r="CD323" s="41"/>
      <c r="CE323" s="41"/>
      <c r="CF323" s="41"/>
      <c r="CG323" s="41"/>
      <c r="CH323" s="41"/>
      <c r="CI323" s="41"/>
      <c r="CJ323" s="41"/>
      <c r="CK323" s="41"/>
      <c r="CL323" s="41"/>
      <c r="CM323" s="41"/>
      <c r="CN323" s="4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</row>
    <row r="324" spans="1:104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  <c r="CD324" s="41"/>
      <c r="CE324" s="41"/>
      <c r="CF324" s="41"/>
      <c r="CG324" s="41"/>
      <c r="CH324" s="41"/>
      <c r="CI324" s="41"/>
      <c r="CJ324" s="41"/>
      <c r="CK324" s="41"/>
      <c r="CL324" s="41"/>
      <c r="CM324" s="41"/>
      <c r="CN324" s="4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</row>
    <row r="325" spans="1:104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  <c r="CD325" s="41"/>
      <c r="CE325" s="41"/>
      <c r="CF325" s="41"/>
      <c r="CG325" s="41"/>
      <c r="CH325" s="41"/>
      <c r="CI325" s="41"/>
      <c r="CJ325" s="41"/>
      <c r="CK325" s="41"/>
      <c r="CL325" s="41"/>
      <c r="CM325" s="41"/>
      <c r="CN325" s="4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</row>
    <row r="326" spans="1:104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1"/>
      <c r="CG326" s="41"/>
      <c r="CH326" s="41"/>
      <c r="CI326" s="41"/>
      <c r="CJ326" s="41"/>
      <c r="CK326" s="41"/>
      <c r="CL326" s="41"/>
      <c r="CM326" s="41"/>
      <c r="CN326" s="4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</row>
    <row r="327" spans="1:104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  <c r="CD327" s="41"/>
      <c r="CE327" s="41"/>
      <c r="CF327" s="41"/>
      <c r="CG327" s="41"/>
      <c r="CH327" s="41"/>
      <c r="CI327" s="41"/>
      <c r="CJ327" s="41"/>
      <c r="CK327" s="41"/>
      <c r="CL327" s="41"/>
      <c r="CM327" s="41"/>
      <c r="CN327" s="4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</row>
    <row r="328" spans="1:104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1"/>
      <c r="CI328" s="41"/>
      <c r="CJ328" s="41"/>
      <c r="CK328" s="41"/>
      <c r="CL328" s="41"/>
      <c r="CM328" s="41"/>
      <c r="CN328" s="4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</row>
    <row r="329" spans="1:104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</row>
    <row r="330" spans="1:104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</row>
    <row r="331" spans="1:104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</row>
    <row r="332" spans="1:104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  <c r="CD332" s="41"/>
      <c r="CE332" s="41"/>
      <c r="CF332" s="41"/>
      <c r="CG332" s="41"/>
      <c r="CH332" s="41"/>
      <c r="CI332" s="41"/>
      <c r="CJ332" s="41"/>
      <c r="CK332" s="41"/>
      <c r="CL332" s="41"/>
      <c r="CM332" s="41"/>
      <c r="CN332" s="4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</row>
    <row r="333" spans="1:104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1"/>
      <c r="CF333" s="41"/>
      <c r="CG333" s="41"/>
      <c r="CH333" s="41"/>
      <c r="CI333" s="41"/>
      <c r="CJ333" s="41"/>
      <c r="CK333" s="41"/>
      <c r="CL333" s="41"/>
      <c r="CM333" s="41"/>
      <c r="CN333" s="4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</row>
    <row r="334" spans="1:104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  <c r="CD334" s="41"/>
      <c r="CE334" s="41"/>
      <c r="CF334" s="41"/>
      <c r="CG334" s="41"/>
      <c r="CH334" s="41"/>
      <c r="CI334" s="41"/>
      <c r="CJ334" s="41"/>
      <c r="CK334" s="41"/>
      <c r="CL334" s="41"/>
      <c r="CM334" s="41"/>
      <c r="CN334" s="4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</row>
    <row r="335" spans="1:104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  <c r="CD335" s="41"/>
      <c r="CE335" s="41"/>
      <c r="CF335" s="41"/>
      <c r="CG335" s="41"/>
      <c r="CH335" s="41"/>
      <c r="CI335" s="41"/>
      <c r="CJ335" s="41"/>
      <c r="CK335" s="41"/>
      <c r="CL335" s="41"/>
      <c r="CM335" s="41"/>
      <c r="CN335" s="4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</row>
    <row r="336" spans="1:104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  <c r="CD336" s="41"/>
      <c r="CE336" s="41"/>
      <c r="CF336" s="41"/>
      <c r="CG336" s="41"/>
      <c r="CH336" s="41"/>
      <c r="CI336" s="41"/>
      <c r="CJ336" s="41"/>
      <c r="CK336" s="41"/>
      <c r="CL336" s="41"/>
      <c r="CM336" s="41"/>
      <c r="CN336" s="4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</row>
    <row r="337" spans="1:104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1"/>
      <c r="CI337" s="41"/>
      <c r="CJ337" s="41"/>
      <c r="CK337" s="41"/>
      <c r="CL337" s="41"/>
      <c r="CM337" s="41"/>
      <c r="CN337" s="4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</row>
    <row r="338" spans="1:104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  <c r="CD338" s="41"/>
      <c r="CE338" s="41"/>
      <c r="CF338" s="41"/>
      <c r="CG338" s="41"/>
      <c r="CH338" s="41"/>
      <c r="CI338" s="41"/>
      <c r="CJ338" s="41"/>
      <c r="CK338" s="41"/>
      <c r="CL338" s="41"/>
      <c r="CM338" s="41"/>
      <c r="CN338" s="4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</row>
    <row r="339" spans="1:104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1"/>
      <c r="CF339" s="41"/>
      <c r="CG339" s="41"/>
      <c r="CH339" s="41"/>
      <c r="CI339" s="41"/>
      <c r="CJ339" s="41"/>
      <c r="CK339" s="41"/>
      <c r="CL339" s="41"/>
      <c r="CM339" s="41"/>
      <c r="CN339" s="4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</row>
    <row r="340" spans="1:104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  <c r="CC340" s="41"/>
      <c r="CD340" s="41"/>
      <c r="CE340" s="41"/>
      <c r="CF340" s="41"/>
      <c r="CG340" s="41"/>
      <c r="CH340" s="41"/>
      <c r="CI340" s="41"/>
      <c r="CJ340" s="41"/>
      <c r="CK340" s="41"/>
      <c r="CL340" s="41"/>
      <c r="CM340" s="41"/>
      <c r="CN340" s="4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</row>
    <row r="341" spans="1:104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  <c r="CC341" s="41"/>
      <c r="CD341" s="41"/>
      <c r="CE341" s="41"/>
      <c r="CF341" s="41"/>
      <c r="CG341" s="41"/>
      <c r="CH341" s="41"/>
      <c r="CI341" s="41"/>
      <c r="CJ341" s="41"/>
      <c r="CK341" s="41"/>
      <c r="CL341" s="41"/>
      <c r="CM341" s="41"/>
      <c r="CN341" s="4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</row>
    <row r="342" spans="1:104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  <c r="CD342" s="41"/>
      <c r="CE342" s="41"/>
      <c r="CF342" s="41"/>
      <c r="CG342" s="41"/>
      <c r="CH342" s="41"/>
      <c r="CI342" s="41"/>
      <c r="CJ342" s="41"/>
      <c r="CK342" s="41"/>
      <c r="CL342" s="41"/>
      <c r="CM342" s="41"/>
      <c r="CN342" s="4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</row>
    <row r="343" spans="1:104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  <c r="CD343" s="41"/>
      <c r="CE343" s="41"/>
      <c r="CF343" s="41"/>
      <c r="CG343" s="41"/>
      <c r="CH343" s="41"/>
      <c r="CI343" s="41"/>
      <c r="CJ343" s="41"/>
      <c r="CK343" s="41"/>
      <c r="CL343" s="41"/>
      <c r="CM343" s="41"/>
      <c r="CN343" s="4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</row>
    <row r="344" spans="1:104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  <c r="CD344" s="41"/>
      <c r="CE344" s="41"/>
      <c r="CF344" s="41"/>
      <c r="CG344" s="41"/>
      <c r="CH344" s="41"/>
      <c r="CI344" s="41"/>
      <c r="CJ344" s="41"/>
      <c r="CK344" s="41"/>
      <c r="CL344" s="41"/>
      <c r="CM344" s="41"/>
      <c r="CN344" s="4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</row>
    <row r="345" spans="1:104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  <c r="CD345" s="41"/>
      <c r="CE345" s="41"/>
      <c r="CF345" s="41"/>
      <c r="CG345" s="41"/>
      <c r="CH345" s="41"/>
      <c r="CI345" s="41"/>
      <c r="CJ345" s="41"/>
      <c r="CK345" s="41"/>
      <c r="CL345" s="41"/>
      <c r="CM345" s="41"/>
      <c r="CN345" s="4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</row>
    <row r="346" spans="1:104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1"/>
      <c r="CI346" s="41"/>
      <c r="CJ346" s="41"/>
      <c r="CK346" s="41"/>
      <c r="CL346" s="41"/>
      <c r="CM346" s="41"/>
      <c r="CN346" s="4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</row>
    <row r="347" spans="1:104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  <c r="CD347" s="41"/>
      <c r="CE347" s="41"/>
      <c r="CF347" s="41"/>
      <c r="CG347" s="41"/>
      <c r="CH347" s="41"/>
      <c r="CI347" s="41"/>
      <c r="CJ347" s="41"/>
      <c r="CK347" s="41"/>
      <c r="CL347" s="41"/>
      <c r="CM347" s="41"/>
      <c r="CN347" s="4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</row>
    <row r="348" spans="1:104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</row>
    <row r="349" spans="1:104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</row>
    <row r="350" spans="1:104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1"/>
      <c r="CF350" s="41"/>
      <c r="CG350" s="41"/>
      <c r="CH350" s="41"/>
      <c r="CI350" s="41"/>
      <c r="CJ350" s="41"/>
      <c r="CK350" s="41"/>
      <c r="CL350" s="41"/>
      <c r="CM350" s="41"/>
      <c r="CN350" s="4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</row>
    <row r="351" spans="1:104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  <c r="CD351" s="41"/>
      <c r="CE351" s="41"/>
      <c r="CF351" s="41"/>
      <c r="CG351" s="41"/>
      <c r="CH351" s="41"/>
      <c r="CI351" s="41"/>
      <c r="CJ351" s="41"/>
      <c r="CK351" s="41"/>
      <c r="CL351" s="41"/>
      <c r="CM351" s="41"/>
      <c r="CN351" s="4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</row>
    <row r="352" spans="1:104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  <c r="CD352" s="41"/>
      <c r="CE352" s="41"/>
      <c r="CF352" s="41"/>
      <c r="CG352" s="41"/>
      <c r="CH352" s="41"/>
      <c r="CI352" s="41"/>
      <c r="CJ352" s="41"/>
      <c r="CK352" s="41"/>
      <c r="CL352" s="41"/>
      <c r="CM352" s="41"/>
      <c r="CN352" s="4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</row>
    <row r="353" spans="1:104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1"/>
      <c r="CF353" s="41"/>
      <c r="CG353" s="41"/>
      <c r="CH353" s="41"/>
      <c r="CI353" s="41"/>
      <c r="CJ353" s="41"/>
      <c r="CK353" s="41"/>
      <c r="CL353" s="41"/>
      <c r="CM353" s="41"/>
      <c r="CN353" s="4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</row>
    <row r="354" spans="1:104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  <c r="CD354" s="41"/>
      <c r="CE354" s="41"/>
      <c r="CF354" s="41"/>
      <c r="CG354" s="41"/>
      <c r="CH354" s="41"/>
      <c r="CI354" s="41"/>
      <c r="CJ354" s="41"/>
      <c r="CK354" s="41"/>
      <c r="CL354" s="41"/>
      <c r="CM354" s="41"/>
      <c r="CN354" s="4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</row>
    <row r="355" spans="1:104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1"/>
      <c r="CI355" s="41"/>
      <c r="CJ355" s="41"/>
      <c r="CK355" s="41"/>
      <c r="CL355" s="41"/>
      <c r="CM355" s="41"/>
      <c r="CN355" s="4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</row>
    <row r="356" spans="1:104" x14ac:dyDescent="0.2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41"/>
      <c r="CE356" s="41"/>
      <c r="CF356" s="41"/>
      <c r="CG356" s="41"/>
      <c r="CH356" s="41"/>
      <c r="CI356" s="41"/>
      <c r="CJ356" s="41"/>
      <c r="CK356" s="41"/>
      <c r="CL356" s="41"/>
      <c r="CM356" s="41"/>
      <c r="CN356" s="4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</row>
    <row r="357" spans="1:104" x14ac:dyDescent="0.2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</row>
    <row r="358" spans="1:104" x14ac:dyDescent="0.2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  <c r="CC358" s="41"/>
      <c r="CD358" s="41"/>
      <c r="CE358" s="41"/>
      <c r="CF358" s="41"/>
      <c r="CG358" s="41"/>
      <c r="CH358" s="41"/>
      <c r="CI358" s="41"/>
      <c r="CJ358" s="41"/>
      <c r="CK358" s="41"/>
      <c r="CL358" s="41"/>
      <c r="CM358" s="41"/>
      <c r="CN358" s="4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</row>
    <row r="359" spans="1:104" x14ac:dyDescent="0.2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  <c r="CC359" s="41"/>
      <c r="CD359" s="41"/>
      <c r="CE359" s="41"/>
      <c r="CF359" s="41"/>
      <c r="CG359" s="41"/>
      <c r="CH359" s="41"/>
      <c r="CI359" s="41"/>
      <c r="CJ359" s="41"/>
      <c r="CK359" s="41"/>
      <c r="CL359" s="41"/>
      <c r="CM359" s="41"/>
      <c r="CN359" s="4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</row>
    <row r="360" spans="1:104" x14ac:dyDescent="0.2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  <c r="CD360" s="41"/>
      <c r="CE360" s="41"/>
      <c r="CF360" s="41"/>
      <c r="CG360" s="41"/>
      <c r="CH360" s="41"/>
      <c r="CI360" s="41"/>
      <c r="CJ360" s="41"/>
      <c r="CK360" s="41"/>
      <c r="CL360" s="41"/>
      <c r="CM360" s="41"/>
      <c r="CN360" s="4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</row>
    <row r="361" spans="1:104" x14ac:dyDescent="0.2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</row>
    <row r="362" spans="1:104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</row>
    <row r="363" spans="1:104" x14ac:dyDescent="0.2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</row>
    <row r="364" spans="1:104" x14ac:dyDescent="0.2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</row>
    <row r="365" spans="1:104" x14ac:dyDescent="0.2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</row>
    <row r="366" spans="1:104" x14ac:dyDescent="0.2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</row>
    <row r="367" spans="1:104" x14ac:dyDescent="0.2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</row>
    <row r="368" spans="1:104" x14ac:dyDescent="0.2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</row>
    <row r="369" spans="1:104" x14ac:dyDescent="0.2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</row>
    <row r="370" spans="1:104" x14ac:dyDescent="0.2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</row>
    <row r="371" spans="1:104" x14ac:dyDescent="0.2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</row>
    <row r="372" spans="1:104" x14ac:dyDescent="0.2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</row>
    <row r="373" spans="1:104" x14ac:dyDescent="0.2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</row>
    <row r="374" spans="1:104" x14ac:dyDescent="0.2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</row>
    <row r="375" spans="1:104" x14ac:dyDescent="0.2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</row>
    <row r="376" spans="1:104" x14ac:dyDescent="0.2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</row>
    <row r="377" spans="1:104" x14ac:dyDescent="0.2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  <c r="CC377" s="41"/>
      <c r="CD377" s="41"/>
      <c r="CE377" s="41"/>
      <c r="CF377" s="41"/>
      <c r="CG377" s="41"/>
      <c r="CH377" s="41"/>
      <c r="CI377" s="41"/>
      <c r="CJ377" s="41"/>
      <c r="CK377" s="41"/>
      <c r="CL377" s="41"/>
      <c r="CM377" s="41"/>
      <c r="CN377" s="4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</row>
    <row r="378" spans="1:104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  <c r="CD378" s="41"/>
      <c r="CE378" s="41"/>
      <c r="CF378" s="41"/>
      <c r="CG378" s="41"/>
      <c r="CH378" s="41"/>
      <c r="CI378" s="41"/>
      <c r="CJ378" s="41"/>
      <c r="CK378" s="41"/>
      <c r="CL378" s="41"/>
      <c r="CM378" s="41"/>
      <c r="CN378" s="4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</row>
    <row r="379" spans="1:104" x14ac:dyDescent="0.2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  <c r="CD379" s="41"/>
      <c r="CE379" s="41"/>
      <c r="CF379" s="41"/>
      <c r="CG379" s="41"/>
      <c r="CH379" s="41"/>
      <c r="CI379" s="41"/>
      <c r="CJ379" s="41"/>
      <c r="CK379" s="41"/>
      <c r="CL379" s="41"/>
      <c r="CM379" s="41"/>
      <c r="CN379" s="4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</row>
    <row r="380" spans="1:104" x14ac:dyDescent="0.2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  <c r="CD380" s="41"/>
      <c r="CE380" s="41"/>
      <c r="CF380" s="41"/>
      <c r="CG380" s="41"/>
      <c r="CH380" s="41"/>
      <c r="CI380" s="41"/>
      <c r="CJ380" s="41"/>
      <c r="CK380" s="41"/>
      <c r="CL380" s="41"/>
      <c r="CM380" s="41"/>
      <c r="CN380" s="4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</row>
    <row r="381" spans="1:104" x14ac:dyDescent="0.2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</row>
    <row r="382" spans="1:104" x14ac:dyDescent="0.2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</row>
    <row r="383" spans="1:104" x14ac:dyDescent="0.2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</row>
    <row r="384" spans="1:104" x14ac:dyDescent="0.2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  <c r="CD384" s="41"/>
      <c r="CE384" s="41"/>
      <c r="CF384" s="41"/>
      <c r="CG384" s="41"/>
      <c r="CH384" s="41"/>
      <c r="CI384" s="41"/>
      <c r="CJ384" s="41"/>
      <c r="CK384" s="41"/>
      <c r="CL384" s="41"/>
      <c r="CM384" s="41"/>
      <c r="CN384" s="4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</row>
    <row r="385" spans="1:104" x14ac:dyDescent="0.2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  <c r="CD385" s="41"/>
      <c r="CE385" s="41"/>
      <c r="CF385" s="41"/>
      <c r="CG385" s="41"/>
      <c r="CH385" s="41"/>
      <c r="CI385" s="41"/>
      <c r="CJ385" s="41"/>
      <c r="CK385" s="41"/>
      <c r="CL385" s="41"/>
      <c r="CM385" s="41"/>
      <c r="CN385" s="4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</row>
    <row r="386" spans="1:104" x14ac:dyDescent="0.2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  <c r="CD386" s="41"/>
      <c r="CE386" s="41"/>
      <c r="CF386" s="41"/>
      <c r="CG386" s="41"/>
      <c r="CH386" s="41"/>
      <c r="CI386" s="41"/>
      <c r="CJ386" s="41"/>
      <c r="CK386" s="41"/>
      <c r="CL386" s="41"/>
      <c r="CM386" s="41"/>
      <c r="CN386" s="4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</row>
    <row r="387" spans="1:104" x14ac:dyDescent="0.2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  <c r="CD387" s="41"/>
      <c r="CE387" s="41"/>
      <c r="CF387" s="41"/>
      <c r="CG387" s="41"/>
      <c r="CH387" s="41"/>
      <c r="CI387" s="41"/>
      <c r="CJ387" s="41"/>
      <c r="CK387" s="41"/>
      <c r="CL387" s="41"/>
      <c r="CM387" s="41"/>
      <c r="CN387" s="4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</row>
    <row r="388" spans="1:104" x14ac:dyDescent="0.2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1"/>
      <c r="CF388" s="41"/>
      <c r="CG388" s="41"/>
      <c r="CH388" s="41"/>
      <c r="CI388" s="41"/>
      <c r="CJ388" s="41"/>
      <c r="CK388" s="41"/>
      <c r="CL388" s="41"/>
      <c r="CM388" s="41"/>
      <c r="CN388" s="4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</row>
    <row r="389" spans="1:104" x14ac:dyDescent="0.2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  <c r="CD389" s="41"/>
      <c r="CE389" s="41"/>
      <c r="CF389" s="41"/>
      <c r="CG389" s="41"/>
      <c r="CH389" s="41"/>
      <c r="CI389" s="41"/>
      <c r="CJ389" s="41"/>
      <c r="CK389" s="41"/>
      <c r="CL389" s="41"/>
      <c r="CM389" s="41"/>
      <c r="CN389" s="4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</row>
    <row r="390" spans="1:104" x14ac:dyDescent="0.2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  <c r="CD390" s="41"/>
      <c r="CE390" s="41"/>
      <c r="CF390" s="41"/>
      <c r="CG390" s="41"/>
      <c r="CH390" s="41"/>
      <c r="CI390" s="41"/>
      <c r="CJ390" s="41"/>
      <c r="CK390" s="41"/>
      <c r="CL390" s="41"/>
      <c r="CM390" s="41"/>
      <c r="CN390" s="4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</row>
    <row r="391" spans="1:104" x14ac:dyDescent="0.2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  <c r="CD391" s="41"/>
      <c r="CE391" s="41"/>
      <c r="CF391" s="41"/>
      <c r="CG391" s="41"/>
      <c r="CH391" s="41"/>
      <c r="CI391" s="41"/>
      <c r="CJ391" s="41"/>
      <c r="CK391" s="41"/>
      <c r="CL391" s="41"/>
      <c r="CM391" s="41"/>
      <c r="CN391" s="4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</row>
    <row r="392" spans="1:104" x14ac:dyDescent="0.2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  <c r="CD392" s="41"/>
      <c r="CE392" s="41"/>
      <c r="CF392" s="41"/>
      <c r="CG392" s="41"/>
      <c r="CH392" s="41"/>
      <c r="CI392" s="41"/>
      <c r="CJ392" s="41"/>
      <c r="CK392" s="41"/>
      <c r="CL392" s="41"/>
      <c r="CM392" s="41"/>
      <c r="CN392" s="4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</row>
    <row r="393" spans="1:104" x14ac:dyDescent="0.2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</row>
    <row r="394" spans="1:104" x14ac:dyDescent="0.2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  <c r="CG394" s="41"/>
      <c r="CH394" s="41"/>
      <c r="CI394" s="41"/>
      <c r="CJ394" s="41"/>
      <c r="CK394" s="41"/>
      <c r="CL394" s="41"/>
      <c r="CM394" s="41"/>
      <c r="CN394" s="4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</row>
    <row r="395" spans="1:104" x14ac:dyDescent="0.2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  <c r="CC395" s="41"/>
      <c r="CD395" s="41"/>
      <c r="CE395" s="41"/>
      <c r="CF395" s="41"/>
      <c r="CG395" s="41"/>
      <c r="CH395" s="41"/>
      <c r="CI395" s="41"/>
      <c r="CJ395" s="41"/>
      <c r="CK395" s="41"/>
      <c r="CL395" s="41"/>
      <c r="CM395" s="41"/>
      <c r="CN395" s="4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</row>
    <row r="396" spans="1:104" x14ac:dyDescent="0.2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</row>
    <row r="397" spans="1:104" x14ac:dyDescent="0.2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</row>
    <row r="398" spans="1:104" x14ac:dyDescent="0.2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</row>
    <row r="399" spans="1:104" x14ac:dyDescent="0.2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  <c r="CD399" s="41"/>
      <c r="CE399" s="41"/>
      <c r="CF399" s="41"/>
      <c r="CG399" s="41"/>
      <c r="CH399" s="41"/>
      <c r="CI399" s="41"/>
      <c r="CJ399" s="41"/>
      <c r="CK399" s="41"/>
      <c r="CL399" s="41"/>
      <c r="CM399" s="41"/>
      <c r="CN399" s="4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</row>
    <row r="400" spans="1:104" x14ac:dyDescent="0.2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</row>
    <row r="401" spans="1:104" x14ac:dyDescent="0.2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</row>
    <row r="402" spans="1:104" x14ac:dyDescent="0.2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</row>
    <row r="403" spans="1:104" x14ac:dyDescent="0.2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/>
      <c r="CJ403" s="41"/>
      <c r="CK403" s="41"/>
      <c r="CL403" s="41"/>
      <c r="CM403" s="41"/>
      <c r="CN403" s="4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</row>
    <row r="404" spans="1:104" x14ac:dyDescent="0.2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</row>
    <row r="405" spans="1:104" x14ac:dyDescent="0.2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</row>
    <row r="406" spans="1:104" x14ac:dyDescent="0.2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</row>
    <row r="407" spans="1:104" x14ac:dyDescent="0.2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</row>
    <row r="408" spans="1:104" x14ac:dyDescent="0.2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  <c r="CD408" s="41"/>
      <c r="CE408" s="41"/>
      <c r="CF408" s="41"/>
      <c r="CG408" s="41"/>
      <c r="CH408" s="41"/>
      <c r="CI408" s="41"/>
      <c r="CJ408" s="41"/>
      <c r="CK408" s="41"/>
      <c r="CL408" s="41"/>
      <c r="CM408" s="41"/>
      <c r="CN408" s="4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</row>
    <row r="409" spans="1:104" x14ac:dyDescent="0.2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  <c r="CD409" s="41"/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</row>
    <row r="410" spans="1:104" x14ac:dyDescent="0.2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</row>
    <row r="411" spans="1:104" x14ac:dyDescent="0.2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  <c r="CD411" s="41"/>
      <c r="CE411" s="41"/>
      <c r="CF411" s="41"/>
      <c r="CG411" s="41"/>
      <c r="CH411" s="41"/>
      <c r="CI411" s="41"/>
      <c r="CJ411" s="41"/>
      <c r="CK411" s="41"/>
      <c r="CL411" s="41"/>
      <c r="CM411" s="41"/>
      <c r="CN411" s="4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</row>
    <row r="412" spans="1:104" x14ac:dyDescent="0.2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</row>
    <row r="413" spans="1:104" x14ac:dyDescent="0.2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1"/>
      <c r="CF413" s="41"/>
      <c r="CG413" s="41"/>
      <c r="CH413" s="41"/>
      <c r="CI413" s="41"/>
      <c r="CJ413" s="41"/>
      <c r="CK413" s="41"/>
      <c r="CL413" s="41"/>
      <c r="CM413" s="41"/>
      <c r="CN413" s="4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</row>
    <row r="414" spans="1:104" x14ac:dyDescent="0.2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</row>
    <row r="415" spans="1:104" x14ac:dyDescent="0.2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</row>
    <row r="416" spans="1:104" x14ac:dyDescent="0.2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</row>
    <row r="417" spans="1:104" x14ac:dyDescent="0.2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</row>
    <row r="418" spans="1:104" x14ac:dyDescent="0.2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1"/>
      <c r="CF418" s="41"/>
      <c r="CG418" s="41"/>
      <c r="CH418" s="41"/>
      <c r="CI418" s="41"/>
      <c r="CJ418" s="41"/>
      <c r="CK418" s="41"/>
      <c r="CL418" s="41"/>
      <c r="CM418" s="41"/>
      <c r="CN418" s="4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</row>
    <row r="419" spans="1:104" x14ac:dyDescent="0.2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1"/>
      <c r="CF419" s="41"/>
      <c r="CG419" s="41"/>
      <c r="CH419" s="41"/>
      <c r="CI419" s="41"/>
      <c r="CJ419" s="41"/>
      <c r="CK419" s="41"/>
      <c r="CL419" s="41"/>
      <c r="CM419" s="41"/>
      <c r="CN419" s="4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</row>
    <row r="420" spans="1:104" x14ac:dyDescent="0.2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</row>
    <row r="421" spans="1:104" x14ac:dyDescent="0.2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  <c r="CD421" s="41"/>
      <c r="CE421" s="41"/>
      <c r="CF421" s="41"/>
      <c r="CG421" s="41"/>
      <c r="CH421" s="41"/>
      <c r="CI421" s="41"/>
      <c r="CJ421" s="41"/>
      <c r="CK421" s="41"/>
      <c r="CL421" s="41"/>
      <c r="CM421" s="41"/>
      <c r="CN421" s="4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</row>
    <row r="422" spans="1:104" x14ac:dyDescent="0.2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  <c r="CD422" s="41"/>
      <c r="CE422" s="41"/>
      <c r="CF422" s="41"/>
      <c r="CG422" s="41"/>
      <c r="CH422" s="41"/>
      <c r="CI422" s="41"/>
      <c r="CJ422" s="41"/>
      <c r="CK422" s="41"/>
      <c r="CL422" s="41"/>
      <c r="CM422" s="41"/>
      <c r="CN422" s="4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</row>
    <row r="423" spans="1:104" x14ac:dyDescent="0.2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1"/>
      <c r="CF423" s="41"/>
      <c r="CG423" s="41"/>
      <c r="CH423" s="41"/>
      <c r="CI423" s="41"/>
      <c r="CJ423" s="41"/>
      <c r="CK423" s="41"/>
      <c r="CL423" s="41"/>
      <c r="CM423" s="41"/>
      <c r="CN423" s="4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</row>
    <row r="424" spans="1:104" x14ac:dyDescent="0.2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  <c r="CD424" s="41"/>
      <c r="CE424" s="41"/>
      <c r="CF424" s="41"/>
      <c r="CG424" s="41"/>
      <c r="CH424" s="41"/>
      <c r="CI424" s="41"/>
      <c r="CJ424" s="41"/>
      <c r="CK424" s="41"/>
      <c r="CL424" s="41"/>
      <c r="CM424" s="41"/>
      <c r="CN424" s="4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</row>
    <row r="425" spans="1:104" x14ac:dyDescent="0.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  <c r="CD425" s="41"/>
      <c r="CE425" s="41"/>
      <c r="CF425" s="41"/>
      <c r="CG425" s="41"/>
      <c r="CH425" s="41"/>
      <c r="CI425" s="41"/>
      <c r="CJ425" s="41"/>
      <c r="CK425" s="41"/>
      <c r="CL425" s="41"/>
      <c r="CM425" s="41"/>
      <c r="CN425" s="4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</row>
    <row r="426" spans="1:104" x14ac:dyDescent="0.2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  <c r="CD426" s="41"/>
      <c r="CE426" s="41"/>
      <c r="CF426" s="41"/>
      <c r="CG426" s="41"/>
      <c r="CH426" s="41"/>
      <c r="CI426" s="41"/>
      <c r="CJ426" s="41"/>
      <c r="CK426" s="41"/>
      <c r="CL426" s="41"/>
      <c r="CM426" s="41"/>
      <c r="CN426" s="4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</row>
    <row r="427" spans="1:104" x14ac:dyDescent="0.2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  <c r="CD427" s="41"/>
      <c r="CE427" s="41"/>
      <c r="CF427" s="41"/>
      <c r="CG427" s="41"/>
      <c r="CH427" s="41"/>
      <c r="CI427" s="41"/>
      <c r="CJ427" s="41"/>
      <c r="CK427" s="41"/>
      <c r="CL427" s="41"/>
      <c r="CM427" s="41"/>
      <c r="CN427" s="4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</row>
    <row r="428" spans="1:104" x14ac:dyDescent="0.2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  <c r="CD428" s="41"/>
      <c r="CE428" s="41"/>
      <c r="CF428" s="41"/>
      <c r="CG428" s="41"/>
      <c r="CH428" s="41"/>
      <c r="CI428" s="41"/>
      <c r="CJ428" s="41"/>
      <c r="CK428" s="41"/>
      <c r="CL428" s="41"/>
      <c r="CM428" s="41"/>
      <c r="CN428" s="4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</row>
    <row r="429" spans="1:104" x14ac:dyDescent="0.2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1"/>
      <c r="CF429" s="41"/>
      <c r="CG429" s="41"/>
      <c r="CH429" s="41"/>
      <c r="CI429" s="41"/>
      <c r="CJ429" s="41"/>
      <c r="CK429" s="41"/>
      <c r="CL429" s="41"/>
      <c r="CM429" s="41"/>
      <c r="CN429" s="4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</row>
    <row r="430" spans="1:104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  <c r="CC430" s="41"/>
      <c r="CD430" s="41"/>
      <c r="CE430" s="41"/>
      <c r="CF430" s="41"/>
      <c r="CG430" s="41"/>
      <c r="CH430" s="41"/>
      <c r="CI430" s="41"/>
      <c r="CJ430" s="41"/>
      <c r="CK430" s="41"/>
      <c r="CL430" s="41"/>
      <c r="CM430" s="41"/>
      <c r="CN430" s="4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</row>
    <row r="431" spans="1:104" x14ac:dyDescent="0.2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  <c r="CD431" s="41"/>
      <c r="CE431" s="41"/>
      <c r="CF431" s="41"/>
      <c r="CG431" s="41"/>
      <c r="CH431" s="41"/>
      <c r="CI431" s="41"/>
      <c r="CJ431" s="41"/>
      <c r="CK431" s="41"/>
      <c r="CL431" s="41"/>
      <c r="CM431" s="41"/>
      <c r="CN431" s="4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</row>
    <row r="432" spans="1:104" x14ac:dyDescent="0.2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  <c r="CD432" s="41"/>
      <c r="CE432" s="41"/>
      <c r="CF432" s="41"/>
      <c r="CG432" s="41"/>
      <c r="CH432" s="41"/>
      <c r="CI432" s="41"/>
      <c r="CJ432" s="41"/>
      <c r="CK432" s="41"/>
      <c r="CL432" s="41"/>
      <c r="CM432" s="41"/>
      <c r="CN432" s="4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</row>
    <row r="433" spans="1:104" x14ac:dyDescent="0.2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  <c r="CD433" s="41"/>
      <c r="CE433" s="41"/>
      <c r="CF433" s="41"/>
      <c r="CG433" s="41"/>
      <c r="CH433" s="41"/>
      <c r="CI433" s="41"/>
      <c r="CJ433" s="41"/>
      <c r="CK433" s="41"/>
      <c r="CL433" s="41"/>
      <c r="CM433" s="41"/>
      <c r="CN433" s="4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</row>
    <row r="434" spans="1:104" x14ac:dyDescent="0.2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1"/>
      <c r="CF434" s="41"/>
      <c r="CG434" s="41"/>
      <c r="CH434" s="41"/>
      <c r="CI434" s="41"/>
      <c r="CJ434" s="41"/>
      <c r="CK434" s="41"/>
      <c r="CL434" s="41"/>
      <c r="CM434" s="41"/>
      <c r="CN434" s="4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</row>
    <row r="435" spans="1:104" x14ac:dyDescent="0.2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  <c r="CD435" s="41"/>
      <c r="CE435" s="41"/>
      <c r="CF435" s="41"/>
      <c r="CG435" s="41"/>
      <c r="CH435" s="41"/>
      <c r="CI435" s="41"/>
      <c r="CJ435" s="41"/>
      <c r="CK435" s="41"/>
      <c r="CL435" s="41"/>
      <c r="CM435" s="41"/>
      <c r="CN435" s="4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</row>
    <row r="436" spans="1:104" x14ac:dyDescent="0.2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  <c r="CD436" s="41"/>
      <c r="CE436" s="41"/>
      <c r="CF436" s="41"/>
      <c r="CG436" s="41"/>
      <c r="CH436" s="41"/>
      <c r="CI436" s="41"/>
      <c r="CJ436" s="41"/>
      <c r="CK436" s="41"/>
      <c r="CL436" s="41"/>
      <c r="CM436" s="41"/>
      <c r="CN436" s="4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</row>
    <row r="437" spans="1:104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  <c r="CD437" s="41"/>
      <c r="CE437" s="41"/>
      <c r="CF437" s="41"/>
      <c r="CG437" s="41"/>
      <c r="CH437" s="41"/>
      <c r="CI437" s="41"/>
      <c r="CJ437" s="41"/>
      <c r="CK437" s="41"/>
      <c r="CL437" s="41"/>
      <c r="CM437" s="41"/>
      <c r="CN437" s="4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</row>
    <row r="438" spans="1:104" x14ac:dyDescent="0.2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1"/>
      <c r="CF438" s="41"/>
      <c r="CG438" s="41"/>
      <c r="CH438" s="41"/>
      <c r="CI438" s="41"/>
      <c r="CJ438" s="41"/>
      <c r="CK438" s="41"/>
      <c r="CL438" s="41"/>
      <c r="CM438" s="41"/>
      <c r="CN438" s="4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</row>
    <row r="439" spans="1:104" x14ac:dyDescent="0.2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  <c r="CD439" s="41"/>
      <c r="CE439" s="41"/>
      <c r="CF439" s="41"/>
      <c r="CG439" s="41"/>
      <c r="CH439" s="41"/>
      <c r="CI439" s="41"/>
      <c r="CJ439" s="41"/>
      <c r="CK439" s="41"/>
      <c r="CL439" s="41"/>
      <c r="CM439" s="41"/>
      <c r="CN439" s="4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</row>
    <row r="440" spans="1:104" x14ac:dyDescent="0.2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  <c r="CD440" s="41"/>
      <c r="CE440" s="41"/>
      <c r="CF440" s="41"/>
      <c r="CG440" s="41"/>
      <c r="CH440" s="41"/>
      <c r="CI440" s="41"/>
      <c r="CJ440" s="41"/>
      <c r="CK440" s="41"/>
      <c r="CL440" s="41"/>
      <c r="CM440" s="41"/>
      <c r="CN440" s="4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</row>
    <row r="441" spans="1:104" x14ac:dyDescent="0.2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  <c r="CD441" s="41"/>
      <c r="CE441" s="41"/>
      <c r="CF441" s="41"/>
      <c r="CG441" s="41"/>
      <c r="CH441" s="41"/>
      <c r="CI441" s="41"/>
      <c r="CJ441" s="41"/>
      <c r="CK441" s="41"/>
      <c r="CL441" s="41"/>
      <c r="CM441" s="41"/>
      <c r="CN441" s="4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</row>
    <row r="442" spans="1:104" x14ac:dyDescent="0.2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  <c r="CD442" s="41"/>
      <c r="CE442" s="41"/>
      <c r="CF442" s="41"/>
      <c r="CG442" s="41"/>
      <c r="CH442" s="41"/>
      <c r="CI442" s="41"/>
      <c r="CJ442" s="41"/>
      <c r="CK442" s="41"/>
      <c r="CL442" s="41"/>
      <c r="CM442" s="41"/>
      <c r="CN442" s="4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</row>
    <row r="443" spans="1:104" x14ac:dyDescent="0.2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  <c r="CD443" s="41"/>
      <c r="CE443" s="41"/>
      <c r="CF443" s="41"/>
      <c r="CG443" s="41"/>
      <c r="CH443" s="41"/>
      <c r="CI443" s="41"/>
      <c r="CJ443" s="41"/>
      <c r="CK443" s="41"/>
      <c r="CL443" s="41"/>
      <c r="CM443" s="41"/>
      <c r="CN443" s="4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</row>
    <row r="444" spans="1:104" x14ac:dyDescent="0.2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  <c r="CD444" s="41"/>
      <c r="CE444" s="41"/>
      <c r="CF444" s="41"/>
      <c r="CG444" s="41"/>
      <c r="CH444" s="41"/>
      <c r="CI444" s="41"/>
      <c r="CJ444" s="41"/>
      <c r="CK444" s="41"/>
      <c r="CL444" s="41"/>
      <c r="CM444" s="41"/>
      <c r="CN444" s="4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</row>
    <row r="445" spans="1:104" x14ac:dyDescent="0.2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  <c r="CD445" s="41"/>
      <c r="CE445" s="41"/>
      <c r="CF445" s="41"/>
      <c r="CG445" s="41"/>
      <c r="CH445" s="41"/>
      <c r="CI445" s="41"/>
      <c r="CJ445" s="41"/>
      <c r="CK445" s="41"/>
      <c r="CL445" s="41"/>
      <c r="CM445" s="41"/>
      <c r="CN445" s="4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</row>
    <row r="446" spans="1:104" x14ac:dyDescent="0.2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  <c r="CD446" s="41"/>
      <c r="CE446" s="41"/>
      <c r="CF446" s="41"/>
      <c r="CG446" s="41"/>
      <c r="CH446" s="41"/>
      <c r="CI446" s="41"/>
      <c r="CJ446" s="41"/>
      <c r="CK446" s="41"/>
      <c r="CL446" s="41"/>
      <c r="CM446" s="41"/>
      <c r="CN446" s="4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</row>
    <row r="447" spans="1:104" x14ac:dyDescent="0.2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  <c r="CD447" s="41"/>
      <c r="CE447" s="41"/>
      <c r="CF447" s="41"/>
      <c r="CG447" s="41"/>
      <c r="CH447" s="41"/>
      <c r="CI447" s="41"/>
      <c r="CJ447" s="41"/>
      <c r="CK447" s="41"/>
      <c r="CL447" s="41"/>
      <c r="CM447" s="41"/>
      <c r="CN447" s="4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</row>
    <row r="448" spans="1:104" x14ac:dyDescent="0.2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  <c r="CD448" s="41"/>
      <c r="CE448" s="41"/>
      <c r="CF448" s="41"/>
      <c r="CG448" s="41"/>
      <c r="CH448" s="41"/>
      <c r="CI448" s="41"/>
      <c r="CJ448" s="41"/>
      <c r="CK448" s="41"/>
      <c r="CL448" s="41"/>
      <c r="CM448" s="41"/>
      <c r="CN448" s="4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</row>
    <row r="449" spans="1:104" x14ac:dyDescent="0.2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1"/>
      <c r="CF449" s="41"/>
      <c r="CG449" s="41"/>
      <c r="CH449" s="41"/>
      <c r="CI449" s="41"/>
      <c r="CJ449" s="41"/>
      <c r="CK449" s="41"/>
      <c r="CL449" s="41"/>
      <c r="CM449" s="41"/>
      <c r="CN449" s="4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</row>
    <row r="450" spans="1:104" x14ac:dyDescent="0.2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1"/>
      <c r="CF450" s="41"/>
      <c r="CG450" s="41"/>
      <c r="CH450" s="41"/>
      <c r="CI450" s="41"/>
      <c r="CJ450" s="41"/>
      <c r="CK450" s="41"/>
      <c r="CL450" s="41"/>
      <c r="CM450" s="41"/>
      <c r="CN450" s="4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</row>
    <row r="451" spans="1:104" x14ac:dyDescent="0.2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  <c r="CD451" s="41"/>
      <c r="CE451" s="41"/>
      <c r="CF451" s="41"/>
      <c r="CG451" s="41"/>
      <c r="CH451" s="41"/>
      <c r="CI451" s="41"/>
      <c r="CJ451" s="41"/>
      <c r="CK451" s="41"/>
      <c r="CL451" s="41"/>
      <c r="CM451" s="41"/>
      <c r="CN451" s="4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</row>
    <row r="452" spans="1:104" x14ac:dyDescent="0.2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1"/>
      <c r="CF452" s="41"/>
      <c r="CG452" s="41"/>
      <c r="CH452" s="41"/>
      <c r="CI452" s="41"/>
      <c r="CJ452" s="41"/>
      <c r="CK452" s="41"/>
      <c r="CL452" s="41"/>
      <c r="CM452" s="41"/>
      <c r="CN452" s="4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</row>
    <row r="453" spans="1:104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  <c r="CD453" s="41"/>
      <c r="CE453" s="41"/>
      <c r="CF453" s="41"/>
      <c r="CG453" s="41"/>
      <c r="CH453" s="41"/>
      <c r="CI453" s="41"/>
      <c r="CJ453" s="41"/>
      <c r="CK453" s="41"/>
      <c r="CL453" s="41"/>
      <c r="CM453" s="41"/>
      <c r="CN453" s="4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</row>
    <row r="454" spans="1:104" x14ac:dyDescent="0.2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  <c r="CD454" s="41"/>
      <c r="CE454" s="41"/>
      <c r="CF454" s="41"/>
      <c r="CG454" s="41"/>
      <c r="CH454" s="41"/>
      <c r="CI454" s="41"/>
      <c r="CJ454" s="41"/>
      <c r="CK454" s="41"/>
      <c r="CL454" s="41"/>
      <c r="CM454" s="41"/>
      <c r="CN454" s="4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</row>
    <row r="455" spans="1:104" x14ac:dyDescent="0.2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  <c r="CD455" s="41"/>
      <c r="CE455" s="41"/>
      <c r="CF455" s="41"/>
      <c r="CG455" s="41"/>
      <c r="CH455" s="41"/>
      <c r="CI455" s="41"/>
      <c r="CJ455" s="41"/>
      <c r="CK455" s="41"/>
      <c r="CL455" s="41"/>
      <c r="CM455" s="41"/>
      <c r="CN455" s="4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</row>
    <row r="456" spans="1:104" x14ac:dyDescent="0.2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  <c r="CD456" s="41"/>
      <c r="CE456" s="41"/>
      <c r="CF456" s="41"/>
      <c r="CG456" s="41"/>
      <c r="CH456" s="41"/>
      <c r="CI456" s="41"/>
      <c r="CJ456" s="41"/>
      <c r="CK456" s="41"/>
      <c r="CL456" s="41"/>
      <c r="CM456" s="41"/>
      <c r="CN456" s="4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</row>
    <row r="457" spans="1:104" x14ac:dyDescent="0.2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  <c r="CD457" s="41"/>
      <c r="CE457" s="41"/>
      <c r="CF457" s="41"/>
      <c r="CG457" s="41"/>
      <c r="CH457" s="41"/>
      <c r="CI457" s="41"/>
      <c r="CJ457" s="41"/>
      <c r="CK457" s="41"/>
      <c r="CL457" s="41"/>
      <c r="CM457" s="41"/>
      <c r="CN457" s="4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</row>
    <row r="458" spans="1:104" x14ac:dyDescent="0.2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  <c r="CD458" s="41"/>
      <c r="CE458" s="41"/>
      <c r="CF458" s="41"/>
      <c r="CG458" s="41"/>
      <c r="CH458" s="41"/>
      <c r="CI458" s="41"/>
      <c r="CJ458" s="41"/>
      <c r="CK458" s="41"/>
      <c r="CL458" s="41"/>
      <c r="CM458" s="41"/>
      <c r="CN458" s="4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</row>
    <row r="459" spans="1:104" x14ac:dyDescent="0.2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1"/>
      <c r="CF459" s="41"/>
      <c r="CG459" s="41"/>
      <c r="CH459" s="41"/>
      <c r="CI459" s="41"/>
      <c r="CJ459" s="41"/>
      <c r="CK459" s="41"/>
      <c r="CL459" s="41"/>
      <c r="CM459" s="41"/>
      <c r="CN459" s="4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</row>
    <row r="460" spans="1:104" x14ac:dyDescent="0.2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  <c r="CD460" s="41"/>
      <c r="CE460" s="41"/>
      <c r="CF460" s="41"/>
      <c r="CG460" s="41"/>
      <c r="CH460" s="41"/>
      <c r="CI460" s="41"/>
      <c r="CJ460" s="41"/>
      <c r="CK460" s="41"/>
      <c r="CL460" s="41"/>
      <c r="CM460" s="41"/>
      <c r="CN460" s="4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</row>
    <row r="461" spans="1:104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  <c r="CD461" s="41"/>
      <c r="CE461" s="41"/>
      <c r="CF461" s="41"/>
      <c r="CG461" s="41"/>
      <c r="CH461" s="41"/>
      <c r="CI461" s="41"/>
      <c r="CJ461" s="41"/>
      <c r="CK461" s="41"/>
      <c r="CL461" s="41"/>
      <c r="CM461" s="41"/>
      <c r="CN461" s="4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</row>
    <row r="462" spans="1:104" x14ac:dyDescent="0.2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  <c r="CD462" s="41"/>
      <c r="CE462" s="41"/>
      <c r="CF462" s="41"/>
      <c r="CG462" s="41"/>
      <c r="CH462" s="41"/>
      <c r="CI462" s="41"/>
      <c r="CJ462" s="41"/>
      <c r="CK462" s="41"/>
      <c r="CL462" s="41"/>
      <c r="CM462" s="41"/>
      <c r="CN462" s="4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</row>
    <row r="463" spans="1:104" x14ac:dyDescent="0.2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  <c r="CD463" s="41"/>
      <c r="CE463" s="41"/>
      <c r="CF463" s="41"/>
      <c r="CG463" s="41"/>
      <c r="CH463" s="41"/>
      <c r="CI463" s="41"/>
      <c r="CJ463" s="41"/>
      <c r="CK463" s="41"/>
      <c r="CL463" s="41"/>
      <c r="CM463" s="41"/>
      <c r="CN463" s="4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</row>
    <row r="464" spans="1:104" x14ac:dyDescent="0.2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  <c r="CD464" s="41"/>
      <c r="CE464" s="41"/>
      <c r="CF464" s="41"/>
      <c r="CG464" s="41"/>
      <c r="CH464" s="41"/>
      <c r="CI464" s="41"/>
      <c r="CJ464" s="41"/>
      <c r="CK464" s="41"/>
      <c r="CL464" s="41"/>
      <c r="CM464" s="41"/>
      <c r="CN464" s="4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</row>
    <row r="465" spans="1:104" x14ac:dyDescent="0.2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  <c r="CD465" s="41"/>
      <c r="CE465" s="41"/>
      <c r="CF465" s="41"/>
      <c r="CG465" s="41"/>
      <c r="CH465" s="41"/>
      <c r="CI465" s="41"/>
      <c r="CJ465" s="41"/>
      <c r="CK465" s="41"/>
      <c r="CL465" s="41"/>
      <c r="CM465" s="41"/>
      <c r="CN465" s="4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</row>
    <row r="466" spans="1:104" x14ac:dyDescent="0.2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  <c r="CD466" s="41"/>
      <c r="CE466" s="41"/>
      <c r="CF466" s="41"/>
      <c r="CG466" s="41"/>
      <c r="CH466" s="41"/>
      <c r="CI466" s="41"/>
      <c r="CJ466" s="41"/>
      <c r="CK466" s="41"/>
      <c r="CL466" s="41"/>
      <c r="CM466" s="41"/>
      <c r="CN466" s="4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</row>
    <row r="467" spans="1:104" x14ac:dyDescent="0.2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  <c r="CD467" s="41"/>
      <c r="CE467" s="41"/>
      <c r="CF467" s="41"/>
      <c r="CG467" s="41"/>
      <c r="CH467" s="41"/>
      <c r="CI467" s="41"/>
      <c r="CJ467" s="41"/>
      <c r="CK467" s="41"/>
      <c r="CL467" s="41"/>
      <c r="CM467" s="41"/>
      <c r="CN467" s="4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</row>
    <row r="468" spans="1:104" x14ac:dyDescent="0.2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  <c r="CD468" s="41"/>
      <c r="CE468" s="41"/>
      <c r="CF468" s="41"/>
      <c r="CG468" s="41"/>
      <c r="CH468" s="41"/>
      <c r="CI468" s="41"/>
      <c r="CJ468" s="41"/>
      <c r="CK468" s="41"/>
      <c r="CL468" s="41"/>
      <c r="CM468" s="41"/>
      <c r="CN468" s="4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</row>
    <row r="469" spans="1:104" x14ac:dyDescent="0.2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  <c r="CD469" s="41"/>
      <c r="CE469" s="41"/>
      <c r="CF469" s="41"/>
      <c r="CG469" s="41"/>
      <c r="CH469" s="41"/>
      <c r="CI469" s="41"/>
      <c r="CJ469" s="41"/>
      <c r="CK469" s="41"/>
      <c r="CL469" s="41"/>
      <c r="CM469" s="41"/>
      <c r="CN469" s="4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</row>
    <row r="470" spans="1:104" x14ac:dyDescent="0.2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CI470" s="41"/>
      <c r="CJ470" s="41"/>
      <c r="CK470" s="41"/>
      <c r="CL470" s="41"/>
      <c r="CM470" s="41"/>
      <c r="CN470" s="4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</row>
    <row r="471" spans="1:104" x14ac:dyDescent="0.2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  <c r="CD471" s="41"/>
      <c r="CE471" s="41"/>
      <c r="CF471" s="41"/>
      <c r="CG471" s="41"/>
      <c r="CH471" s="41"/>
      <c r="CI471" s="41"/>
      <c r="CJ471" s="41"/>
      <c r="CK471" s="41"/>
      <c r="CL471" s="41"/>
      <c r="CM471" s="41"/>
      <c r="CN471" s="4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</row>
    <row r="472" spans="1:104" x14ac:dyDescent="0.2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  <c r="CD472" s="41"/>
      <c r="CE472" s="41"/>
      <c r="CF472" s="41"/>
      <c r="CG472" s="41"/>
      <c r="CH472" s="41"/>
      <c r="CI472" s="41"/>
      <c r="CJ472" s="41"/>
      <c r="CK472" s="41"/>
      <c r="CL472" s="41"/>
      <c r="CM472" s="41"/>
      <c r="CN472" s="4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</row>
    <row r="473" spans="1:104" x14ac:dyDescent="0.2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  <c r="CD473" s="41"/>
      <c r="CE473" s="41"/>
      <c r="CF473" s="41"/>
      <c r="CG473" s="41"/>
      <c r="CH473" s="41"/>
      <c r="CI473" s="41"/>
      <c r="CJ473" s="41"/>
      <c r="CK473" s="41"/>
      <c r="CL473" s="41"/>
      <c r="CM473" s="41"/>
      <c r="CN473" s="4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</row>
    <row r="474" spans="1:104" x14ac:dyDescent="0.2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  <c r="CD474" s="41"/>
      <c r="CE474" s="41"/>
      <c r="CF474" s="41"/>
      <c r="CG474" s="41"/>
      <c r="CH474" s="41"/>
      <c r="CI474" s="41"/>
      <c r="CJ474" s="41"/>
      <c r="CK474" s="41"/>
      <c r="CL474" s="41"/>
      <c r="CM474" s="41"/>
      <c r="CN474" s="4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</row>
    <row r="475" spans="1:104" x14ac:dyDescent="0.2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  <c r="CD475" s="41"/>
      <c r="CE475" s="41"/>
      <c r="CF475" s="41"/>
      <c r="CG475" s="41"/>
      <c r="CH475" s="41"/>
      <c r="CI475" s="41"/>
      <c r="CJ475" s="41"/>
      <c r="CK475" s="41"/>
      <c r="CL475" s="41"/>
      <c r="CM475" s="41"/>
      <c r="CN475" s="4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</row>
    <row r="476" spans="1:104" x14ac:dyDescent="0.2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  <c r="CD476" s="41"/>
      <c r="CE476" s="41"/>
      <c r="CF476" s="41"/>
      <c r="CG476" s="41"/>
      <c r="CH476" s="41"/>
      <c r="CI476" s="41"/>
      <c r="CJ476" s="41"/>
      <c r="CK476" s="41"/>
      <c r="CL476" s="41"/>
      <c r="CM476" s="41"/>
      <c r="CN476" s="4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</row>
    <row r="477" spans="1:104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  <c r="CC477" s="41"/>
      <c r="CD477" s="41"/>
      <c r="CE477" s="41"/>
      <c r="CF477" s="41"/>
      <c r="CG477" s="41"/>
      <c r="CH477" s="41"/>
      <c r="CI477" s="41"/>
      <c r="CJ477" s="41"/>
      <c r="CK477" s="41"/>
      <c r="CL477" s="41"/>
      <c r="CM477" s="41"/>
      <c r="CN477" s="4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</row>
    <row r="478" spans="1:104" x14ac:dyDescent="0.2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  <c r="CD478" s="41"/>
      <c r="CE478" s="41"/>
      <c r="CF478" s="41"/>
      <c r="CG478" s="41"/>
      <c r="CH478" s="41"/>
      <c r="CI478" s="41"/>
      <c r="CJ478" s="41"/>
      <c r="CK478" s="41"/>
      <c r="CL478" s="41"/>
      <c r="CM478" s="41"/>
      <c r="CN478" s="4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</row>
    <row r="479" spans="1:104" x14ac:dyDescent="0.2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  <c r="CD479" s="41"/>
      <c r="CE479" s="41"/>
      <c r="CF479" s="41"/>
      <c r="CG479" s="41"/>
      <c r="CH479" s="41"/>
      <c r="CI479" s="41"/>
      <c r="CJ479" s="41"/>
      <c r="CK479" s="41"/>
      <c r="CL479" s="41"/>
      <c r="CM479" s="41"/>
      <c r="CN479" s="4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</row>
    <row r="480" spans="1:104" x14ac:dyDescent="0.2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  <c r="CD480" s="41"/>
      <c r="CE480" s="41"/>
      <c r="CF480" s="41"/>
      <c r="CG480" s="41"/>
      <c r="CH480" s="41"/>
      <c r="CI480" s="41"/>
      <c r="CJ480" s="41"/>
      <c r="CK480" s="41"/>
      <c r="CL480" s="41"/>
      <c r="CM480" s="41"/>
      <c r="CN480" s="4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</row>
    <row r="481" spans="1:104" x14ac:dyDescent="0.2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  <c r="CD481" s="41"/>
      <c r="CE481" s="41"/>
      <c r="CF481" s="41"/>
      <c r="CG481" s="41"/>
      <c r="CH481" s="41"/>
      <c r="CI481" s="41"/>
      <c r="CJ481" s="41"/>
      <c r="CK481" s="41"/>
      <c r="CL481" s="41"/>
      <c r="CM481" s="41"/>
      <c r="CN481" s="4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</row>
    <row r="482" spans="1:104" x14ac:dyDescent="0.2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  <c r="CD482" s="41"/>
      <c r="CE482" s="41"/>
      <c r="CF482" s="41"/>
      <c r="CG482" s="41"/>
      <c r="CH482" s="41"/>
      <c r="CI482" s="41"/>
      <c r="CJ482" s="41"/>
      <c r="CK482" s="41"/>
      <c r="CL482" s="41"/>
      <c r="CM482" s="41"/>
      <c r="CN482" s="4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</row>
    <row r="483" spans="1:104" x14ac:dyDescent="0.2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  <c r="CD483" s="41"/>
      <c r="CE483" s="41"/>
      <c r="CF483" s="41"/>
      <c r="CG483" s="41"/>
      <c r="CH483" s="41"/>
      <c r="CI483" s="41"/>
      <c r="CJ483" s="41"/>
      <c r="CK483" s="41"/>
      <c r="CL483" s="41"/>
      <c r="CM483" s="41"/>
      <c r="CN483" s="4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</row>
    <row r="484" spans="1:104" x14ac:dyDescent="0.2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  <c r="CD484" s="41"/>
      <c r="CE484" s="41"/>
      <c r="CF484" s="41"/>
      <c r="CG484" s="41"/>
      <c r="CH484" s="41"/>
      <c r="CI484" s="41"/>
      <c r="CJ484" s="41"/>
      <c r="CK484" s="41"/>
      <c r="CL484" s="41"/>
      <c r="CM484" s="41"/>
      <c r="CN484" s="4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</row>
    <row r="485" spans="1:104" x14ac:dyDescent="0.2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  <c r="CD485" s="41"/>
      <c r="CE485" s="41"/>
      <c r="CF485" s="41"/>
      <c r="CG485" s="41"/>
      <c r="CH485" s="41"/>
      <c r="CI485" s="41"/>
      <c r="CJ485" s="41"/>
      <c r="CK485" s="41"/>
      <c r="CL485" s="41"/>
      <c r="CM485" s="41"/>
      <c r="CN485" s="4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</row>
    <row r="486" spans="1:104" x14ac:dyDescent="0.2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  <c r="CD486" s="41"/>
      <c r="CE486" s="41"/>
      <c r="CF486" s="41"/>
      <c r="CG486" s="41"/>
      <c r="CH486" s="41"/>
      <c r="CI486" s="41"/>
      <c r="CJ486" s="41"/>
      <c r="CK486" s="41"/>
      <c r="CL486" s="41"/>
      <c r="CM486" s="41"/>
      <c r="CN486" s="4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</row>
    <row r="487" spans="1:104" x14ac:dyDescent="0.2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  <c r="CD487" s="41"/>
      <c r="CE487" s="41"/>
      <c r="CF487" s="41"/>
      <c r="CG487" s="41"/>
      <c r="CH487" s="41"/>
      <c r="CI487" s="41"/>
      <c r="CJ487" s="41"/>
      <c r="CK487" s="41"/>
      <c r="CL487" s="41"/>
      <c r="CM487" s="41"/>
      <c r="CN487" s="4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</row>
    <row r="488" spans="1:104" x14ac:dyDescent="0.2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1"/>
      <c r="CF488" s="41"/>
      <c r="CG488" s="41"/>
      <c r="CH488" s="41"/>
      <c r="CI488" s="41"/>
      <c r="CJ488" s="41"/>
      <c r="CK488" s="41"/>
      <c r="CL488" s="41"/>
      <c r="CM488" s="41"/>
      <c r="CN488" s="4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</row>
    <row r="489" spans="1:104" x14ac:dyDescent="0.2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  <c r="CD489" s="41"/>
      <c r="CE489" s="41"/>
      <c r="CF489" s="41"/>
      <c r="CG489" s="41"/>
      <c r="CH489" s="41"/>
      <c r="CI489" s="41"/>
      <c r="CJ489" s="41"/>
      <c r="CK489" s="41"/>
      <c r="CL489" s="41"/>
      <c r="CM489" s="41"/>
      <c r="CN489" s="4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</row>
    <row r="490" spans="1:104" x14ac:dyDescent="0.2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  <c r="CD490" s="41"/>
      <c r="CE490" s="41"/>
      <c r="CF490" s="41"/>
      <c r="CG490" s="41"/>
      <c r="CH490" s="41"/>
      <c r="CI490" s="41"/>
      <c r="CJ490" s="41"/>
      <c r="CK490" s="41"/>
      <c r="CL490" s="41"/>
      <c r="CM490" s="41"/>
      <c r="CN490" s="4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</row>
    <row r="491" spans="1:104" x14ac:dyDescent="0.2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  <c r="CD491" s="41"/>
      <c r="CE491" s="41"/>
      <c r="CF491" s="41"/>
      <c r="CG491" s="41"/>
      <c r="CH491" s="41"/>
      <c r="CI491" s="41"/>
      <c r="CJ491" s="41"/>
      <c r="CK491" s="41"/>
      <c r="CL491" s="41"/>
      <c r="CM491" s="41"/>
      <c r="CN491" s="4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</row>
    <row r="492" spans="1:104" x14ac:dyDescent="0.2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  <c r="CD492" s="41"/>
      <c r="CE492" s="41"/>
      <c r="CF492" s="41"/>
      <c r="CG492" s="41"/>
      <c r="CH492" s="41"/>
      <c r="CI492" s="41"/>
      <c r="CJ492" s="41"/>
      <c r="CK492" s="41"/>
      <c r="CL492" s="41"/>
      <c r="CM492" s="41"/>
      <c r="CN492" s="4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</row>
    <row r="493" spans="1:104" x14ac:dyDescent="0.2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  <c r="CD493" s="41"/>
      <c r="CE493" s="41"/>
      <c r="CF493" s="41"/>
      <c r="CG493" s="41"/>
      <c r="CH493" s="41"/>
      <c r="CI493" s="41"/>
      <c r="CJ493" s="41"/>
      <c r="CK493" s="41"/>
      <c r="CL493" s="41"/>
      <c r="CM493" s="41"/>
      <c r="CN493" s="4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</row>
    <row r="494" spans="1:104" x14ac:dyDescent="0.2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  <c r="CD494" s="41"/>
      <c r="CE494" s="41"/>
      <c r="CF494" s="41"/>
      <c r="CG494" s="41"/>
      <c r="CH494" s="41"/>
      <c r="CI494" s="41"/>
      <c r="CJ494" s="41"/>
      <c r="CK494" s="41"/>
      <c r="CL494" s="41"/>
      <c r="CM494" s="41"/>
      <c r="CN494" s="4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</row>
    <row r="495" spans="1:104" x14ac:dyDescent="0.2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  <c r="CD495" s="41"/>
      <c r="CE495" s="41"/>
      <c r="CF495" s="41"/>
      <c r="CG495" s="41"/>
      <c r="CH495" s="41"/>
      <c r="CI495" s="41"/>
      <c r="CJ495" s="41"/>
      <c r="CK495" s="41"/>
      <c r="CL495" s="41"/>
      <c r="CM495" s="41"/>
      <c r="CN495" s="4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</row>
    <row r="496" spans="1:104" x14ac:dyDescent="0.2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  <c r="CD496" s="41"/>
      <c r="CE496" s="41"/>
      <c r="CF496" s="41"/>
      <c r="CG496" s="41"/>
      <c r="CH496" s="41"/>
      <c r="CI496" s="41"/>
      <c r="CJ496" s="41"/>
      <c r="CK496" s="41"/>
      <c r="CL496" s="41"/>
      <c r="CM496" s="41"/>
      <c r="CN496" s="4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</row>
    <row r="497" spans="1:104" x14ac:dyDescent="0.2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  <c r="CD497" s="41"/>
      <c r="CE497" s="41"/>
      <c r="CF497" s="41"/>
      <c r="CG497" s="41"/>
      <c r="CH497" s="41"/>
      <c r="CI497" s="41"/>
      <c r="CJ497" s="41"/>
      <c r="CK497" s="41"/>
      <c r="CL497" s="41"/>
      <c r="CM497" s="41"/>
      <c r="CN497" s="4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</row>
    <row r="498" spans="1:104" x14ac:dyDescent="0.2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  <c r="CD498" s="41"/>
      <c r="CE498" s="41"/>
      <c r="CF498" s="41"/>
      <c r="CG498" s="41"/>
      <c r="CH498" s="41"/>
      <c r="CI498" s="41"/>
      <c r="CJ498" s="41"/>
      <c r="CK498" s="41"/>
      <c r="CL498" s="41"/>
      <c r="CM498" s="41"/>
      <c r="CN498" s="4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</row>
    <row r="499" spans="1:104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  <c r="CD499" s="41"/>
      <c r="CE499" s="41"/>
      <c r="CF499" s="41"/>
      <c r="CG499" s="41"/>
      <c r="CH499" s="41"/>
      <c r="CI499" s="41"/>
      <c r="CJ499" s="41"/>
      <c r="CK499" s="41"/>
      <c r="CL499" s="41"/>
      <c r="CM499" s="41"/>
      <c r="CN499" s="4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</row>
    <row r="500" spans="1:104" x14ac:dyDescent="0.2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  <c r="CD500" s="41"/>
      <c r="CE500" s="41"/>
      <c r="CF500" s="41"/>
      <c r="CG500" s="41"/>
      <c r="CH500" s="41"/>
      <c r="CI500" s="41"/>
      <c r="CJ500" s="41"/>
      <c r="CK500" s="41"/>
      <c r="CL500" s="41"/>
      <c r="CM500" s="41"/>
      <c r="CN500" s="4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</row>
    <row r="501" spans="1:104" x14ac:dyDescent="0.2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  <c r="CD501" s="41"/>
      <c r="CE501" s="41"/>
      <c r="CF501" s="41"/>
      <c r="CG501" s="41"/>
      <c r="CH501" s="41"/>
      <c r="CI501" s="41"/>
      <c r="CJ501" s="41"/>
      <c r="CK501" s="41"/>
      <c r="CL501" s="41"/>
      <c r="CM501" s="41"/>
      <c r="CN501" s="4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</row>
    <row r="502" spans="1:104" x14ac:dyDescent="0.2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  <c r="CD502" s="41"/>
      <c r="CE502" s="41"/>
      <c r="CF502" s="41"/>
      <c r="CG502" s="41"/>
      <c r="CH502" s="41"/>
      <c r="CI502" s="41"/>
      <c r="CJ502" s="41"/>
      <c r="CK502" s="41"/>
      <c r="CL502" s="41"/>
      <c r="CM502" s="41"/>
      <c r="CN502" s="4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</row>
    <row r="503" spans="1:104" x14ac:dyDescent="0.2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  <c r="CD503" s="41"/>
      <c r="CE503" s="41"/>
      <c r="CF503" s="41"/>
      <c r="CG503" s="41"/>
      <c r="CH503" s="41"/>
      <c r="CI503" s="41"/>
      <c r="CJ503" s="41"/>
      <c r="CK503" s="41"/>
      <c r="CL503" s="41"/>
      <c r="CM503" s="41"/>
      <c r="CN503" s="4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</row>
    <row r="504" spans="1:104" x14ac:dyDescent="0.2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  <c r="CC504" s="41"/>
      <c r="CD504" s="41"/>
      <c r="CE504" s="41"/>
      <c r="CF504" s="41"/>
      <c r="CG504" s="41"/>
      <c r="CH504" s="41"/>
      <c r="CI504" s="41"/>
      <c r="CJ504" s="41"/>
      <c r="CK504" s="41"/>
      <c r="CL504" s="41"/>
      <c r="CM504" s="41"/>
      <c r="CN504" s="4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</row>
    <row r="505" spans="1:104" x14ac:dyDescent="0.2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  <c r="CC505" s="41"/>
      <c r="CD505" s="41"/>
      <c r="CE505" s="41"/>
      <c r="CF505" s="41"/>
      <c r="CG505" s="41"/>
      <c r="CH505" s="41"/>
      <c r="CI505" s="41"/>
      <c r="CJ505" s="41"/>
      <c r="CK505" s="41"/>
      <c r="CL505" s="41"/>
      <c r="CM505" s="41"/>
      <c r="CN505" s="4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</row>
    <row r="506" spans="1:104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  <c r="CC506" s="41"/>
      <c r="CD506" s="41"/>
      <c r="CE506" s="41"/>
      <c r="CF506" s="41"/>
      <c r="CG506" s="41"/>
      <c r="CH506" s="41"/>
      <c r="CI506" s="41"/>
      <c r="CJ506" s="41"/>
      <c r="CK506" s="41"/>
      <c r="CL506" s="41"/>
      <c r="CM506" s="41"/>
      <c r="CN506" s="4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</row>
    <row r="507" spans="1:104" x14ac:dyDescent="0.2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  <c r="CC507" s="41"/>
      <c r="CD507" s="41"/>
      <c r="CE507" s="41"/>
      <c r="CF507" s="41"/>
      <c r="CG507" s="41"/>
      <c r="CH507" s="41"/>
      <c r="CI507" s="41"/>
      <c r="CJ507" s="41"/>
      <c r="CK507" s="41"/>
      <c r="CL507" s="41"/>
      <c r="CM507" s="41"/>
      <c r="CN507" s="4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</row>
    <row r="508" spans="1:104" x14ac:dyDescent="0.2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  <c r="CD508" s="41"/>
      <c r="CE508" s="41"/>
      <c r="CF508" s="41"/>
      <c r="CG508" s="41"/>
      <c r="CH508" s="41"/>
      <c r="CI508" s="41"/>
      <c r="CJ508" s="41"/>
      <c r="CK508" s="41"/>
      <c r="CL508" s="41"/>
      <c r="CM508" s="41"/>
      <c r="CN508" s="4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</row>
    <row r="509" spans="1:104" x14ac:dyDescent="0.2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  <c r="CC509" s="41"/>
      <c r="CD509" s="41"/>
      <c r="CE509" s="41"/>
      <c r="CF509" s="41"/>
      <c r="CG509" s="41"/>
      <c r="CH509" s="41"/>
      <c r="CI509" s="41"/>
      <c r="CJ509" s="41"/>
      <c r="CK509" s="41"/>
      <c r="CL509" s="41"/>
      <c r="CM509" s="41"/>
      <c r="CN509" s="4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</row>
    <row r="510" spans="1:104" x14ac:dyDescent="0.2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  <c r="CC510" s="41"/>
      <c r="CD510" s="41"/>
      <c r="CE510" s="41"/>
      <c r="CF510" s="41"/>
      <c r="CG510" s="41"/>
      <c r="CH510" s="41"/>
      <c r="CI510" s="41"/>
      <c r="CJ510" s="41"/>
      <c r="CK510" s="41"/>
      <c r="CL510" s="41"/>
      <c r="CM510" s="41"/>
      <c r="CN510" s="4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</row>
    <row r="511" spans="1:104" x14ac:dyDescent="0.2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  <c r="CC511" s="41"/>
      <c r="CD511" s="41"/>
      <c r="CE511" s="41"/>
      <c r="CF511" s="41"/>
      <c r="CG511" s="41"/>
      <c r="CH511" s="41"/>
      <c r="CI511" s="41"/>
      <c r="CJ511" s="41"/>
      <c r="CK511" s="41"/>
      <c r="CL511" s="41"/>
      <c r="CM511" s="41"/>
      <c r="CN511" s="4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</row>
    <row r="512" spans="1:104" x14ac:dyDescent="0.2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  <c r="CD512" s="41"/>
      <c r="CE512" s="41"/>
      <c r="CF512" s="41"/>
      <c r="CG512" s="41"/>
      <c r="CH512" s="41"/>
      <c r="CI512" s="41"/>
      <c r="CJ512" s="41"/>
      <c r="CK512" s="41"/>
      <c r="CL512" s="41"/>
      <c r="CM512" s="41"/>
      <c r="CN512" s="4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</row>
    <row r="513" spans="1:104" x14ac:dyDescent="0.2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  <c r="CC513" s="41"/>
      <c r="CD513" s="41"/>
      <c r="CE513" s="41"/>
      <c r="CF513" s="41"/>
      <c r="CG513" s="41"/>
      <c r="CH513" s="41"/>
      <c r="CI513" s="41"/>
      <c r="CJ513" s="41"/>
      <c r="CK513" s="41"/>
      <c r="CL513" s="41"/>
      <c r="CM513" s="41"/>
      <c r="CN513" s="4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</row>
    <row r="514" spans="1:104" x14ac:dyDescent="0.2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  <c r="CC514" s="41"/>
      <c r="CD514" s="41"/>
      <c r="CE514" s="41"/>
      <c r="CF514" s="41"/>
      <c r="CG514" s="41"/>
      <c r="CH514" s="41"/>
      <c r="CI514" s="41"/>
      <c r="CJ514" s="41"/>
      <c r="CK514" s="41"/>
      <c r="CL514" s="41"/>
      <c r="CM514" s="41"/>
      <c r="CN514" s="4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</row>
    <row r="515" spans="1:104" x14ac:dyDescent="0.2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  <c r="CD515" s="41"/>
      <c r="CE515" s="41"/>
      <c r="CF515" s="41"/>
      <c r="CG515" s="41"/>
      <c r="CH515" s="41"/>
      <c r="CI515" s="41"/>
      <c r="CJ515" s="41"/>
      <c r="CK515" s="41"/>
      <c r="CL515" s="41"/>
      <c r="CM515" s="41"/>
      <c r="CN515" s="4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</row>
    <row r="516" spans="1:104" x14ac:dyDescent="0.2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  <c r="CD516" s="41"/>
      <c r="CE516" s="41"/>
      <c r="CF516" s="41"/>
      <c r="CG516" s="41"/>
      <c r="CH516" s="41"/>
      <c r="CI516" s="41"/>
      <c r="CJ516" s="41"/>
      <c r="CK516" s="41"/>
      <c r="CL516" s="41"/>
      <c r="CM516" s="41"/>
      <c r="CN516" s="4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</row>
    <row r="517" spans="1:104" x14ac:dyDescent="0.2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  <c r="CC517" s="41"/>
      <c r="CD517" s="41"/>
      <c r="CE517" s="41"/>
      <c r="CF517" s="41"/>
      <c r="CG517" s="41"/>
      <c r="CH517" s="41"/>
      <c r="CI517" s="41"/>
      <c r="CJ517" s="41"/>
      <c r="CK517" s="41"/>
      <c r="CL517" s="41"/>
      <c r="CM517" s="41"/>
      <c r="CN517" s="4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</row>
    <row r="518" spans="1:104" x14ac:dyDescent="0.2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  <c r="CD518" s="41"/>
      <c r="CE518" s="41"/>
      <c r="CF518" s="41"/>
      <c r="CG518" s="41"/>
      <c r="CH518" s="41"/>
      <c r="CI518" s="41"/>
      <c r="CJ518" s="41"/>
      <c r="CK518" s="41"/>
      <c r="CL518" s="41"/>
      <c r="CM518" s="41"/>
      <c r="CN518" s="4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</row>
    <row r="519" spans="1:104" x14ac:dyDescent="0.2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  <c r="CD519" s="41"/>
      <c r="CE519" s="41"/>
      <c r="CF519" s="41"/>
      <c r="CG519" s="41"/>
      <c r="CH519" s="41"/>
      <c r="CI519" s="41"/>
      <c r="CJ519" s="41"/>
      <c r="CK519" s="41"/>
      <c r="CL519" s="41"/>
      <c r="CM519" s="41"/>
      <c r="CN519" s="4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</row>
    <row r="520" spans="1:104" x14ac:dyDescent="0.2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  <c r="CC520" s="41"/>
      <c r="CD520" s="41"/>
      <c r="CE520" s="41"/>
      <c r="CF520" s="41"/>
      <c r="CG520" s="41"/>
      <c r="CH520" s="41"/>
      <c r="CI520" s="41"/>
      <c r="CJ520" s="41"/>
      <c r="CK520" s="41"/>
      <c r="CL520" s="41"/>
      <c r="CM520" s="41"/>
      <c r="CN520" s="4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</row>
    <row r="521" spans="1:104" x14ac:dyDescent="0.2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  <c r="CD521" s="41"/>
      <c r="CE521" s="41"/>
      <c r="CF521" s="41"/>
      <c r="CG521" s="41"/>
      <c r="CH521" s="41"/>
      <c r="CI521" s="41"/>
      <c r="CJ521" s="41"/>
      <c r="CK521" s="41"/>
      <c r="CL521" s="41"/>
      <c r="CM521" s="41"/>
      <c r="CN521" s="4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</row>
    <row r="522" spans="1:104" x14ac:dyDescent="0.2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  <c r="CD522" s="41"/>
      <c r="CE522" s="41"/>
      <c r="CF522" s="41"/>
      <c r="CG522" s="41"/>
      <c r="CH522" s="41"/>
      <c r="CI522" s="41"/>
      <c r="CJ522" s="41"/>
      <c r="CK522" s="41"/>
      <c r="CL522" s="41"/>
      <c r="CM522" s="41"/>
      <c r="CN522" s="4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</row>
    <row r="523" spans="1:104" x14ac:dyDescent="0.2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  <c r="CC523" s="41"/>
      <c r="CD523" s="41"/>
      <c r="CE523" s="41"/>
      <c r="CF523" s="41"/>
      <c r="CG523" s="41"/>
      <c r="CH523" s="41"/>
      <c r="CI523" s="41"/>
      <c r="CJ523" s="41"/>
      <c r="CK523" s="41"/>
      <c r="CL523" s="41"/>
      <c r="CM523" s="41"/>
      <c r="CN523" s="4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</row>
    <row r="524" spans="1:104" x14ac:dyDescent="0.2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  <c r="CC524" s="41"/>
      <c r="CD524" s="41"/>
      <c r="CE524" s="41"/>
      <c r="CF524" s="41"/>
      <c r="CG524" s="41"/>
      <c r="CH524" s="41"/>
      <c r="CI524" s="41"/>
      <c r="CJ524" s="41"/>
      <c r="CK524" s="41"/>
      <c r="CL524" s="41"/>
      <c r="CM524" s="41"/>
      <c r="CN524" s="4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</row>
    <row r="525" spans="1:104" x14ac:dyDescent="0.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  <c r="CC525" s="41"/>
      <c r="CD525" s="41"/>
      <c r="CE525" s="41"/>
      <c r="CF525" s="41"/>
      <c r="CG525" s="41"/>
      <c r="CH525" s="41"/>
      <c r="CI525" s="41"/>
      <c r="CJ525" s="41"/>
      <c r="CK525" s="41"/>
      <c r="CL525" s="41"/>
      <c r="CM525" s="41"/>
      <c r="CN525" s="4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</row>
    <row r="526" spans="1:104" x14ac:dyDescent="0.2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  <c r="CD526" s="41"/>
      <c r="CE526" s="41"/>
      <c r="CF526" s="41"/>
      <c r="CG526" s="41"/>
      <c r="CH526" s="41"/>
      <c r="CI526" s="41"/>
      <c r="CJ526" s="41"/>
      <c r="CK526" s="41"/>
      <c r="CL526" s="41"/>
      <c r="CM526" s="41"/>
      <c r="CN526" s="4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</row>
    <row r="527" spans="1:104" x14ac:dyDescent="0.2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  <c r="CD527" s="41"/>
      <c r="CE527" s="41"/>
      <c r="CF527" s="41"/>
      <c r="CG527" s="41"/>
      <c r="CH527" s="41"/>
      <c r="CI527" s="41"/>
      <c r="CJ527" s="41"/>
      <c r="CK527" s="41"/>
      <c r="CL527" s="41"/>
      <c r="CM527" s="41"/>
      <c r="CN527" s="4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</row>
    <row r="528" spans="1:104" x14ac:dyDescent="0.2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  <c r="CD528" s="41"/>
      <c r="CE528" s="41"/>
      <c r="CF528" s="41"/>
      <c r="CG528" s="41"/>
      <c r="CH528" s="41"/>
      <c r="CI528" s="41"/>
      <c r="CJ528" s="41"/>
      <c r="CK528" s="41"/>
      <c r="CL528" s="41"/>
      <c r="CM528" s="41"/>
      <c r="CN528" s="4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</row>
    <row r="529" spans="1:104" x14ac:dyDescent="0.2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  <c r="CD529" s="41"/>
      <c r="CE529" s="41"/>
      <c r="CF529" s="41"/>
      <c r="CG529" s="41"/>
      <c r="CH529" s="41"/>
      <c r="CI529" s="41"/>
      <c r="CJ529" s="41"/>
      <c r="CK529" s="41"/>
      <c r="CL529" s="41"/>
      <c r="CM529" s="41"/>
      <c r="CN529" s="4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</row>
    <row r="530" spans="1:104" x14ac:dyDescent="0.2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  <c r="CD530" s="41"/>
      <c r="CE530" s="41"/>
      <c r="CF530" s="41"/>
      <c r="CG530" s="41"/>
      <c r="CH530" s="41"/>
      <c r="CI530" s="41"/>
      <c r="CJ530" s="41"/>
      <c r="CK530" s="41"/>
      <c r="CL530" s="41"/>
      <c r="CM530" s="41"/>
      <c r="CN530" s="4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</row>
    <row r="531" spans="1:104" x14ac:dyDescent="0.2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  <c r="CD531" s="41"/>
      <c r="CE531" s="41"/>
      <c r="CF531" s="41"/>
      <c r="CG531" s="41"/>
      <c r="CH531" s="41"/>
      <c r="CI531" s="41"/>
      <c r="CJ531" s="41"/>
      <c r="CK531" s="41"/>
      <c r="CL531" s="41"/>
      <c r="CM531" s="41"/>
      <c r="CN531" s="4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</row>
    <row r="532" spans="1:104" x14ac:dyDescent="0.2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  <c r="CD532" s="41"/>
      <c r="CE532" s="41"/>
      <c r="CF532" s="41"/>
      <c r="CG532" s="41"/>
      <c r="CH532" s="41"/>
      <c r="CI532" s="41"/>
      <c r="CJ532" s="41"/>
      <c r="CK532" s="41"/>
      <c r="CL532" s="41"/>
      <c r="CM532" s="41"/>
      <c r="CN532" s="4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</row>
    <row r="533" spans="1:104" x14ac:dyDescent="0.2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  <c r="CD533" s="41"/>
      <c r="CE533" s="41"/>
      <c r="CF533" s="41"/>
      <c r="CG533" s="41"/>
      <c r="CH533" s="41"/>
      <c r="CI533" s="41"/>
      <c r="CJ533" s="41"/>
      <c r="CK533" s="41"/>
      <c r="CL533" s="41"/>
      <c r="CM533" s="41"/>
      <c r="CN533" s="4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</row>
    <row r="534" spans="1:104" x14ac:dyDescent="0.2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  <c r="CD534" s="41"/>
      <c r="CE534" s="41"/>
      <c r="CF534" s="41"/>
      <c r="CG534" s="41"/>
      <c r="CH534" s="41"/>
      <c r="CI534" s="41"/>
      <c r="CJ534" s="41"/>
      <c r="CK534" s="41"/>
      <c r="CL534" s="41"/>
      <c r="CM534" s="41"/>
      <c r="CN534" s="4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</row>
    <row r="535" spans="1:104" x14ac:dyDescent="0.2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  <c r="CD535" s="41"/>
      <c r="CE535" s="41"/>
      <c r="CF535" s="41"/>
      <c r="CG535" s="41"/>
      <c r="CH535" s="41"/>
      <c r="CI535" s="41"/>
      <c r="CJ535" s="41"/>
      <c r="CK535" s="41"/>
      <c r="CL535" s="41"/>
      <c r="CM535" s="41"/>
      <c r="CN535" s="4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</row>
    <row r="536" spans="1:104" x14ac:dyDescent="0.2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  <c r="CC536" s="41"/>
      <c r="CD536" s="41"/>
      <c r="CE536" s="41"/>
      <c r="CF536" s="41"/>
      <c r="CG536" s="41"/>
      <c r="CH536" s="41"/>
      <c r="CI536" s="41"/>
      <c r="CJ536" s="41"/>
      <c r="CK536" s="41"/>
      <c r="CL536" s="41"/>
      <c r="CM536" s="41"/>
      <c r="CN536" s="4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</row>
    <row r="537" spans="1:104" x14ac:dyDescent="0.2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  <c r="CD537" s="41"/>
      <c r="CE537" s="41"/>
      <c r="CF537" s="41"/>
      <c r="CG537" s="41"/>
      <c r="CH537" s="41"/>
      <c r="CI537" s="41"/>
      <c r="CJ537" s="41"/>
      <c r="CK537" s="41"/>
      <c r="CL537" s="41"/>
      <c r="CM537" s="41"/>
      <c r="CN537" s="4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</row>
    <row r="538" spans="1:104" x14ac:dyDescent="0.2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  <c r="CD538" s="41"/>
      <c r="CE538" s="41"/>
      <c r="CF538" s="41"/>
      <c r="CG538" s="41"/>
      <c r="CH538" s="41"/>
      <c r="CI538" s="41"/>
      <c r="CJ538" s="41"/>
      <c r="CK538" s="41"/>
      <c r="CL538" s="41"/>
      <c r="CM538" s="41"/>
      <c r="CN538" s="4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</row>
    <row r="539" spans="1:104" x14ac:dyDescent="0.2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  <c r="CD539" s="41"/>
      <c r="CE539" s="41"/>
      <c r="CF539" s="41"/>
      <c r="CG539" s="41"/>
      <c r="CH539" s="41"/>
      <c r="CI539" s="41"/>
      <c r="CJ539" s="41"/>
      <c r="CK539" s="41"/>
      <c r="CL539" s="41"/>
      <c r="CM539" s="41"/>
      <c r="CN539" s="4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</row>
    <row r="540" spans="1:104" x14ac:dyDescent="0.2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  <c r="CC540" s="41"/>
      <c r="CD540" s="41"/>
      <c r="CE540" s="41"/>
      <c r="CF540" s="41"/>
      <c r="CG540" s="41"/>
      <c r="CH540" s="41"/>
      <c r="CI540" s="41"/>
      <c r="CJ540" s="41"/>
      <c r="CK540" s="41"/>
      <c r="CL540" s="41"/>
      <c r="CM540" s="41"/>
      <c r="CN540" s="4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</row>
    <row r="541" spans="1:104" x14ac:dyDescent="0.2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  <c r="CD541" s="41"/>
      <c r="CE541" s="41"/>
      <c r="CF541" s="41"/>
      <c r="CG541" s="41"/>
      <c r="CH541" s="41"/>
      <c r="CI541" s="41"/>
      <c r="CJ541" s="41"/>
      <c r="CK541" s="41"/>
      <c r="CL541" s="41"/>
      <c r="CM541" s="41"/>
      <c r="CN541" s="4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</row>
    <row r="542" spans="1:104" x14ac:dyDescent="0.2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  <c r="CD542" s="41"/>
      <c r="CE542" s="41"/>
      <c r="CF542" s="41"/>
      <c r="CG542" s="41"/>
      <c r="CH542" s="41"/>
      <c r="CI542" s="41"/>
      <c r="CJ542" s="41"/>
      <c r="CK542" s="41"/>
      <c r="CL542" s="41"/>
      <c r="CM542" s="41"/>
      <c r="CN542" s="4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</row>
    <row r="543" spans="1:104" x14ac:dyDescent="0.2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  <c r="CD543" s="41"/>
      <c r="CE543" s="41"/>
      <c r="CF543" s="41"/>
      <c r="CG543" s="41"/>
      <c r="CH543" s="41"/>
      <c r="CI543" s="41"/>
      <c r="CJ543" s="41"/>
      <c r="CK543" s="41"/>
      <c r="CL543" s="41"/>
      <c r="CM543" s="41"/>
      <c r="CN543" s="4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</row>
    <row r="544" spans="1:104" x14ac:dyDescent="0.2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  <c r="CD544" s="41"/>
      <c r="CE544" s="41"/>
      <c r="CF544" s="41"/>
      <c r="CG544" s="41"/>
      <c r="CH544" s="41"/>
      <c r="CI544" s="41"/>
      <c r="CJ544" s="41"/>
      <c r="CK544" s="41"/>
      <c r="CL544" s="41"/>
      <c r="CM544" s="41"/>
      <c r="CN544" s="4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</row>
    <row r="545" spans="1:104" x14ac:dyDescent="0.2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  <c r="CD545" s="41"/>
      <c r="CE545" s="41"/>
      <c r="CF545" s="41"/>
      <c r="CG545" s="41"/>
      <c r="CH545" s="41"/>
      <c r="CI545" s="41"/>
      <c r="CJ545" s="41"/>
      <c r="CK545" s="41"/>
      <c r="CL545" s="41"/>
      <c r="CM545" s="41"/>
      <c r="CN545" s="4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</row>
    <row r="546" spans="1:104" x14ac:dyDescent="0.2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  <c r="CD546" s="41"/>
      <c r="CE546" s="41"/>
      <c r="CF546" s="41"/>
      <c r="CG546" s="41"/>
      <c r="CH546" s="41"/>
      <c r="CI546" s="41"/>
      <c r="CJ546" s="41"/>
      <c r="CK546" s="41"/>
      <c r="CL546" s="41"/>
      <c r="CM546" s="41"/>
      <c r="CN546" s="4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</row>
    <row r="547" spans="1:104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  <c r="CC547" s="41"/>
      <c r="CD547" s="41"/>
      <c r="CE547" s="41"/>
      <c r="CF547" s="41"/>
      <c r="CG547" s="41"/>
      <c r="CH547" s="41"/>
      <c r="CI547" s="41"/>
      <c r="CJ547" s="41"/>
      <c r="CK547" s="41"/>
      <c r="CL547" s="41"/>
      <c r="CM547" s="41"/>
      <c r="CN547" s="4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</row>
    <row r="548" spans="1:104" x14ac:dyDescent="0.2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  <c r="CD548" s="41"/>
      <c r="CE548" s="41"/>
      <c r="CF548" s="41"/>
      <c r="CG548" s="41"/>
      <c r="CH548" s="41"/>
      <c r="CI548" s="41"/>
      <c r="CJ548" s="41"/>
      <c r="CK548" s="41"/>
      <c r="CL548" s="41"/>
      <c r="CM548" s="41"/>
      <c r="CN548" s="4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</row>
    <row r="549" spans="1:104" x14ac:dyDescent="0.2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  <c r="CD549" s="41"/>
      <c r="CE549" s="41"/>
      <c r="CF549" s="41"/>
      <c r="CG549" s="41"/>
      <c r="CH549" s="41"/>
      <c r="CI549" s="41"/>
      <c r="CJ549" s="41"/>
      <c r="CK549" s="41"/>
      <c r="CL549" s="41"/>
      <c r="CM549" s="41"/>
      <c r="CN549" s="4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</row>
    <row r="550" spans="1:104" x14ac:dyDescent="0.2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  <c r="CD550" s="41"/>
      <c r="CE550" s="41"/>
      <c r="CF550" s="41"/>
      <c r="CG550" s="41"/>
      <c r="CH550" s="41"/>
      <c r="CI550" s="41"/>
      <c r="CJ550" s="41"/>
      <c r="CK550" s="41"/>
      <c r="CL550" s="41"/>
      <c r="CM550" s="41"/>
      <c r="CN550" s="4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</row>
    <row r="551" spans="1:104" x14ac:dyDescent="0.2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  <c r="CD551" s="41"/>
      <c r="CE551" s="41"/>
      <c r="CF551" s="41"/>
      <c r="CG551" s="41"/>
      <c r="CH551" s="41"/>
      <c r="CI551" s="41"/>
      <c r="CJ551" s="41"/>
      <c r="CK551" s="41"/>
      <c r="CL551" s="41"/>
      <c r="CM551" s="41"/>
      <c r="CN551" s="4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</row>
    <row r="552" spans="1:104" x14ac:dyDescent="0.2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  <c r="CD552" s="41"/>
      <c r="CE552" s="41"/>
      <c r="CF552" s="41"/>
      <c r="CG552" s="41"/>
      <c r="CH552" s="41"/>
      <c r="CI552" s="41"/>
      <c r="CJ552" s="41"/>
      <c r="CK552" s="41"/>
      <c r="CL552" s="41"/>
      <c r="CM552" s="41"/>
      <c r="CN552" s="4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</row>
    <row r="553" spans="1:104" x14ac:dyDescent="0.2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  <c r="CC553" s="41"/>
      <c r="CD553" s="41"/>
      <c r="CE553" s="41"/>
      <c r="CF553" s="41"/>
      <c r="CG553" s="41"/>
      <c r="CH553" s="41"/>
      <c r="CI553" s="41"/>
      <c r="CJ553" s="41"/>
      <c r="CK553" s="41"/>
      <c r="CL553" s="41"/>
      <c r="CM553" s="41"/>
      <c r="CN553" s="4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</row>
    <row r="554" spans="1:104" x14ac:dyDescent="0.2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  <c r="CD554" s="41"/>
      <c r="CE554" s="41"/>
      <c r="CF554" s="41"/>
      <c r="CG554" s="41"/>
      <c r="CH554" s="41"/>
      <c r="CI554" s="41"/>
      <c r="CJ554" s="41"/>
      <c r="CK554" s="41"/>
      <c r="CL554" s="41"/>
      <c r="CM554" s="41"/>
      <c r="CN554" s="4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</row>
    <row r="555" spans="1:104" x14ac:dyDescent="0.2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  <c r="CC555" s="41"/>
      <c r="CD555" s="41"/>
      <c r="CE555" s="41"/>
      <c r="CF555" s="41"/>
      <c r="CG555" s="41"/>
      <c r="CH555" s="41"/>
      <c r="CI555" s="41"/>
      <c r="CJ555" s="41"/>
      <c r="CK555" s="41"/>
      <c r="CL555" s="41"/>
      <c r="CM555" s="41"/>
      <c r="CN555" s="4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</row>
    <row r="556" spans="1:104" x14ac:dyDescent="0.2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  <c r="CD556" s="41"/>
      <c r="CE556" s="41"/>
      <c r="CF556" s="41"/>
      <c r="CG556" s="41"/>
      <c r="CH556" s="41"/>
      <c r="CI556" s="41"/>
      <c r="CJ556" s="41"/>
      <c r="CK556" s="41"/>
      <c r="CL556" s="41"/>
      <c r="CM556" s="41"/>
      <c r="CN556" s="4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</row>
    <row r="557" spans="1:104" x14ac:dyDescent="0.2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  <c r="CD557" s="41"/>
      <c r="CE557" s="41"/>
      <c r="CF557" s="41"/>
      <c r="CG557" s="41"/>
      <c r="CH557" s="41"/>
      <c r="CI557" s="41"/>
      <c r="CJ557" s="41"/>
      <c r="CK557" s="41"/>
      <c r="CL557" s="41"/>
      <c r="CM557" s="41"/>
      <c r="CN557" s="4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</row>
    <row r="558" spans="1:104" x14ac:dyDescent="0.2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  <c r="CD558" s="41"/>
      <c r="CE558" s="41"/>
      <c r="CF558" s="41"/>
      <c r="CG558" s="41"/>
      <c r="CH558" s="41"/>
      <c r="CI558" s="41"/>
      <c r="CJ558" s="41"/>
      <c r="CK558" s="41"/>
      <c r="CL558" s="41"/>
      <c r="CM558" s="41"/>
      <c r="CN558" s="4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</row>
    <row r="559" spans="1:104" x14ac:dyDescent="0.2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  <c r="CD559" s="41"/>
      <c r="CE559" s="41"/>
      <c r="CF559" s="41"/>
      <c r="CG559" s="41"/>
      <c r="CH559" s="41"/>
      <c r="CI559" s="41"/>
      <c r="CJ559" s="41"/>
      <c r="CK559" s="41"/>
      <c r="CL559" s="41"/>
      <c r="CM559" s="41"/>
      <c r="CN559" s="4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</row>
    <row r="560" spans="1:104" x14ac:dyDescent="0.2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  <c r="CD560" s="41"/>
      <c r="CE560" s="41"/>
      <c r="CF560" s="41"/>
      <c r="CG560" s="41"/>
      <c r="CH560" s="41"/>
      <c r="CI560" s="41"/>
      <c r="CJ560" s="41"/>
      <c r="CK560" s="41"/>
      <c r="CL560" s="41"/>
      <c r="CM560" s="41"/>
      <c r="CN560" s="4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</row>
    <row r="561" spans="1:104" x14ac:dyDescent="0.25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  <c r="CD561" s="41"/>
      <c r="CE561" s="41"/>
      <c r="CF561" s="41"/>
      <c r="CG561" s="41"/>
      <c r="CH561" s="41"/>
      <c r="CI561" s="41"/>
      <c r="CJ561" s="41"/>
      <c r="CK561" s="41"/>
      <c r="CL561" s="41"/>
      <c r="CM561" s="41"/>
      <c r="CN561" s="4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</row>
    <row r="562" spans="1:104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  <c r="CD562" s="41"/>
      <c r="CE562" s="41"/>
      <c r="CF562" s="41"/>
      <c r="CG562" s="41"/>
      <c r="CH562" s="41"/>
      <c r="CI562" s="41"/>
      <c r="CJ562" s="41"/>
      <c r="CK562" s="41"/>
      <c r="CL562" s="41"/>
      <c r="CM562" s="41"/>
      <c r="CN562" s="4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</row>
    <row r="563" spans="1:104" x14ac:dyDescent="0.25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  <c r="CD563" s="41"/>
      <c r="CE563" s="41"/>
      <c r="CF563" s="41"/>
      <c r="CG563" s="41"/>
      <c r="CH563" s="41"/>
      <c r="CI563" s="41"/>
      <c r="CJ563" s="41"/>
      <c r="CK563" s="41"/>
      <c r="CL563" s="41"/>
      <c r="CM563" s="41"/>
      <c r="CN563" s="4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</row>
    <row r="564" spans="1:104" x14ac:dyDescent="0.25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  <c r="CD564" s="41"/>
      <c r="CE564" s="41"/>
      <c r="CF564" s="41"/>
      <c r="CG564" s="41"/>
      <c r="CH564" s="41"/>
      <c r="CI564" s="41"/>
      <c r="CJ564" s="41"/>
      <c r="CK564" s="41"/>
      <c r="CL564" s="41"/>
      <c r="CM564" s="41"/>
      <c r="CN564" s="4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</row>
    <row r="565" spans="1:104" x14ac:dyDescent="0.2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  <c r="CC565" s="41"/>
      <c r="CD565" s="41"/>
      <c r="CE565" s="41"/>
      <c r="CF565" s="41"/>
      <c r="CG565" s="41"/>
      <c r="CH565" s="41"/>
      <c r="CI565" s="41"/>
      <c r="CJ565" s="41"/>
      <c r="CK565" s="41"/>
      <c r="CL565" s="41"/>
      <c r="CM565" s="41"/>
      <c r="CN565" s="4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</row>
    <row r="566" spans="1:104" x14ac:dyDescent="0.25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  <c r="CD566" s="41"/>
      <c r="CE566" s="41"/>
      <c r="CF566" s="41"/>
      <c r="CG566" s="41"/>
      <c r="CH566" s="41"/>
      <c r="CI566" s="41"/>
      <c r="CJ566" s="41"/>
      <c r="CK566" s="41"/>
      <c r="CL566" s="41"/>
      <c r="CM566" s="41"/>
      <c r="CN566" s="4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</row>
    <row r="567" spans="1:104" x14ac:dyDescent="0.25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  <c r="CC567" s="41"/>
      <c r="CD567" s="41"/>
      <c r="CE567" s="41"/>
      <c r="CF567" s="41"/>
      <c r="CG567" s="41"/>
      <c r="CH567" s="41"/>
      <c r="CI567" s="41"/>
      <c r="CJ567" s="41"/>
      <c r="CK567" s="41"/>
      <c r="CL567" s="41"/>
      <c r="CM567" s="41"/>
      <c r="CN567" s="4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</row>
    <row r="568" spans="1:104" x14ac:dyDescent="0.25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  <c r="CD568" s="41"/>
      <c r="CE568" s="41"/>
      <c r="CF568" s="41"/>
      <c r="CG568" s="41"/>
      <c r="CH568" s="41"/>
      <c r="CI568" s="41"/>
      <c r="CJ568" s="41"/>
      <c r="CK568" s="41"/>
      <c r="CL568" s="41"/>
      <c r="CM568" s="41"/>
      <c r="CN568" s="4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</row>
    <row r="569" spans="1:104" x14ac:dyDescent="0.25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  <c r="CD569" s="41"/>
      <c r="CE569" s="41"/>
      <c r="CF569" s="41"/>
      <c r="CG569" s="41"/>
      <c r="CH569" s="41"/>
      <c r="CI569" s="41"/>
      <c r="CJ569" s="41"/>
      <c r="CK569" s="41"/>
      <c r="CL569" s="41"/>
      <c r="CM569" s="41"/>
      <c r="CN569" s="4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</row>
    <row r="570" spans="1:104" x14ac:dyDescent="0.25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  <c r="CD570" s="41"/>
      <c r="CE570" s="41"/>
      <c r="CF570" s="41"/>
      <c r="CG570" s="41"/>
      <c r="CH570" s="41"/>
      <c r="CI570" s="41"/>
      <c r="CJ570" s="41"/>
      <c r="CK570" s="41"/>
      <c r="CL570" s="41"/>
      <c r="CM570" s="41"/>
      <c r="CN570" s="4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</row>
    <row r="571" spans="1:104" x14ac:dyDescent="0.25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  <c r="CC571" s="41"/>
      <c r="CD571" s="41"/>
      <c r="CE571" s="41"/>
      <c r="CF571" s="41"/>
      <c r="CG571" s="41"/>
      <c r="CH571" s="41"/>
      <c r="CI571" s="41"/>
      <c r="CJ571" s="41"/>
      <c r="CK571" s="41"/>
      <c r="CL571" s="41"/>
      <c r="CM571" s="41"/>
      <c r="CN571" s="4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</row>
    <row r="572" spans="1:104" x14ac:dyDescent="0.25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  <c r="CD572" s="41"/>
      <c r="CE572" s="41"/>
      <c r="CF572" s="41"/>
      <c r="CG572" s="41"/>
      <c r="CH572" s="41"/>
      <c r="CI572" s="41"/>
      <c r="CJ572" s="41"/>
      <c r="CK572" s="41"/>
      <c r="CL572" s="41"/>
      <c r="CM572" s="41"/>
      <c r="CN572" s="4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</row>
    <row r="573" spans="1:104" x14ac:dyDescent="0.25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  <c r="CD573" s="41"/>
      <c r="CE573" s="41"/>
      <c r="CF573" s="41"/>
      <c r="CG573" s="41"/>
      <c r="CH573" s="41"/>
      <c r="CI573" s="41"/>
      <c r="CJ573" s="41"/>
      <c r="CK573" s="41"/>
      <c r="CL573" s="41"/>
      <c r="CM573" s="41"/>
      <c r="CN573" s="4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</row>
    <row r="574" spans="1:104" x14ac:dyDescent="0.25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  <c r="CD574" s="41"/>
      <c r="CE574" s="41"/>
      <c r="CF574" s="41"/>
      <c r="CG574" s="41"/>
      <c r="CH574" s="41"/>
      <c r="CI574" s="41"/>
      <c r="CJ574" s="41"/>
      <c r="CK574" s="41"/>
      <c r="CL574" s="41"/>
      <c r="CM574" s="41"/>
      <c r="CN574" s="4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</row>
    <row r="575" spans="1:104" x14ac:dyDescent="0.2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  <c r="CD575" s="41"/>
      <c r="CE575" s="41"/>
      <c r="CF575" s="41"/>
      <c r="CG575" s="41"/>
      <c r="CH575" s="41"/>
      <c r="CI575" s="41"/>
      <c r="CJ575" s="41"/>
      <c r="CK575" s="41"/>
      <c r="CL575" s="41"/>
      <c r="CM575" s="41"/>
      <c r="CN575" s="4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</row>
    <row r="576" spans="1:104" x14ac:dyDescent="0.25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  <c r="CG576" s="41"/>
      <c r="CH576" s="41"/>
      <c r="CI576" s="41"/>
      <c r="CJ576" s="41"/>
      <c r="CK576" s="41"/>
      <c r="CL576" s="41"/>
      <c r="CM576" s="41"/>
      <c r="CN576" s="4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</row>
    <row r="577" spans="1:104" x14ac:dyDescent="0.25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1"/>
      <c r="CG577" s="41"/>
      <c r="CH577" s="41"/>
      <c r="CI577" s="41"/>
      <c r="CJ577" s="41"/>
      <c r="CK577" s="41"/>
      <c r="CL577" s="41"/>
      <c r="CM577" s="41"/>
      <c r="CN577" s="4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</row>
    <row r="578" spans="1:104" x14ac:dyDescent="0.25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  <c r="CG578" s="41"/>
      <c r="CH578" s="41"/>
      <c r="CI578" s="41"/>
      <c r="CJ578" s="41"/>
      <c r="CK578" s="41"/>
      <c r="CL578" s="41"/>
      <c r="CM578" s="41"/>
      <c r="CN578" s="4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</row>
    <row r="579" spans="1:104" x14ac:dyDescent="0.25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  <c r="CG579" s="41"/>
      <c r="CH579" s="41"/>
      <c r="CI579" s="41"/>
      <c r="CJ579" s="41"/>
      <c r="CK579" s="41"/>
      <c r="CL579" s="41"/>
      <c r="CM579" s="41"/>
      <c r="CN579" s="4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</row>
    <row r="580" spans="1:104" x14ac:dyDescent="0.25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  <c r="CG580" s="41"/>
      <c r="CH580" s="41"/>
      <c r="CI580" s="41"/>
      <c r="CJ580" s="41"/>
      <c r="CK580" s="41"/>
      <c r="CL580" s="41"/>
      <c r="CM580" s="41"/>
      <c r="CN580" s="4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</row>
    <row r="581" spans="1:104" x14ac:dyDescent="0.25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1"/>
      <c r="CG581" s="41"/>
      <c r="CH581" s="41"/>
      <c r="CI581" s="41"/>
      <c r="CJ581" s="41"/>
      <c r="CK581" s="41"/>
      <c r="CL581" s="41"/>
      <c r="CM581" s="41"/>
      <c r="CN581" s="4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</row>
    <row r="582" spans="1:104" x14ac:dyDescent="0.25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  <c r="CD582" s="41"/>
      <c r="CE582" s="41"/>
      <c r="CF582" s="41"/>
      <c r="CG582" s="41"/>
      <c r="CH582" s="41"/>
      <c r="CI582" s="41"/>
      <c r="CJ582" s="41"/>
      <c r="CK582" s="41"/>
      <c r="CL582" s="41"/>
      <c r="CM582" s="41"/>
      <c r="CN582" s="4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</row>
    <row r="583" spans="1:104" x14ac:dyDescent="0.25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  <c r="CD583" s="41"/>
      <c r="CE583" s="41"/>
      <c r="CF583" s="41"/>
      <c r="CG583" s="41"/>
      <c r="CH583" s="41"/>
      <c r="CI583" s="41"/>
      <c r="CJ583" s="41"/>
      <c r="CK583" s="41"/>
      <c r="CL583" s="41"/>
      <c r="CM583" s="41"/>
      <c r="CN583" s="4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</row>
    <row r="584" spans="1:104" x14ac:dyDescent="0.25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  <c r="CD584" s="41"/>
      <c r="CE584" s="41"/>
      <c r="CF584" s="41"/>
      <c r="CG584" s="41"/>
      <c r="CH584" s="41"/>
      <c r="CI584" s="41"/>
      <c r="CJ584" s="41"/>
      <c r="CK584" s="41"/>
      <c r="CL584" s="41"/>
      <c r="CM584" s="41"/>
      <c r="CN584" s="4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</row>
    <row r="585" spans="1:104" x14ac:dyDescent="0.2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  <c r="CD585" s="41"/>
      <c r="CE585" s="41"/>
      <c r="CF585" s="41"/>
      <c r="CG585" s="41"/>
      <c r="CH585" s="41"/>
      <c r="CI585" s="41"/>
      <c r="CJ585" s="41"/>
      <c r="CK585" s="41"/>
      <c r="CL585" s="41"/>
      <c r="CM585" s="41"/>
      <c r="CN585" s="4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</row>
    <row r="586" spans="1:104" x14ac:dyDescent="0.25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  <c r="CD586" s="41"/>
      <c r="CE586" s="41"/>
      <c r="CF586" s="41"/>
      <c r="CG586" s="41"/>
      <c r="CH586" s="41"/>
      <c r="CI586" s="41"/>
      <c r="CJ586" s="41"/>
      <c r="CK586" s="41"/>
      <c r="CL586" s="41"/>
      <c r="CM586" s="41"/>
      <c r="CN586" s="4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</row>
    <row r="587" spans="1:104" x14ac:dyDescent="0.25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  <c r="CD587" s="41"/>
      <c r="CE587" s="41"/>
      <c r="CF587" s="41"/>
      <c r="CG587" s="41"/>
      <c r="CH587" s="41"/>
      <c r="CI587" s="41"/>
      <c r="CJ587" s="41"/>
      <c r="CK587" s="41"/>
      <c r="CL587" s="41"/>
      <c r="CM587" s="41"/>
      <c r="CN587" s="4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</row>
    <row r="588" spans="1:104" x14ac:dyDescent="0.25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  <c r="CD588" s="41"/>
      <c r="CE588" s="41"/>
      <c r="CF588" s="41"/>
      <c r="CG588" s="41"/>
      <c r="CH588" s="41"/>
      <c r="CI588" s="41"/>
      <c r="CJ588" s="41"/>
      <c r="CK588" s="41"/>
      <c r="CL588" s="41"/>
      <c r="CM588" s="41"/>
      <c r="CN588" s="4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</row>
    <row r="589" spans="1:104" x14ac:dyDescent="0.25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1"/>
      <c r="CG589" s="41"/>
      <c r="CH589" s="41"/>
      <c r="CI589" s="41"/>
      <c r="CJ589" s="41"/>
      <c r="CK589" s="41"/>
      <c r="CL589" s="41"/>
      <c r="CM589" s="41"/>
      <c r="CN589" s="4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</row>
    <row r="590" spans="1:104" x14ac:dyDescent="0.25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  <c r="CD590" s="41"/>
      <c r="CE590" s="41"/>
      <c r="CF590" s="41"/>
      <c r="CG590" s="41"/>
      <c r="CH590" s="41"/>
      <c r="CI590" s="41"/>
      <c r="CJ590" s="41"/>
      <c r="CK590" s="41"/>
      <c r="CL590" s="41"/>
      <c r="CM590" s="41"/>
      <c r="CN590" s="4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</row>
    <row r="591" spans="1:104" x14ac:dyDescent="0.25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  <c r="CD591" s="41"/>
      <c r="CE591" s="41"/>
      <c r="CF591" s="41"/>
      <c r="CG591" s="41"/>
      <c r="CH591" s="41"/>
      <c r="CI591" s="41"/>
      <c r="CJ591" s="41"/>
      <c r="CK591" s="41"/>
      <c r="CL591" s="41"/>
      <c r="CM591" s="41"/>
      <c r="CN591" s="4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</row>
    <row r="592" spans="1:104" x14ac:dyDescent="0.25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  <c r="CG592" s="41"/>
      <c r="CH592" s="41"/>
      <c r="CI592" s="41"/>
      <c r="CJ592" s="41"/>
      <c r="CK592" s="41"/>
      <c r="CL592" s="41"/>
      <c r="CM592" s="41"/>
      <c r="CN592" s="4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</row>
    <row r="593" spans="1:104" x14ac:dyDescent="0.25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  <c r="CG593" s="41"/>
      <c r="CH593" s="41"/>
      <c r="CI593" s="41"/>
      <c r="CJ593" s="41"/>
      <c r="CK593" s="41"/>
      <c r="CL593" s="41"/>
      <c r="CM593" s="41"/>
      <c r="CN593" s="4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</row>
    <row r="594" spans="1:104" x14ac:dyDescent="0.25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  <c r="CG594" s="41"/>
      <c r="CH594" s="41"/>
      <c r="CI594" s="41"/>
      <c r="CJ594" s="41"/>
      <c r="CK594" s="41"/>
      <c r="CL594" s="41"/>
      <c r="CM594" s="41"/>
      <c r="CN594" s="4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</row>
    <row r="595" spans="1:104" x14ac:dyDescent="0.2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1"/>
      <c r="CG595" s="41"/>
      <c r="CH595" s="41"/>
      <c r="CI595" s="41"/>
      <c r="CJ595" s="41"/>
      <c r="CK595" s="41"/>
      <c r="CL595" s="41"/>
      <c r="CM595" s="41"/>
      <c r="CN595" s="4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</row>
    <row r="596" spans="1:104" x14ac:dyDescent="0.25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  <c r="CG596" s="41"/>
      <c r="CH596" s="41"/>
      <c r="CI596" s="41"/>
      <c r="CJ596" s="41"/>
      <c r="CK596" s="41"/>
      <c r="CL596" s="41"/>
      <c r="CM596" s="41"/>
      <c r="CN596" s="4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</row>
    <row r="597" spans="1:104" x14ac:dyDescent="0.25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1"/>
      <c r="CG597" s="41"/>
      <c r="CH597" s="41"/>
      <c r="CI597" s="41"/>
      <c r="CJ597" s="41"/>
      <c r="CK597" s="41"/>
      <c r="CL597" s="41"/>
      <c r="CM597" s="41"/>
      <c r="CN597" s="4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</row>
    <row r="598" spans="1:104" x14ac:dyDescent="0.25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  <c r="CD598" s="41"/>
      <c r="CE598" s="41"/>
      <c r="CF598" s="41"/>
      <c r="CG598" s="41"/>
      <c r="CH598" s="41"/>
      <c r="CI598" s="41"/>
      <c r="CJ598" s="41"/>
      <c r="CK598" s="41"/>
      <c r="CL598" s="41"/>
      <c r="CM598" s="41"/>
      <c r="CN598" s="4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</row>
    <row r="599" spans="1:104" x14ac:dyDescent="0.25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  <c r="CD599" s="41"/>
      <c r="CE599" s="41"/>
      <c r="CF599" s="41"/>
      <c r="CG599" s="41"/>
      <c r="CH599" s="41"/>
      <c r="CI599" s="41"/>
      <c r="CJ599" s="41"/>
      <c r="CK599" s="41"/>
      <c r="CL599" s="41"/>
      <c r="CM599" s="41"/>
      <c r="CN599" s="4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</row>
    <row r="600" spans="1:104" x14ac:dyDescent="0.25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  <c r="CD600" s="41"/>
      <c r="CE600" s="41"/>
      <c r="CF600" s="41"/>
      <c r="CG600" s="41"/>
      <c r="CH600" s="41"/>
      <c r="CI600" s="41"/>
      <c r="CJ600" s="41"/>
      <c r="CK600" s="41"/>
      <c r="CL600" s="41"/>
      <c r="CM600" s="41"/>
      <c r="CN600" s="4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</row>
    <row r="601" spans="1:104" x14ac:dyDescent="0.25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  <c r="CD601" s="41"/>
      <c r="CE601" s="41"/>
      <c r="CF601" s="41"/>
      <c r="CG601" s="41"/>
      <c r="CH601" s="41"/>
      <c r="CI601" s="41"/>
      <c r="CJ601" s="41"/>
      <c r="CK601" s="41"/>
      <c r="CL601" s="41"/>
      <c r="CM601" s="41"/>
      <c r="CN601" s="4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</row>
    <row r="602" spans="1:104" x14ac:dyDescent="0.25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  <c r="CD602" s="41"/>
      <c r="CE602" s="41"/>
      <c r="CF602" s="41"/>
      <c r="CG602" s="41"/>
      <c r="CH602" s="41"/>
      <c r="CI602" s="41"/>
      <c r="CJ602" s="41"/>
      <c r="CK602" s="41"/>
      <c r="CL602" s="41"/>
      <c r="CM602" s="41"/>
      <c r="CN602" s="4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</row>
    <row r="603" spans="1:104" x14ac:dyDescent="0.25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  <c r="CD603" s="41"/>
      <c r="CE603" s="41"/>
      <c r="CF603" s="41"/>
      <c r="CG603" s="41"/>
      <c r="CH603" s="41"/>
      <c r="CI603" s="41"/>
      <c r="CJ603" s="41"/>
      <c r="CK603" s="41"/>
      <c r="CL603" s="41"/>
      <c r="CM603" s="41"/>
      <c r="CN603" s="4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</row>
    <row r="604" spans="1:104" x14ac:dyDescent="0.25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  <c r="CD604" s="41"/>
      <c r="CE604" s="41"/>
      <c r="CF604" s="41"/>
      <c r="CG604" s="41"/>
      <c r="CH604" s="41"/>
      <c r="CI604" s="41"/>
      <c r="CJ604" s="41"/>
      <c r="CK604" s="41"/>
      <c r="CL604" s="41"/>
      <c r="CM604" s="41"/>
      <c r="CN604" s="4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</row>
    <row r="605" spans="1:104" x14ac:dyDescent="0.2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  <c r="CG605" s="41"/>
      <c r="CH605" s="41"/>
      <c r="CI605" s="41"/>
      <c r="CJ605" s="41"/>
      <c r="CK605" s="41"/>
      <c r="CL605" s="41"/>
      <c r="CM605" s="41"/>
      <c r="CN605" s="4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</row>
    <row r="606" spans="1:104" x14ac:dyDescent="0.25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  <c r="CG606" s="41"/>
      <c r="CH606" s="41"/>
      <c r="CI606" s="41"/>
      <c r="CJ606" s="41"/>
      <c r="CK606" s="41"/>
      <c r="CL606" s="41"/>
      <c r="CM606" s="41"/>
      <c r="CN606" s="4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</row>
    <row r="607" spans="1:104" x14ac:dyDescent="0.25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1"/>
      <c r="CG607" s="41"/>
      <c r="CH607" s="41"/>
      <c r="CI607" s="41"/>
      <c r="CJ607" s="41"/>
      <c r="CK607" s="41"/>
      <c r="CL607" s="41"/>
      <c r="CM607" s="41"/>
      <c r="CN607" s="4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</row>
    <row r="608" spans="1:104" x14ac:dyDescent="0.25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  <c r="CG608" s="41"/>
      <c r="CH608" s="41"/>
      <c r="CI608" s="41"/>
      <c r="CJ608" s="41"/>
      <c r="CK608" s="41"/>
      <c r="CL608" s="41"/>
      <c r="CM608" s="41"/>
      <c r="CN608" s="4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</row>
    <row r="609" spans="1:104" x14ac:dyDescent="0.25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</row>
    <row r="610" spans="1:104" x14ac:dyDescent="0.25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</row>
    <row r="611" spans="1:104" x14ac:dyDescent="0.25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</row>
    <row r="612" spans="1:104" x14ac:dyDescent="0.25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</row>
    <row r="613" spans="1:104" x14ac:dyDescent="0.25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</row>
    <row r="614" spans="1:104" x14ac:dyDescent="0.25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720"/>
  <sheetViews>
    <sheetView topLeftCell="A187" zoomScale="80" zoomScaleNormal="80" workbookViewId="0">
      <selection activeCell="D203" sqref="D203"/>
    </sheetView>
  </sheetViews>
  <sheetFormatPr defaultRowHeight="15" x14ac:dyDescent="0.25"/>
  <cols>
    <col min="1" max="1" width="9.7109375" customWidth="1"/>
    <col min="2" max="2" width="10.42578125" customWidth="1"/>
    <col min="3" max="3" width="10.7109375" customWidth="1"/>
    <col min="4" max="4" width="17" customWidth="1"/>
    <col min="10" max="10" width="13.140625" customWidth="1"/>
    <col min="17" max="17" width="10" customWidth="1"/>
    <col min="18" max="18" width="12" customWidth="1"/>
    <col min="19" max="19" width="14.7109375" customWidth="1"/>
    <col min="20" max="20" width="16" customWidth="1"/>
    <col min="21" max="21" width="14.140625" customWidth="1"/>
    <col min="28" max="28" width="14.5703125" customWidth="1"/>
    <col min="29" max="29" width="16.28515625" customWidth="1"/>
    <col min="30" max="30" width="13.5703125" customWidth="1"/>
    <col min="31" max="31" width="14" customWidth="1"/>
    <col min="32" max="33" width="14.85546875" customWidth="1"/>
    <col min="34" max="34" width="13.85546875" customWidth="1"/>
    <col min="35" max="35" width="13.140625" customWidth="1"/>
    <col min="36" max="36" width="12.5703125" customWidth="1"/>
    <col min="37" max="37" width="15.28515625" customWidth="1"/>
    <col min="38" max="38" width="10.5703125" customWidth="1"/>
    <col min="39" max="39" width="12.42578125" customWidth="1"/>
    <col min="40" max="40" width="13.85546875" customWidth="1"/>
  </cols>
  <sheetData>
    <row r="1" spans="1:80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68" t="s">
        <v>333</v>
      </c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</row>
    <row r="2" spans="1:80" x14ac:dyDescent="0.25">
      <c r="A2" s="4" t="s">
        <v>16</v>
      </c>
      <c r="B2" s="41">
        <f>'prevalence calculations'!W7</f>
        <v>607.38755345285358</v>
      </c>
      <c r="C2" s="41">
        <f>'prevalence calculations'!V7</f>
        <v>265.37164155999159</v>
      </c>
      <c r="D2" s="41">
        <f>'prevalence calculations'!G7</f>
        <v>16.403261987008293</v>
      </c>
      <c r="E2" s="41">
        <f>'prevalence calculations'!I7</f>
        <v>8.7342044346407786</v>
      </c>
      <c r="F2" s="41">
        <f>'prevalence calculations'!K7</f>
        <v>5.1127050349116754</v>
      </c>
      <c r="G2" s="41">
        <f>'prevalence calculations'!M7</f>
        <v>3.1954406468197973</v>
      </c>
      <c r="H2" s="41">
        <f>'prevalence calculations'!O7</f>
        <v>1.2241216248717404</v>
      </c>
      <c r="I2" s="41">
        <f>'prevalence calculations'!R7</f>
        <v>0.125618374499087</v>
      </c>
      <c r="J2" s="41">
        <f>'prevalence calculations'!T7</f>
        <v>3.0419422378062749E-2</v>
      </c>
      <c r="K2" s="41">
        <v>0</v>
      </c>
      <c r="L2" s="41">
        <f xml:space="preserve"> (C2 + D2 + E2 + F2 + G2 + H2) / $Q$2</f>
        <v>0.33059315254280364</v>
      </c>
      <c r="M2" s="41">
        <f xml:space="preserve"> (D2 + E2 + F2 + G2 + H2) / (C2 + D2 + E2 + F2+ G2 + H2)</f>
        <v>0.11554984273400877</v>
      </c>
      <c r="N2" s="41">
        <f>I2 / (D2 + E2 + F2 + G2 + H2)</f>
        <v>3.6232863939396473E-3</v>
      </c>
      <c r="O2" s="41"/>
      <c r="P2" s="41"/>
      <c r="Q2" s="41">
        <f>SUM(B2:K2)</f>
        <v>907.58496653797442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</row>
    <row r="3" spans="1:80" ht="15.75" thickBot="1" x14ac:dyDescent="0.3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" t="s">
        <v>334</v>
      </c>
      <c r="W3" s="23"/>
      <c r="X3" s="23"/>
      <c r="Y3" s="23"/>
      <c r="AH3" s="31" t="s">
        <v>335</v>
      </c>
      <c r="AT3" s="31" t="s">
        <v>336</v>
      </c>
      <c r="BF3" s="31" t="s">
        <v>337</v>
      </c>
      <c r="BR3" s="31" t="s">
        <v>338</v>
      </c>
      <c r="BS3" s="41"/>
      <c r="BT3" s="41"/>
      <c r="BU3" s="41"/>
      <c r="BV3" s="41"/>
      <c r="BW3" s="41"/>
      <c r="BX3" s="41"/>
      <c r="BY3" s="41"/>
      <c r="BZ3" s="41"/>
      <c r="CA3" s="41"/>
      <c r="CB3" s="41"/>
    </row>
    <row r="4" spans="1:80" x14ac:dyDescent="0.25">
      <c r="A4" s="4" t="str">
        <f>'45-49 transition matrix'!A1</f>
        <v>45-49</v>
      </c>
      <c r="B4" s="4" t="str">
        <f>'45-49 transition matrix'!B1</f>
        <v>no NAFLD</v>
      </c>
      <c r="C4" s="4" t="str">
        <f>'45-49 transition matrix'!C1</f>
        <v>NAFLD F0</v>
      </c>
      <c r="D4" s="4" t="str">
        <f>'45-49 transition matrix'!D1</f>
        <v>F1</v>
      </c>
      <c r="E4" s="4" t="str">
        <f>'45-49 transition matrix'!E1</f>
        <v>F2</v>
      </c>
      <c r="F4" s="4" t="str">
        <f>'45-49 transition matrix'!F1</f>
        <v>F3</v>
      </c>
      <c r="G4" s="4" t="str">
        <f>'45-49 transition matrix'!G1</f>
        <v>F4</v>
      </c>
      <c r="H4" s="4" t="str">
        <f>'45-49 transition matrix'!H1</f>
        <v>DCC</v>
      </c>
      <c r="I4" s="4" t="str">
        <f>'45-49 transition matrix'!I1</f>
        <v>HCC</v>
      </c>
      <c r="J4" s="4" t="str">
        <f>'45-49 transition matrix'!J1</f>
        <v>LT</v>
      </c>
      <c r="K4" s="4" t="str">
        <f>'45-49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70" t="str">
        <f>'Y1 surgery transition matrices'!A61</f>
        <v>TX Y1 45-49</v>
      </c>
      <c r="W4" s="71" t="str">
        <f>'Y1 surgery transition matrices'!B61</f>
        <v>no NAFLD</v>
      </c>
      <c r="X4" s="71" t="str">
        <f>'Y1 surgery transition matrices'!C61</f>
        <v>NAFLD F0</v>
      </c>
      <c r="Y4" s="71" t="str">
        <f>'Y1 surgery transition matrices'!D61</f>
        <v>F1</v>
      </c>
      <c r="Z4" s="71" t="str">
        <f>'Y1 surgery transition matrices'!E61</f>
        <v>F2</v>
      </c>
      <c r="AA4" s="71" t="str">
        <f>'Y1 surgery transition matrices'!F61</f>
        <v>F3</v>
      </c>
      <c r="AB4" s="71" t="str">
        <f>'Y1 surgery transition matrices'!G61</f>
        <v>F4</v>
      </c>
      <c r="AC4" s="71" t="str">
        <f>'Y1 surgery transition matrices'!H61</f>
        <v>DCC</v>
      </c>
      <c r="AD4" s="71" t="str">
        <f>'Y1 surgery transition matrices'!I61</f>
        <v>HCC</v>
      </c>
      <c r="AE4" s="71" t="str">
        <f>'Y1 surgery transition matrices'!J61</f>
        <v>LT</v>
      </c>
      <c r="AF4" s="71" t="str">
        <f>'Y1 surgery transition matrices'!K61</f>
        <v>death</v>
      </c>
      <c r="AG4" s="71"/>
      <c r="AH4" s="71" t="str">
        <f>'Y2 surgery transition matrices'!A61</f>
        <v>TX Y2 45-49</v>
      </c>
      <c r="AI4" s="71" t="str">
        <f>'Y2 surgery transition matrices'!B61</f>
        <v>no NAFLD</v>
      </c>
      <c r="AJ4" s="71" t="str">
        <f>'Y2 surgery transition matrices'!C61</f>
        <v>NAFLD F0</v>
      </c>
      <c r="AK4" s="71" t="str">
        <f>'Y2 surgery transition matrices'!D61</f>
        <v>F1</v>
      </c>
      <c r="AL4" s="71" t="str">
        <f>'Y2 surgery transition matrices'!E61</f>
        <v>F2</v>
      </c>
      <c r="AM4" s="71" t="str">
        <f>'Y2 surgery transition matrices'!F61</f>
        <v>F3</v>
      </c>
      <c r="AN4" s="71" t="str">
        <f>'Y2 surgery transition matrices'!G61</f>
        <v>F4</v>
      </c>
      <c r="AO4" s="71" t="str">
        <f>'Y2 surgery transition matrices'!H61</f>
        <v>DCC</v>
      </c>
      <c r="AP4" s="71" t="str">
        <f>'Y2 surgery transition matrices'!I61</f>
        <v>HCC</v>
      </c>
      <c r="AQ4" s="71" t="str">
        <f>'Y2 surgery transition matrices'!J61</f>
        <v>LT</v>
      </c>
      <c r="AR4" s="71" t="str">
        <f>'Y2 surgery transition matrices'!K61</f>
        <v>death</v>
      </c>
      <c r="AS4" s="71"/>
      <c r="AT4" s="71" t="str">
        <f>'Y3 surgery transition matrices'!A61</f>
        <v>TX Y3 45-49</v>
      </c>
      <c r="AU4" s="71" t="str">
        <f>'Y3 surgery transition matrices'!B61</f>
        <v>no NAFLD</v>
      </c>
      <c r="AV4" s="71" t="str">
        <f>'Y3 surgery transition matrices'!C61</f>
        <v>NAFLD F0</v>
      </c>
      <c r="AW4" s="71" t="str">
        <f>'Y3 surgery transition matrices'!D61</f>
        <v>F1</v>
      </c>
      <c r="AX4" s="71" t="str">
        <f>'Y3 surgery transition matrices'!E61</f>
        <v>F2</v>
      </c>
      <c r="AY4" s="71" t="str">
        <f>'Y3 surgery transition matrices'!F61</f>
        <v>F3</v>
      </c>
      <c r="AZ4" s="71" t="str">
        <f>'Y3 surgery transition matrices'!G61</f>
        <v>F4</v>
      </c>
      <c r="BA4" s="71" t="str">
        <f>'Y3 surgery transition matrices'!H61</f>
        <v>DCC</v>
      </c>
      <c r="BB4" s="71" t="str">
        <f>'Y3 surgery transition matrices'!I61</f>
        <v>HCC</v>
      </c>
      <c r="BC4" s="71" t="str">
        <f>'Y3 surgery transition matrices'!J61</f>
        <v>LT</v>
      </c>
      <c r="BD4" s="71" t="str">
        <f>'Y3 surgery transition matrices'!K61</f>
        <v>death</v>
      </c>
      <c r="BE4" s="71"/>
      <c r="BF4" s="71" t="str">
        <f>'Y4 surgery transition matrices'!A61</f>
        <v>TX Y4 45-49</v>
      </c>
      <c r="BG4" s="71" t="str">
        <f>'Y4 surgery transition matrices'!B61</f>
        <v>no NAFLD</v>
      </c>
      <c r="BH4" s="71" t="str">
        <f>'Y4 surgery transition matrices'!C61</f>
        <v>NAFLD F0</v>
      </c>
      <c r="BI4" s="71" t="str">
        <f>'Y4 surgery transition matrices'!D61</f>
        <v>F1</v>
      </c>
      <c r="BJ4" s="71" t="str">
        <f>'Y4 surgery transition matrices'!E61</f>
        <v>F2</v>
      </c>
      <c r="BK4" s="71" t="str">
        <f>'Y4 surgery transition matrices'!F61</f>
        <v>F3</v>
      </c>
      <c r="BL4" s="71" t="str">
        <f>'Y4 surgery transition matrices'!G61</f>
        <v>F4</v>
      </c>
      <c r="BM4" s="71" t="str">
        <f>'Y4 surgery transition matrices'!H61</f>
        <v>DCC</v>
      </c>
      <c r="BN4" s="71" t="str">
        <f>'Y4 surgery transition matrices'!I61</f>
        <v>HCC</v>
      </c>
      <c r="BO4" s="71" t="str">
        <f>'Y4 surgery transition matrices'!J61</f>
        <v>LT</v>
      </c>
      <c r="BP4" s="71" t="str">
        <f>'Y4 surgery transition matrices'!K61</f>
        <v>death</v>
      </c>
      <c r="BQ4" s="71"/>
      <c r="BR4" s="71" t="str">
        <f>'Y5 surgery transition matrices'!A61</f>
        <v>TX Y5 45-49</v>
      </c>
      <c r="BS4" s="71" t="str">
        <f>'Y5 surgery transition matrices'!B61</f>
        <v>no NAFLD</v>
      </c>
      <c r="BT4" s="71" t="str">
        <f>'Y5 surgery transition matrices'!C61</f>
        <v>NAFLD F0</v>
      </c>
      <c r="BU4" s="71" t="str">
        <f>'Y5 surgery transition matrices'!D61</f>
        <v>F1</v>
      </c>
      <c r="BV4" s="71" t="str">
        <f>'Y5 surgery transition matrices'!E61</f>
        <v>F2</v>
      </c>
      <c r="BW4" s="71" t="str">
        <f>'Y5 surgery transition matrices'!F61</f>
        <v>F3</v>
      </c>
      <c r="BX4" s="71" t="str">
        <f>'Y5 surgery transition matrices'!G61</f>
        <v>F4</v>
      </c>
      <c r="BY4" s="71" t="str">
        <f>'Y5 surgery transition matrices'!H61</f>
        <v>DCC</v>
      </c>
      <c r="BZ4" s="71" t="str">
        <f>'Y5 surgery transition matrices'!I61</f>
        <v>HCC</v>
      </c>
      <c r="CA4" s="71" t="str">
        <f>'Y5 surgery transition matrices'!J61</f>
        <v>LT</v>
      </c>
      <c r="CB4" s="74" t="str">
        <f>'Y5 surgery transition matrices'!K61</f>
        <v>death</v>
      </c>
    </row>
    <row r="5" spans="1:80" x14ac:dyDescent="0.25">
      <c r="A5" s="4" t="str">
        <f>'45-49 transition matrix'!A2</f>
        <v>no NAFLD</v>
      </c>
      <c r="B5" s="41">
        <f>'45-49 transition matrix'!B2</f>
        <v>0.92075999999999991</v>
      </c>
      <c r="C5" s="41">
        <f>'45-49 transition matrix'!C2</f>
        <v>7.6100000000000001E-2</v>
      </c>
      <c r="D5" s="41">
        <f>'45-49 transition matrix'!D2</f>
        <v>0</v>
      </c>
      <c r="E5" s="41">
        <f>'45-49 transition matrix'!E2</f>
        <v>0</v>
      </c>
      <c r="F5" s="41">
        <f>'45-49 transition matrix'!F2</f>
        <v>0</v>
      </c>
      <c r="G5" s="41">
        <f>'45-49 transition matrix'!G2</f>
        <v>0</v>
      </c>
      <c r="H5" s="41">
        <f>'45-49 transition matrix'!H2</f>
        <v>0</v>
      </c>
      <c r="I5" s="41">
        <f>'45-49 transition matrix'!I2</f>
        <v>0</v>
      </c>
      <c r="J5" s="41">
        <f>'45-49 transition matrix'!J2</f>
        <v>0</v>
      </c>
      <c r="K5" s="41">
        <f>'45-49 transition matrix'!K2</f>
        <v>3.14E-3</v>
      </c>
      <c r="L5" s="41"/>
      <c r="M5" s="41"/>
      <c r="N5" s="41"/>
      <c r="O5" s="41"/>
      <c r="P5" s="41"/>
      <c r="Q5" s="41"/>
      <c r="R5" s="4" t="s">
        <v>172</v>
      </c>
      <c r="S5" s="4" t="s">
        <v>173</v>
      </c>
      <c r="T5" s="4" t="s">
        <v>196</v>
      </c>
      <c r="U5" s="41"/>
      <c r="V5" s="75" t="str">
        <f>'Y1 surgery transition matrices'!A62</f>
        <v>no NAFLD</v>
      </c>
      <c r="W5" s="54">
        <f>'Y1 surgery transition matrices'!B62</f>
        <v>0.92075999999999991</v>
      </c>
      <c r="X5" s="54">
        <f>'Y1 surgery transition matrices'!C62</f>
        <v>7.6100000000000001E-2</v>
      </c>
      <c r="Y5" s="54">
        <f>'Y1 surgery transition matrices'!D62</f>
        <v>0</v>
      </c>
      <c r="Z5" s="54">
        <f>'Y1 surgery transition matrices'!E62</f>
        <v>0</v>
      </c>
      <c r="AA5" s="54">
        <f>'Y1 surgery transition matrices'!F62</f>
        <v>0</v>
      </c>
      <c r="AB5" s="54">
        <f>'Y1 surgery transition matrices'!G62</f>
        <v>0</v>
      </c>
      <c r="AC5" s="54">
        <f>'Y1 surgery transition matrices'!H62</f>
        <v>0</v>
      </c>
      <c r="AD5" s="54">
        <f>'Y1 surgery transition matrices'!I62</f>
        <v>0</v>
      </c>
      <c r="AE5" s="54">
        <f>'Y1 surgery transition matrices'!J62</f>
        <v>0</v>
      </c>
      <c r="AF5" s="54">
        <f>'Y1 surgery transition matrices'!K62</f>
        <v>3.14E-3</v>
      </c>
      <c r="AG5" s="54"/>
      <c r="AH5" s="53" t="str">
        <f>'Y2 surgery transition matrices'!A62</f>
        <v>no NAFLD</v>
      </c>
      <c r="AI5" s="54">
        <f>'Y2 surgery transition matrices'!B62</f>
        <v>0.92075999999999991</v>
      </c>
      <c r="AJ5" s="54">
        <f>'Y2 surgery transition matrices'!C62</f>
        <v>7.6100000000000001E-2</v>
      </c>
      <c r="AK5" s="54">
        <f>'Y2 surgery transition matrices'!D62</f>
        <v>0</v>
      </c>
      <c r="AL5" s="54">
        <f>'Y2 surgery transition matrices'!E62</f>
        <v>0</v>
      </c>
      <c r="AM5" s="54">
        <f>'Y2 surgery transition matrices'!F62</f>
        <v>0</v>
      </c>
      <c r="AN5" s="54">
        <f>'Y2 surgery transition matrices'!G62</f>
        <v>0</v>
      </c>
      <c r="AO5" s="54">
        <f>'Y2 surgery transition matrices'!H62</f>
        <v>0</v>
      </c>
      <c r="AP5" s="54">
        <f>'Y2 surgery transition matrices'!I62</f>
        <v>0</v>
      </c>
      <c r="AQ5" s="54">
        <f>'Y2 surgery transition matrices'!J62</f>
        <v>0</v>
      </c>
      <c r="AR5" s="54">
        <f>'Y2 surgery transition matrices'!K62</f>
        <v>3.14E-3</v>
      </c>
      <c r="AS5" s="54"/>
      <c r="AT5" s="53" t="str">
        <f>'Y3 surgery transition matrices'!A62</f>
        <v>no NAFLD</v>
      </c>
      <c r="AU5" s="54">
        <f>'Y3 surgery transition matrices'!B62</f>
        <v>0.92075999999999991</v>
      </c>
      <c r="AV5" s="54">
        <f>'Y3 surgery transition matrices'!C62</f>
        <v>7.6100000000000001E-2</v>
      </c>
      <c r="AW5" s="54">
        <f>'Y3 surgery transition matrices'!D62</f>
        <v>0</v>
      </c>
      <c r="AX5" s="54">
        <f>'Y3 surgery transition matrices'!E62</f>
        <v>0</v>
      </c>
      <c r="AY5" s="54">
        <f>'Y3 surgery transition matrices'!F62</f>
        <v>0</v>
      </c>
      <c r="AZ5" s="54">
        <f>'Y3 surgery transition matrices'!G62</f>
        <v>0</v>
      </c>
      <c r="BA5" s="54">
        <f>'Y3 surgery transition matrices'!H62</f>
        <v>0</v>
      </c>
      <c r="BB5" s="54">
        <f>'Y3 surgery transition matrices'!I62</f>
        <v>0</v>
      </c>
      <c r="BC5" s="54">
        <f>'Y3 surgery transition matrices'!J62</f>
        <v>0</v>
      </c>
      <c r="BD5" s="54">
        <f>'Y3 surgery transition matrices'!K62</f>
        <v>3.14E-3</v>
      </c>
      <c r="BE5" s="54"/>
      <c r="BF5" s="53" t="str">
        <f>'Y4 surgery transition matrices'!A62</f>
        <v>no NAFLD</v>
      </c>
      <c r="BG5" s="54">
        <f>'Y4 surgery transition matrices'!B62</f>
        <v>0.92075999999999991</v>
      </c>
      <c r="BH5" s="54">
        <f>'Y4 surgery transition matrices'!C62</f>
        <v>7.6100000000000001E-2</v>
      </c>
      <c r="BI5" s="54">
        <f>'Y4 surgery transition matrices'!D62</f>
        <v>0</v>
      </c>
      <c r="BJ5" s="54">
        <f>'Y4 surgery transition matrices'!E62</f>
        <v>0</v>
      </c>
      <c r="BK5" s="54">
        <f>'Y4 surgery transition matrices'!F62</f>
        <v>0</v>
      </c>
      <c r="BL5" s="54">
        <f>'Y4 surgery transition matrices'!G62</f>
        <v>0</v>
      </c>
      <c r="BM5" s="54">
        <f>'Y4 surgery transition matrices'!H62</f>
        <v>0</v>
      </c>
      <c r="BN5" s="54">
        <f>'Y4 surgery transition matrices'!I62</f>
        <v>0</v>
      </c>
      <c r="BO5" s="54">
        <f>'Y4 surgery transition matrices'!J62</f>
        <v>0</v>
      </c>
      <c r="BP5" s="54">
        <f>'Y4 surgery transition matrices'!K62</f>
        <v>3.14E-3</v>
      </c>
      <c r="BQ5" s="54"/>
      <c r="BR5" s="53" t="str">
        <f>'Y5 surgery transition matrices'!A62</f>
        <v>no NAFLD</v>
      </c>
      <c r="BS5" s="54">
        <f>'Y5 surgery transition matrices'!B62</f>
        <v>0.92075999999999991</v>
      </c>
      <c r="BT5" s="54">
        <f>'Y5 surgery transition matrices'!C62</f>
        <v>7.6100000000000001E-2</v>
      </c>
      <c r="BU5" s="54">
        <f>'Y5 surgery transition matrices'!D62</f>
        <v>0</v>
      </c>
      <c r="BV5" s="54">
        <f>'Y5 surgery transition matrices'!E62</f>
        <v>0</v>
      </c>
      <c r="BW5" s="54">
        <f>'Y5 surgery transition matrices'!F62</f>
        <v>0</v>
      </c>
      <c r="BX5" s="54">
        <f>'Y5 surgery transition matrices'!G62</f>
        <v>0</v>
      </c>
      <c r="BY5" s="54">
        <f>'Y5 surgery transition matrices'!H62</f>
        <v>0</v>
      </c>
      <c r="BZ5" s="54">
        <f>'Y5 surgery transition matrices'!I62</f>
        <v>0</v>
      </c>
      <c r="CA5" s="54">
        <f>'Y5 surgery transition matrices'!J62</f>
        <v>0</v>
      </c>
      <c r="CB5" s="91">
        <f>'Y5 surgery transition matrices'!K62</f>
        <v>3.14E-3</v>
      </c>
    </row>
    <row r="6" spans="1:80" x14ac:dyDescent="0.25">
      <c r="A6" s="4" t="str">
        <f>'45-49 transition matrix'!A3</f>
        <v>NAFLD</v>
      </c>
      <c r="B6" s="41">
        <f>'45-49 transition matrix'!B3</f>
        <v>0.17818999999999999</v>
      </c>
      <c r="C6" s="41">
        <f>'45-49 transition matrix'!C3</f>
        <v>0.79723130000000009</v>
      </c>
      <c r="D6" s="41">
        <f>'45-49 transition matrix'!D3</f>
        <v>2.0952000000000002E-2</v>
      </c>
      <c r="E6" s="41">
        <f>'45-49 transition matrix'!E3</f>
        <v>0</v>
      </c>
      <c r="F6" s="41">
        <f>'45-49 transition matrix'!F3</f>
        <v>0</v>
      </c>
      <c r="G6" s="41">
        <f>'45-49 transition matrix'!G3</f>
        <v>0</v>
      </c>
      <c r="H6" s="41">
        <f>'45-49 transition matrix'!H3</f>
        <v>0</v>
      </c>
      <c r="I6" s="41">
        <f>'45-49 transition matrix'!I3</f>
        <v>0</v>
      </c>
      <c r="J6" s="41">
        <f>'45-49 transition matrix'!J3</f>
        <v>0</v>
      </c>
      <c r="K6" s="41">
        <f>'45-49 transition matrix'!K3</f>
        <v>3.6267000000000005E-3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75" t="str">
        <f>'Y1 surgery transition matrices'!A63</f>
        <v>NAFLD</v>
      </c>
      <c r="W6" s="54">
        <f>'Y1 surgery transition matrices'!B63</f>
        <v>0.17818999999999999</v>
      </c>
      <c r="X6" s="54">
        <f>'Y1 surgery transition matrices'!C63</f>
        <v>0.79723130000000009</v>
      </c>
      <c r="Y6" s="54">
        <f>'Y1 surgery transition matrices'!D63</f>
        <v>2.0952000000000002E-2</v>
      </c>
      <c r="Z6" s="54">
        <f>'Y1 surgery transition matrices'!E63</f>
        <v>0</v>
      </c>
      <c r="AA6" s="54">
        <f>'Y1 surgery transition matrices'!F63</f>
        <v>0</v>
      </c>
      <c r="AB6" s="54">
        <f>'Y1 surgery transition matrices'!G63</f>
        <v>0</v>
      </c>
      <c r="AC6" s="54">
        <f>'Y1 surgery transition matrices'!H63</f>
        <v>0</v>
      </c>
      <c r="AD6" s="54">
        <f>'Y1 surgery transition matrices'!I63</f>
        <v>0</v>
      </c>
      <c r="AE6" s="54">
        <f>'Y1 surgery transition matrices'!J63</f>
        <v>0</v>
      </c>
      <c r="AF6" s="54">
        <f>'Y1 surgery transition matrices'!K63</f>
        <v>3.6267000000000005E-3</v>
      </c>
      <c r="AG6" s="54"/>
      <c r="AH6" s="53" t="str">
        <f>'Y2 surgery transition matrices'!A63</f>
        <v>NAFLD</v>
      </c>
      <c r="AI6" s="54">
        <f>'Y2 surgery transition matrices'!B63</f>
        <v>0.17818999999999999</v>
      </c>
      <c r="AJ6" s="54">
        <f>'Y2 surgery transition matrices'!C63</f>
        <v>0.79723130000000009</v>
      </c>
      <c r="AK6" s="54">
        <f>'Y2 surgery transition matrices'!D63</f>
        <v>2.0952000000000002E-2</v>
      </c>
      <c r="AL6" s="54">
        <f>'Y2 surgery transition matrices'!E63</f>
        <v>0</v>
      </c>
      <c r="AM6" s="54">
        <f>'Y2 surgery transition matrices'!F63</f>
        <v>0</v>
      </c>
      <c r="AN6" s="54">
        <f>'Y2 surgery transition matrices'!G63</f>
        <v>0</v>
      </c>
      <c r="AO6" s="54">
        <f>'Y2 surgery transition matrices'!H63</f>
        <v>0</v>
      </c>
      <c r="AP6" s="54">
        <f>'Y2 surgery transition matrices'!I63</f>
        <v>0</v>
      </c>
      <c r="AQ6" s="54">
        <f>'Y2 surgery transition matrices'!J63</f>
        <v>0</v>
      </c>
      <c r="AR6" s="54">
        <f>'Y2 surgery transition matrices'!K63</f>
        <v>3.6267000000000005E-3</v>
      </c>
      <c r="AS6" s="54"/>
      <c r="AT6" s="53" t="str">
        <f>'Y3 surgery transition matrices'!A63</f>
        <v>NAFLD</v>
      </c>
      <c r="AU6" s="54">
        <f>'Y3 surgery transition matrices'!B63</f>
        <v>0.17818999999999999</v>
      </c>
      <c r="AV6" s="54">
        <f>'Y3 surgery transition matrices'!C63</f>
        <v>0.79723130000000009</v>
      </c>
      <c r="AW6" s="54">
        <f>'Y3 surgery transition matrices'!D63</f>
        <v>2.0952000000000002E-2</v>
      </c>
      <c r="AX6" s="54">
        <f>'Y3 surgery transition matrices'!E63</f>
        <v>0</v>
      </c>
      <c r="AY6" s="54">
        <f>'Y3 surgery transition matrices'!F63</f>
        <v>0</v>
      </c>
      <c r="AZ6" s="54">
        <f>'Y3 surgery transition matrices'!G63</f>
        <v>0</v>
      </c>
      <c r="BA6" s="54">
        <f>'Y3 surgery transition matrices'!H63</f>
        <v>0</v>
      </c>
      <c r="BB6" s="54">
        <f>'Y3 surgery transition matrices'!I63</f>
        <v>0</v>
      </c>
      <c r="BC6" s="54">
        <f>'Y3 surgery transition matrices'!J63</f>
        <v>0</v>
      </c>
      <c r="BD6" s="54">
        <f>'Y3 surgery transition matrices'!K63</f>
        <v>3.6267000000000005E-3</v>
      </c>
      <c r="BE6" s="54"/>
      <c r="BF6" s="53" t="str">
        <f>'Y4 surgery transition matrices'!A63</f>
        <v>NAFLD</v>
      </c>
      <c r="BG6" s="54">
        <f>'Y4 surgery transition matrices'!B63</f>
        <v>0.17818999999999999</v>
      </c>
      <c r="BH6" s="54">
        <f>'Y4 surgery transition matrices'!C63</f>
        <v>0.79723130000000009</v>
      </c>
      <c r="BI6" s="54">
        <f>'Y4 surgery transition matrices'!D63</f>
        <v>2.0952000000000002E-2</v>
      </c>
      <c r="BJ6" s="54">
        <f>'Y4 surgery transition matrices'!E63</f>
        <v>0</v>
      </c>
      <c r="BK6" s="54">
        <f>'Y4 surgery transition matrices'!F63</f>
        <v>0</v>
      </c>
      <c r="BL6" s="54">
        <f>'Y4 surgery transition matrices'!G63</f>
        <v>0</v>
      </c>
      <c r="BM6" s="54">
        <f>'Y4 surgery transition matrices'!H63</f>
        <v>0</v>
      </c>
      <c r="BN6" s="54">
        <f>'Y4 surgery transition matrices'!I63</f>
        <v>0</v>
      </c>
      <c r="BO6" s="54">
        <f>'Y4 surgery transition matrices'!J63</f>
        <v>0</v>
      </c>
      <c r="BP6" s="54">
        <f>'Y4 surgery transition matrices'!K63</f>
        <v>3.6267000000000005E-3</v>
      </c>
      <c r="BQ6" s="54"/>
      <c r="BR6" s="53" t="str">
        <f>'Y5 surgery transition matrices'!A63</f>
        <v>NAFLD</v>
      </c>
      <c r="BS6" s="54">
        <f>'Y5 surgery transition matrices'!B63</f>
        <v>0.17818999999999999</v>
      </c>
      <c r="BT6" s="54">
        <f>'Y5 surgery transition matrices'!C63</f>
        <v>0.79723130000000009</v>
      </c>
      <c r="BU6" s="54">
        <f>'Y5 surgery transition matrices'!D63</f>
        <v>2.0952000000000002E-2</v>
      </c>
      <c r="BV6" s="54">
        <f>'Y5 surgery transition matrices'!E63</f>
        <v>0</v>
      </c>
      <c r="BW6" s="54">
        <f>'Y5 surgery transition matrices'!F63</f>
        <v>0</v>
      </c>
      <c r="BX6" s="54">
        <f>'Y5 surgery transition matrices'!G63</f>
        <v>0</v>
      </c>
      <c r="BY6" s="54">
        <f>'Y5 surgery transition matrices'!H63</f>
        <v>0</v>
      </c>
      <c r="BZ6" s="54">
        <f>'Y5 surgery transition matrices'!I63</f>
        <v>0</v>
      </c>
      <c r="CA6" s="54">
        <f>'Y5 surgery transition matrices'!J63</f>
        <v>0</v>
      </c>
      <c r="CB6" s="91">
        <f>'Y5 surgery transition matrices'!K63</f>
        <v>3.6267000000000005E-3</v>
      </c>
    </row>
    <row r="7" spans="1:80" x14ac:dyDescent="0.25">
      <c r="A7" s="4" t="str">
        <f>'45-49 transition matrix'!A4</f>
        <v>F1</v>
      </c>
      <c r="B7" s="41">
        <f>'45-49 transition matrix'!B4</f>
        <v>0</v>
      </c>
      <c r="C7" s="41">
        <f>'45-49 transition matrix'!C4</f>
        <v>6.1800000000000001E-2</v>
      </c>
      <c r="D7" s="41">
        <f>'45-49 transition matrix'!D4</f>
        <v>0.82760868300000001</v>
      </c>
      <c r="E7" s="41">
        <f>'45-49 transition matrix'!E4</f>
        <v>0.1067</v>
      </c>
      <c r="F7" s="41">
        <f>'45-49 transition matrix'!F4</f>
        <v>0</v>
      </c>
      <c r="G7" s="41">
        <f>'45-49 transition matrix'!G4</f>
        <v>0</v>
      </c>
      <c r="H7" s="41">
        <f>'45-49 transition matrix'!H4</f>
        <v>0</v>
      </c>
      <c r="I7" s="41">
        <f>'45-49 transition matrix'!I4</f>
        <v>9.0210000000000005E-6</v>
      </c>
      <c r="J7" s="41">
        <f>'45-49 transition matrix'!J4</f>
        <v>0</v>
      </c>
      <c r="K7" s="41">
        <f>'45-49 transition matrix'!K4</f>
        <v>3.8822960000000004E-3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75" t="str">
        <f>'Y1 surgery transition matrices'!A64</f>
        <v>F1</v>
      </c>
      <c r="W7" s="54">
        <f>'Y1 surgery transition matrices'!B64</f>
        <v>0</v>
      </c>
      <c r="X7" s="54">
        <f>'Y1 surgery transition matrices'!C64</f>
        <v>6.1800000000000001E-2</v>
      </c>
      <c r="Y7" s="54">
        <f>'Y1 surgery transition matrices'!D64</f>
        <v>0.82760868300000001</v>
      </c>
      <c r="Z7" s="54">
        <f>'Y1 surgery transition matrices'!E64</f>
        <v>0.1067</v>
      </c>
      <c r="AA7" s="54">
        <f>'Y1 surgery transition matrices'!F64</f>
        <v>0</v>
      </c>
      <c r="AB7" s="54">
        <f>'Y1 surgery transition matrices'!G64</f>
        <v>0</v>
      </c>
      <c r="AC7" s="54">
        <f>'Y1 surgery transition matrices'!H64</f>
        <v>0</v>
      </c>
      <c r="AD7" s="54">
        <f>'Y1 surgery transition matrices'!I64</f>
        <v>9.0210000000000005E-6</v>
      </c>
      <c r="AE7" s="54">
        <f>'Y1 surgery transition matrices'!J64</f>
        <v>0</v>
      </c>
      <c r="AF7" s="54">
        <f>'Y1 surgery transition matrices'!K64</f>
        <v>3.8822960000000004E-3</v>
      </c>
      <c r="AG7" s="54"/>
      <c r="AH7" s="53" t="str">
        <f>'Y2 surgery transition matrices'!A64</f>
        <v>F1</v>
      </c>
      <c r="AI7" s="54">
        <f>'Y2 surgery transition matrices'!B64</f>
        <v>0</v>
      </c>
      <c r="AJ7" s="54">
        <f>'Y2 surgery transition matrices'!C64</f>
        <v>6.1800000000000001E-2</v>
      </c>
      <c r="AK7" s="54">
        <f>'Y2 surgery transition matrices'!D64</f>
        <v>0.82760868300000001</v>
      </c>
      <c r="AL7" s="54">
        <f>'Y2 surgery transition matrices'!E64</f>
        <v>0.1067</v>
      </c>
      <c r="AM7" s="54">
        <f>'Y2 surgery transition matrices'!F64</f>
        <v>0</v>
      </c>
      <c r="AN7" s="54">
        <f>'Y2 surgery transition matrices'!G64</f>
        <v>0</v>
      </c>
      <c r="AO7" s="54">
        <f>'Y2 surgery transition matrices'!H64</f>
        <v>0</v>
      </c>
      <c r="AP7" s="54">
        <f>'Y2 surgery transition matrices'!I64</f>
        <v>9.0210000000000005E-6</v>
      </c>
      <c r="AQ7" s="54">
        <f>'Y2 surgery transition matrices'!J64</f>
        <v>0</v>
      </c>
      <c r="AR7" s="54">
        <f>'Y2 surgery transition matrices'!K64</f>
        <v>3.8822960000000004E-3</v>
      </c>
      <c r="AS7" s="54"/>
      <c r="AT7" s="53" t="str">
        <f>'Y3 surgery transition matrices'!A64</f>
        <v>F1</v>
      </c>
      <c r="AU7" s="54">
        <f>'Y3 surgery transition matrices'!B64</f>
        <v>0</v>
      </c>
      <c r="AV7" s="54">
        <f>'Y3 surgery transition matrices'!C64</f>
        <v>6.1800000000000001E-2</v>
      </c>
      <c r="AW7" s="54">
        <f>'Y3 surgery transition matrices'!D64</f>
        <v>0.82760868300000001</v>
      </c>
      <c r="AX7" s="54">
        <f>'Y3 surgery transition matrices'!E64</f>
        <v>0.1067</v>
      </c>
      <c r="AY7" s="54">
        <f>'Y3 surgery transition matrices'!F64</f>
        <v>0</v>
      </c>
      <c r="AZ7" s="54">
        <f>'Y3 surgery transition matrices'!G64</f>
        <v>0</v>
      </c>
      <c r="BA7" s="54">
        <f>'Y3 surgery transition matrices'!H64</f>
        <v>0</v>
      </c>
      <c r="BB7" s="54">
        <f>'Y3 surgery transition matrices'!I64</f>
        <v>9.0210000000000005E-6</v>
      </c>
      <c r="BC7" s="54">
        <f>'Y3 surgery transition matrices'!J64</f>
        <v>0</v>
      </c>
      <c r="BD7" s="54">
        <f>'Y3 surgery transition matrices'!K64</f>
        <v>3.8822960000000004E-3</v>
      </c>
      <c r="BE7" s="54"/>
      <c r="BF7" s="53" t="str">
        <f>'Y4 surgery transition matrices'!A64</f>
        <v>F1</v>
      </c>
      <c r="BG7" s="54">
        <f>'Y4 surgery transition matrices'!B64</f>
        <v>0</v>
      </c>
      <c r="BH7" s="54">
        <f>'Y4 surgery transition matrices'!C64</f>
        <v>6.1800000000000001E-2</v>
      </c>
      <c r="BI7" s="54">
        <f>'Y4 surgery transition matrices'!D64</f>
        <v>0.82760868300000001</v>
      </c>
      <c r="BJ7" s="54">
        <f>'Y4 surgery transition matrices'!E64</f>
        <v>0.1067</v>
      </c>
      <c r="BK7" s="54">
        <f>'Y4 surgery transition matrices'!F64</f>
        <v>0</v>
      </c>
      <c r="BL7" s="54">
        <f>'Y4 surgery transition matrices'!G64</f>
        <v>0</v>
      </c>
      <c r="BM7" s="54">
        <f>'Y4 surgery transition matrices'!H64</f>
        <v>0</v>
      </c>
      <c r="BN7" s="54">
        <f>'Y4 surgery transition matrices'!I64</f>
        <v>9.0210000000000005E-6</v>
      </c>
      <c r="BO7" s="54">
        <f>'Y4 surgery transition matrices'!J64</f>
        <v>0</v>
      </c>
      <c r="BP7" s="54">
        <f>'Y4 surgery transition matrices'!K64</f>
        <v>3.8822960000000004E-3</v>
      </c>
      <c r="BQ7" s="54"/>
      <c r="BR7" s="53" t="str">
        <f>'Y5 surgery transition matrices'!A64</f>
        <v>F1</v>
      </c>
      <c r="BS7" s="54">
        <f>'Y5 surgery transition matrices'!B64</f>
        <v>0</v>
      </c>
      <c r="BT7" s="54">
        <f>'Y5 surgery transition matrices'!C64</f>
        <v>6.1800000000000001E-2</v>
      </c>
      <c r="BU7" s="54">
        <f>'Y5 surgery transition matrices'!D64</f>
        <v>0.82760868300000001</v>
      </c>
      <c r="BV7" s="54">
        <f>'Y5 surgery transition matrices'!E64</f>
        <v>0.1067</v>
      </c>
      <c r="BW7" s="54">
        <f>'Y5 surgery transition matrices'!F64</f>
        <v>0</v>
      </c>
      <c r="BX7" s="54">
        <f>'Y5 surgery transition matrices'!G64</f>
        <v>0</v>
      </c>
      <c r="BY7" s="54">
        <f>'Y5 surgery transition matrices'!H64</f>
        <v>0</v>
      </c>
      <c r="BZ7" s="54">
        <f>'Y5 surgery transition matrices'!I64</f>
        <v>9.0210000000000005E-6</v>
      </c>
      <c r="CA7" s="54">
        <f>'Y5 surgery transition matrices'!J64</f>
        <v>0</v>
      </c>
      <c r="CB7" s="91">
        <f>'Y5 surgery transition matrices'!K64</f>
        <v>3.8822960000000004E-3</v>
      </c>
    </row>
    <row r="8" spans="1:80" x14ac:dyDescent="0.25">
      <c r="A8" s="4" t="str">
        <f>'45-49 transition matrix'!A5</f>
        <v>F2</v>
      </c>
      <c r="B8" s="41">
        <f>'45-49 transition matrix'!B5</f>
        <v>0</v>
      </c>
      <c r="C8" s="41">
        <f>'45-49 transition matrix'!C5</f>
        <v>0</v>
      </c>
      <c r="D8" s="41">
        <f>'45-49 transition matrix'!D5</f>
        <v>6.1800000000000001E-2</v>
      </c>
      <c r="E8" s="41">
        <f>'45-49 transition matrix'!E5</f>
        <v>0.82509159200000004</v>
      </c>
      <c r="F8" s="41">
        <f>'45-49 transition matrix'!F5</f>
        <v>0.1067</v>
      </c>
      <c r="G8" s="41">
        <f>'45-49 transition matrix'!G5</f>
        <v>0</v>
      </c>
      <c r="H8" s="41">
        <f>'45-49 transition matrix'!H5</f>
        <v>0</v>
      </c>
      <c r="I8" s="41">
        <f>'45-49 transition matrix'!I5</f>
        <v>1.8430000000000001E-4</v>
      </c>
      <c r="J8" s="41">
        <f>'45-49 transition matrix'!J5</f>
        <v>0</v>
      </c>
      <c r="K8" s="41">
        <f>'45-49 transition matrix'!K5</f>
        <v>6.2241080000000008E-3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75" t="str">
        <f>'Y1 surgery transition matrices'!A65</f>
        <v>F2</v>
      </c>
      <c r="W8" s="54">
        <f>'Y1 surgery transition matrices'!B65</f>
        <v>0</v>
      </c>
      <c r="X8" s="54">
        <f>'Y1 surgery transition matrices'!C65</f>
        <v>0</v>
      </c>
      <c r="Y8" s="54">
        <f>'Y1 surgery transition matrices'!D65</f>
        <v>0.1236</v>
      </c>
      <c r="Z8" s="54">
        <f>'Y1 surgery transition matrices'!E65</f>
        <v>0.76329159199999996</v>
      </c>
      <c r="AA8" s="54">
        <f>'Y1 surgery transition matrices'!F65</f>
        <v>0.1067</v>
      </c>
      <c r="AB8" s="54">
        <f>'Y1 surgery transition matrices'!G65</f>
        <v>0</v>
      </c>
      <c r="AC8" s="54">
        <f>'Y1 surgery transition matrices'!H65</f>
        <v>0</v>
      </c>
      <c r="AD8" s="54">
        <f>'Y1 surgery transition matrices'!I65</f>
        <v>1.8430000000000001E-4</v>
      </c>
      <c r="AE8" s="54">
        <f>'Y1 surgery transition matrices'!J65</f>
        <v>0</v>
      </c>
      <c r="AF8" s="54">
        <f>'Y1 surgery transition matrices'!K65</f>
        <v>6.2241080000000008E-3</v>
      </c>
      <c r="AG8" s="54"/>
      <c r="AH8" s="53" t="str">
        <f>'Y2 surgery transition matrices'!A65</f>
        <v>F2</v>
      </c>
      <c r="AI8" s="54">
        <f>'Y2 surgery transition matrices'!B65</f>
        <v>0</v>
      </c>
      <c r="AJ8" s="54">
        <f>'Y2 surgery transition matrices'!C65</f>
        <v>0</v>
      </c>
      <c r="AK8" s="54">
        <f>'Y2 surgery transition matrices'!D65</f>
        <v>0.18540000000000001</v>
      </c>
      <c r="AL8" s="54">
        <f>'Y2 surgery transition matrices'!E65</f>
        <v>0.701491592</v>
      </c>
      <c r="AM8" s="54">
        <f>'Y2 surgery transition matrices'!F65</f>
        <v>0.1067</v>
      </c>
      <c r="AN8" s="54">
        <f>'Y2 surgery transition matrices'!G65</f>
        <v>0</v>
      </c>
      <c r="AO8" s="54">
        <f>'Y2 surgery transition matrices'!H65</f>
        <v>0</v>
      </c>
      <c r="AP8" s="54">
        <f>'Y2 surgery transition matrices'!I65</f>
        <v>1.8430000000000001E-4</v>
      </c>
      <c r="AQ8" s="54">
        <f>'Y2 surgery transition matrices'!J65</f>
        <v>0</v>
      </c>
      <c r="AR8" s="54">
        <f>'Y2 surgery transition matrices'!K65</f>
        <v>6.2241080000000008E-3</v>
      </c>
      <c r="AS8" s="54"/>
      <c r="AT8" s="53" t="str">
        <f>'Y3 surgery transition matrices'!A65</f>
        <v>F2</v>
      </c>
      <c r="AU8" s="54">
        <f>'Y3 surgery transition matrices'!B65</f>
        <v>0</v>
      </c>
      <c r="AV8" s="54">
        <f>'Y3 surgery transition matrices'!C65</f>
        <v>0</v>
      </c>
      <c r="AW8" s="54">
        <f>'Y3 surgery transition matrices'!D65</f>
        <v>0.21629999999999999</v>
      </c>
      <c r="AX8" s="54">
        <f>'Y3 surgery transition matrices'!E65</f>
        <v>0.67059159200000007</v>
      </c>
      <c r="AY8" s="54">
        <f>'Y3 surgery transition matrices'!F65</f>
        <v>0.1067</v>
      </c>
      <c r="AZ8" s="54">
        <f>'Y3 surgery transition matrices'!G65</f>
        <v>0</v>
      </c>
      <c r="BA8" s="54">
        <f>'Y3 surgery transition matrices'!H65</f>
        <v>0</v>
      </c>
      <c r="BB8" s="54">
        <f>'Y3 surgery transition matrices'!I65</f>
        <v>1.8430000000000001E-4</v>
      </c>
      <c r="BC8" s="54">
        <f>'Y3 surgery transition matrices'!J65</f>
        <v>0</v>
      </c>
      <c r="BD8" s="54">
        <f>'Y3 surgery transition matrices'!K65</f>
        <v>6.2241080000000008E-3</v>
      </c>
      <c r="BE8" s="54"/>
      <c r="BF8" s="53" t="str">
        <f>'Y4 surgery transition matrices'!A65</f>
        <v>F2</v>
      </c>
      <c r="BG8" s="54">
        <f>'Y4 surgery transition matrices'!B65</f>
        <v>0</v>
      </c>
      <c r="BH8" s="54">
        <f>'Y4 surgery transition matrices'!C65</f>
        <v>0</v>
      </c>
      <c r="BI8" s="54">
        <f>'Y4 surgery transition matrices'!D65</f>
        <v>0.2472</v>
      </c>
      <c r="BJ8" s="54">
        <f>'Y4 surgery transition matrices'!E65</f>
        <v>0.63969159200000003</v>
      </c>
      <c r="BK8" s="54">
        <f>'Y4 surgery transition matrices'!F65</f>
        <v>0.1067</v>
      </c>
      <c r="BL8" s="54">
        <f>'Y4 surgery transition matrices'!G65</f>
        <v>0</v>
      </c>
      <c r="BM8" s="54">
        <f>'Y4 surgery transition matrices'!H65</f>
        <v>0</v>
      </c>
      <c r="BN8" s="54">
        <f>'Y4 surgery transition matrices'!I65</f>
        <v>1.8430000000000001E-4</v>
      </c>
      <c r="BO8" s="54">
        <f>'Y4 surgery transition matrices'!J65</f>
        <v>0</v>
      </c>
      <c r="BP8" s="54">
        <f>'Y4 surgery transition matrices'!K65</f>
        <v>6.2241080000000008E-3</v>
      </c>
      <c r="BQ8" s="54"/>
      <c r="BR8" s="53" t="str">
        <f>'Y5 surgery transition matrices'!A65</f>
        <v>F2</v>
      </c>
      <c r="BS8" s="54">
        <f>'Y5 surgery transition matrices'!B65</f>
        <v>0</v>
      </c>
      <c r="BT8" s="54">
        <f>'Y5 surgery transition matrices'!C65</f>
        <v>0</v>
      </c>
      <c r="BU8" s="54">
        <f>'Y5 surgery transition matrices'!D65</f>
        <v>0.25337999999999999</v>
      </c>
      <c r="BV8" s="54">
        <f>'Y5 surgery transition matrices'!E65</f>
        <v>0.63351159200000007</v>
      </c>
      <c r="BW8" s="54">
        <f>'Y5 surgery transition matrices'!F65</f>
        <v>0.1067</v>
      </c>
      <c r="BX8" s="54">
        <f>'Y5 surgery transition matrices'!G65</f>
        <v>0</v>
      </c>
      <c r="BY8" s="54">
        <f>'Y5 surgery transition matrices'!H65</f>
        <v>0</v>
      </c>
      <c r="BZ8" s="54">
        <f>'Y5 surgery transition matrices'!I65</f>
        <v>1.8430000000000001E-4</v>
      </c>
      <c r="CA8" s="54">
        <f>'Y5 surgery transition matrices'!J65</f>
        <v>0</v>
      </c>
      <c r="CB8" s="91">
        <f>'Y5 surgery transition matrices'!K65</f>
        <v>6.2241080000000008E-3</v>
      </c>
    </row>
    <row r="9" spans="1:80" x14ac:dyDescent="0.25">
      <c r="A9" s="4" t="str">
        <f>'45-49 transition matrix'!A6</f>
        <v>F3</v>
      </c>
      <c r="B9" s="41">
        <f>'45-49 transition matrix'!B6</f>
        <v>0</v>
      </c>
      <c r="C9" s="41">
        <f>'45-49 transition matrix'!C6</f>
        <v>0</v>
      </c>
      <c r="D9" s="41">
        <f>'45-49 transition matrix'!D6</f>
        <v>0</v>
      </c>
      <c r="E9" s="41">
        <f>'45-49 transition matrix'!E6</f>
        <v>6.1800000000000001E-2</v>
      </c>
      <c r="F9" s="41">
        <f>'45-49 transition matrix'!F6</f>
        <v>0.85989176999999994</v>
      </c>
      <c r="G9" s="41">
        <f>'45-49 transition matrix'!G6</f>
        <v>6.9839999999999999E-2</v>
      </c>
      <c r="H9" s="41">
        <f>'45-49 transition matrix'!H6</f>
        <v>0</v>
      </c>
      <c r="I9" s="41">
        <f>'45-49 transition matrix'!I6</f>
        <v>3.6860000000000001E-4</v>
      </c>
      <c r="J9" s="41">
        <f>'45-49 transition matrix'!J6</f>
        <v>0</v>
      </c>
      <c r="K9" s="41">
        <f>'45-49 transition matrix'!K6</f>
        <v>8.0996300000000018E-3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75" t="str">
        <f>'Y1 surgery transition matrices'!A66</f>
        <v>F3</v>
      </c>
      <c r="W9" s="54">
        <f>'Y1 surgery transition matrices'!B66</f>
        <v>0</v>
      </c>
      <c r="X9" s="54">
        <f>'Y1 surgery transition matrices'!C66</f>
        <v>0</v>
      </c>
      <c r="Y9" s="54">
        <f>'Y1 surgery transition matrices'!D66</f>
        <v>0</v>
      </c>
      <c r="Z9" s="54">
        <f>'Y1 surgery transition matrices'!E66</f>
        <v>0.1236</v>
      </c>
      <c r="AA9" s="54">
        <f>'Y1 surgery transition matrices'!F66</f>
        <v>0.79809176999999987</v>
      </c>
      <c r="AB9" s="54">
        <f>'Y1 surgery transition matrices'!G66</f>
        <v>6.9839999999999999E-2</v>
      </c>
      <c r="AC9" s="54">
        <f>'Y1 surgery transition matrices'!H66</f>
        <v>0</v>
      </c>
      <c r="AD9" s="54">
        <f>'Y1 surgery transition matrices'!I66</f>
        <v>3.6860000000000001E-4</v>
      </c>
      <c r="AE9" s="54">
        <f>'Y1 surgery transition matrices'!J66</f>
        <v>0</v>
      </c>
      <c r="AF9" s="54">
        <f>'Y1 surgery transition matrices'!K66</f>
        <v>8.0996300000000018E-3</v>
      </c>
      <c r="AG9" s="54"/>
      <c r="AH9" s="53" t="str">
        <f>'Y2 surgery transition matrices'!A66</f>
        <v>F3</v>
      </c>
      <c r="AI9" s="54">
        <f>'Y2 surgery transition matrices'!B66</f>
        <v>0</v>
      </c>
      <c r="AJ9" s="54">
        <f>'Y2 surgery transition matrices'!C66</f>
        <v>0</v>
      </c>
      <c r="AK9" s="54">
        <f>'Y2 surgery transition matrices'!D66</f>
        <v>0</v>
      </c>
      <c r="AL9" s="54">
        <f>'Y2 surgery transition matrices'!E66</f>
        <v>0.18540000000000001</v>
      </c>
      <c r="AM9" s="54">
        <f>'Y2 surgery transition matrices'!F66</f>
        <v>0.7362917699999999</v>
      </c>
      <c r="AN9" s="54">
        <f>'Y2 surgery transition matrices'!G66</f>
        <v>6.9839999999999999E-2</v>
      </c>
      <c r="AO9" s="54">
        <f>'Y2 surgery transition matrices'!H66</f>
        <v>0</v>
      </c>
      <c r="AP9" s="54">
        <f>'Y2 surgery transition matrices'!I66</f>
        <v>3.6860000000000001E-4</v>
      </c>
      <c r="AQ9" s="54">
        <f>'Y2 surgery transition matrices'!J66</f>
        <v>0</v>
      </c>
      <c r="AR9" s="54">
        <f>'Y2 surgery transition matrices'!K66</f>
        <v>8.0996300000000018E-3</v>
      </c>
      <c r="AS9" s="54"/>
      <c r="AT9" s="53" t="str">
        <f>'Y3 surgery transition matrices'!A66</f>
        <v>F3</v>
      </c>
      <c r="AU9" s="54">
        <f>'Y3 surgery transition matrices'!B66</f>
        <v>0</v>
      </c>
      <c r="AV9" s="54">
        <f>'Y3 surgery transition matrices'!C66</f>
        <v>0</v>
      </c>
      <c r="AW9" s="54">
        <f>'Y3 surgery transition matrices'!D66</f>
        <v>0</v>
      </c>
      <c r="AX9" s="54">
        <f>'Y3 surgery transition matrices'!E66</f>
        <v>0.21629999999999999</v>
      </c>
      <c r="AY9" s="54">
        <f>'Y3 surgery transition matrices'!F66</f>
        <v>0.70539176999999997</v>
      </c>
      <c r="AZ9" s="54">
        <f>'Y3 surgery transition matrices'!G66</f>
        <v>6.9839999999999999E-2</v>
      </c>
      <c r="BA9" s="54">
        <f>'Y3 surgery transition matrices'!H66</f>
        <v>0</v>
      </c>
      <c r="BB9" s="54">
        <f>'Y3 surgery transition matrices'!I66</f>
        <v>3.6860000000000001E-4</v>
      </c>
      <c r="BC9" s="54">
        <f>'Y3 surgery transition matrices'!J66</f>
        <v>0</v>
      </c>
      <c r="BD9" s="54">
        <f>'Y3 surgery transition matrices'!K66</f>
        <v>8.0996300000000018E-3</v>
      </c>
      <c r="BE9" s="54"/>
      <c r="BF9" s="53" t="str">
        <f>'Y4 surgery transition matrices'!A66</f>
        <v>F3</v>
      </c>
      <c r="BG9" s="54">
        <f>'Y4 surgery transition matrices'!B66</f>
        <v>0</v>
      </c>
      <c r="BH9" s="54">
        <f>'Y4 surgery transition matrices'!C66</f>
        <v>0</v>
      </c>
      <c r="BI9" s="54">
        <f>'Y4 surgery transition matrices'!D66</f>
        <v>0</v>
      </c>
      <c r="BJ9" s="54">
        <f>'Y4 surgery transition matrices'!E66</f>
        <v>0.2472</v>
      </c>
      <c r="BK9" s="54">
        <f>'Y4 surgery transition matrices'!F66</f>
        <v>0.67449176999999993</v>
      </c>
      <c r="BL9" s="54">
        <f>'Y4 surgery transition matrices'!G66</f>
        <v>6.9839999999999999E-2</v>
      </c>
      <c r="BM9" s="54">
        <f>'Y4 surgery transition matrices'!H66</f>
        <v>0</v>
      </c>
      <c r="BN9" s="54">
        <f>'Y4 surgery transition matrices'!I66</f>
        <v>3.6860000000000001E-4</v>
      </c>
      <c r="BO9" s="54">
        <f>'Y4 surgery transition matrices'!J66</f>
        <v>0</v>
      </c>
      <c r="BP9" s="54">
        <f>'Y4 surgery transition matrices'!K66</f>
        <v>8.0996300000000018E-3</v>
      </c>
      <c r="BQ9" s="54"/>
      <c r="BR9" s="53" t="str">
        <f>'Y5 surgery transition matrices'!A66</f>
        <v>F3</v>
      </c>
      <c r="BS9" s="54">
        <f>'Y5 surgery transition matrices'!B66</f>
        <v>0</v>
      </c>
      <c r="BT9" s="54">
        <f>'Y5 surgery transition matrices'!C66</f>
        <v>0</v>
      </c>
      <c r="BU9" s="54">
        <f>'Y5 surgery transition matrices'!D66</f>
        <v>0</v>
      </c>
      <c r="BV9" s="54">
        <f>'Y5 surgery transition matrices'!E66</f>
        <v>0.25337999999999999</v>
      </c>
      <c r="BW9" s="54">
        <f>'Y5 surgery transition matrices'!F66</f>
        <v>0.66831176999999997</v>
      </c>
      <c r="BX9" s="54">
        <f>'Y5 surgery transition matrices'!G66</f>
        <v>6.9839999999999999E-2</v>
      </c>
      <c r="BY9" s="54">
        <f>'Y5 surgery transition matrices'!H66</f>
        <v>0</v>
      </c>
      <c r="BZ9" s="54">
        <f>'Y5 surgery transition matrices'!I66</f>
        <v>3.6860000000000001E-4</v>
      </c>
      <c r="CA9" s="54">
        <f>'Y5 surgery transition matrices'!J66</f>
        <v>0</v>
      </c>
      <c r="CB9" s="91">
        <f>'Y5 surgery transition matrices'!K66</f>
        <v>8.0996300000000018E-3</v>
      </c>
    </row>
    <row r="10" spans="1:80" x14ac:dyDescent="0.25">
      <c r="A10" s="4" t="str">
        <f>'45-49 transition matrix'!A7</f>
        <v>F4</v>
      </c>
      <c r="B10" s="41">
        <f>'45-49 transition matrix'!B7</f>
        <v>0</v>
      </c>
      <c r="C10" s="41">
        <f>'45-49 transition matrix'!C7</f>
        <v>0</v>
      </c>
      <c r="D10" s="41">
        <f>'45-49 transition matrix'!D7</f>
        <v>0</v>
      </c>
      <c r="E10" s="41">
        <f>'45-49 transition matrix'!E7</f>
        <v>0</v>
      </c>
      <c r="F10" s="41">
        <f>'45-49 transition matrix'!F7</f>
        <v>6.1800000000000001E-2</v>
      </c>
      <c r="G10" s="41">
        <f>'45-49 transition matrix'!G7</f>
        <v>0.796025074</v>
      </c>
      <c r="H10" s="41">
        <f>'45-49 transition matrix'!H7</f>
        <v>0.1067</v>
      </c>
      <c r="I10" s="41">
        <f>'45-49 transition matrix'!I7</f>
        <v>2.5219999999999999E-2</v>
      </c>
      <c r="J10" s="41">
        <f>'45-49 transition matrix'!J7</f>
        <v>0</v>
      </c>
      <c r="K10" s="41">
        <f>'45-49 transition matrix'!K7</f>
        <v>1.0254926000000001E-2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75" t="str">
        <f>'Y1 surgery transition matrices'!A67</f>
        <v>F4</v>
      </c>
      <c r="W10" s="54">
        <f>'Y1 surgery transition matrices'!B67</f>
        <v>0</v>
      </c>
      <c r="X10" s="54">
        <f>'Y1 surgery transition matrices'!C67</f>
        <v>0</v>
      </c>
      <c r="Y10" s="54">
        <f>'Y1 surgery transition matrices'!D67</f>
        <v>0</v>
      </c>
      <c r="Z10" s="54">
        <f>'Y1 surgery transition matrices'!E67</f>
        <v>0</v>
      </c>
      <c r="AA10" s="54">
        <f>'Y1 surgery transition matrices'!F67</f>
        <v>6.1800000000000001E-2</v>
      </c>
      <c r="AB10" s="54">
        <f>'Y1 surgery transition matrices'!G67</f>
        <v>0.796025074</v>
      </c>
      <c r="AC10" s="54">
        <f>'Y1 surgery transition matrices'!H67</f>
        <v>0.1067</v>
      </c>
      <c r="AD10" s="54">
        <f>'Y1 surgery transition matrices'!I67</f>
        <v>2.5219999999999999E-2</v>
      </c>
      <c r="AE10" s="54">
        <f>'Y1 surgery transition matrices'!J67</f>
        <v>0</v>
      </c>
      <c r="AF10" s="54">
        <f>'Y1 surgery transition matrices'!K67</f>
        <v>1.0254926000000001E-2</v>
      </c>
      <c r="AG10" s="54"/>
      <c r="AH10" s="53" t="str">
        <f>'Y2 surgery transition matrices'!A67</f>
        <v>F4</v>
      </c>
      <c r="AI10" s="54">
        <f>'Y2 surgery transition matrices'!B67</f>
        <v>0</v>
      </c>
      <c r="AJ10" s="54">
        <f>'Y2 surgery transition matrices'!C67</f>
        <v>0</v>
      </c>
      <c r="AK10" s="54">
        <f>'Y2 surgery transition matrices'!D67</f>
        <v>0</v>
      </c>
      <c r="AL10" s="54">
        <f>'Y2 surgery transition matrices'!E67</f>
        <v>0</v>
      </c>
      <c r="AM10" s="54">
        <f>'Y2 surgery transition matrices'!F67</f>
        <v>6.1800000000000001E-2</v>
      </c>
      <c r="AN10" s="54">
        <f>'Y2 surgery transition matrices'!G67</f>
        <v>0.796025074</v>
      </c>
      <c r="AO10" s="54">
        <f>'Y2 surgery transition matrices'!H67</f>
        <v>0.1067</v>
      </c>
      <c r="AP10" s="54">
        <f>'Y2 surgery transition matrices'!I67</f>
        <v>2.5219999999999999E-2</v>
      </c>
      <c r="AQ10" s="54">
        <f>'Y2 surgery transition matrices'!J67</f>
        <v>0</v>
      </c>
      <c r="AR10" s="54">
        <f>'Y2 surgery transition matrices'!K67</f>
        <v>1.0254926000000001E-2</v>
      </c>
      <c r="AS10" s="54"/>
      <c r="AT10" s="53" t="str">
        <f>'Y3 surgery transition matrices'!A67</f>
        <v>F4</v>
      </c>
      <c r="AU10" s="54">
        <f>'Y3 surgery transition matrices'!B67</f>
        <v>0</v>
      </c>
      <c r="AV10" s="54">
        <f>'Y3 surgery transition matrices'!C67</f>
        <v>0</v>
      </c>
      <c r="AW10" s="54">
        <f>'Y3 surgery transition matrices'!D67</f>
        <v>0</v>
      </c>
      <c r="AX10" s="54">
        <f>'Y3 surgery transition matrices'!E67</f>
        <v>0</v>
      </c>
      <c r="AY10" s="54">
        <f>'Y3 surgery transition matrices'!F67</f>
        <v>6.1800000000000001E-2</v>
      </c>
      <c r="AZ10" s="54">
        <f>'Y3 surgery transition matrices'!G67</f>
        <v>0.796025074</v>
      </c>
      <c r="BA10" s="54">
        <f>'Y3 surgery transition matrices'!H67</f>
        <v>0.1067</v>
      </c>
      <c r="BB10" s="54">
        <f>'Y3 surgery transition matrices'!I67</f>
        <v>2.5219999999999999E-2</v>
      </c>
      <c r="BC10" s="54">
        <f>'Y3 surgery transition matrices'!J67</f>
        <v>0</v>
      </c>
      <c r="BD10" s="54">
        <f>'Y3 surgery transition matrices'!K67</f>
        <v>1.0254926000000001E-2</v>
      </c>
      <c r="BE10" s="54"/>
      <c r="BF10" s="53" t="str">
        <f>'Y4 surgery transition matrices'!A67</f>
        <v>F4</v>
      </c>
      <c r="BG10" s="54">
        <f>'Y4 surgery transition matrices'!B67</f>
        <v>0</v>
      </c>
      <c r="BH10" s="54">
        <f>'Y4 surgery transition matrices'!C67</f>
        <v>0</v>
      </c>
      <c r="BI10" s="54">
        <f>'Y4 surgery transition matrices'!D67</f>
        <v>0</v>
      </c>
      <c r="BJ10" s="54">
        <f>'Y4 surgery transition matrices'!E67</f>
        <v>0</v>
      </c>
      <c r="BK10" s="54">
        <f>'Y4 surgery transition matrices'!F67</f>
        <v>6.1800000000000001E-2</v>
      </c>
      <c r="BL10" s="54">
        <f>'Y4 surgery transition matrices'!G67</f>
        <v>0.796025074</v>
      </c>
      <c r="BM10" s="54">
        <f>'Y4 surgery transition matrices'!H67</f>
        <v>0.1067</v>
      </c>
      <c r="BN10" s="54">
        <f>'Y4 surgery transition matrices'!I67</f>
        <v>2.5219999999999999E-2</v>
      </c>
      <c r="BO10" s="54">
        <f>'Y4 surgery transition matrices'!J67</f>
        <v>0</v>
      </c>
      <c r="BP10" s="54">
        <f>'Y4 surgery transition matrices'!K67</f>
        <v>1.0254926000000001E-2</v>
      </c>
      <c r="BQ10" s="54"/>
      <c r="BR10" s="53" t="str">
        <f>'Y5 surgery transition matrices'!A67</f>
        <v>F4</v>
      </c>
      <c r="BS10" s="54">
        <f>'Y5 surgery transition matrices'!B67</f>
        <v>0</v>
      </c>
      <c r="BT10" s="54">
        <f>'Y5 surgery transition matrices'!C67</f>
        <v>0</v>
      </c>
      <c r="BU10" s="54">
        <f>'Y5 surgery transition matrices'!D67</f>
        <v>0</v>
      </c>
      <c r="BV10" s="54">
        <f>'Y5 surgery transition matrices'!E67</f>
        <v>0</v>
      </c>
      <c r="BW10" s="54">
        <f>'Y5 surgery transition matrices'!F67</f>
        <v>6.1800000000000001E-2</v>
      </c>
      <c r="BX10" s="54">
        <f>'Y5 surgery transition matrices'!G67</f>
        <v>0.796025074</v>
      </c>
      <c r="BY10" s="54">
        <f>'Y5 surgery transition matrices'!H67</f>
        <v>0.1067</v>
      </c>
      <c r="BZ10" s="54">
        <f>'Y5 surgery transition matrices'!I67</f>
        <v>2.5219999999999999E-2</v>
      </c>
      <c r="CA10" s="54">
        <f>'Y5 surgery transition matrices'!J67</f>
        <v>0</v>
      </c>
      <c r="CB10" s="91">
        <f>'Y5 surgery transition matrices'!K67</f>
        <v>1.0254926000000001E-2</v>
      </c>
    </row>
    <row r="11" spans="1:80" x14ac:dyDescent="0.25">
      <c r="A11" s="4" t="str">
        <f>'45-49 transition matrix'!A8</f>
        <v>DCC</v>
      </c>
      <c r="B11" s="41">
        <f>'45-49 transition matrix'!B8</f>
        <v>0</v>
      </c>
      <c r="C11" s="41">
        <f>'45-49 transition matrix'!C8</f>
        <v>0</v>
      </c>
      <c r="D11" s="41">
        <f>'45-49 transition matrix'!D8</f>
        <v>0</v>
      </c>
      <c r="E11" s="41">
        <f>'45-49 transition matrix'!E8</f>
        <v>0</v>
      </c>
      <c r="F11" s="41">
        <f>'45-49 transition matrix'!F8</f>
        <v>0</v>
      </c>
      <c r="G11" s="41">
        <f>'45-49 transition matrix'!G8</f>
        <v>0</v>
      </c>
      <c r="H11" s="41">
        <f>'45-49 transition matrix'!H8</f>
        <v>0.78761999999999999</v>
      </c>
      <c r="I11" s="41">
        <f>'45-49 transition matrix'!I8</f>
        <v>2.5219999999999999E-2</v>
      </c>
      <c r="J11" s="41">
        <f>'45-49 transition matrix'!J8</f>
        <v>2.716E-2</v>
      </c>
      <c r="K11" s="41">
        <f>'45-49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75" t="str">
        <f>'Y1 surgery transition matrices'!A68</f>
        <v>DCC</v>
      </c>
      <c r="W11" s="54">
        <f>'Y1 surgery transition matrices'!B68</f>
        <v>0</v>
      </c>
      <c r="X11" s="54">
        <f>'Y1 surgery transition matrices'!C68</f>
        <v>0</v>
      </c>
      <c r="Y11" s="54">
        <f>'Y1 surgery transition matrices'!D68</f>
        <v>0</v>
      </c>
      <c r="Z11" s="54">
        <f>'Y1 surgery transition matrices'!E68</f>
        <v>0</v>
      </c>
      <c r="AA11" s="54">
        <f>'Y1 surgery transition matrices'!F68</f>
        <v>0</v>
      </c>
      <c r="AB11" s="54">
        <f>'Y1 surgery transition matrices'!G68</f>
        <v>0</v>
      </c>
      <c r="AC11" s="54">
        <f>'Y1 surgery transition matrices'!H68</f>
        <v>0.78761999999999999</v>
      </c>
      <c r="AD11" s="54">
        <f>'Y1 surgery transition matrices'!I68</f>
        <v>2.5219999999999999E-2</v>
      </c>
      <c r="AE11" s="54">
        <f>'Y1 surgery transition matrices'!J68</f>
        <v>2.716E-2</v>
      </c>
      <c r="AF11" s="54">
        <f>'Y1 surgery transition matrices'!K68</f>
        <v>0.16</v>
      </c>
      <c r="AG11" s="54"/>
      <c r="AH11" s="53" t="str">
        <f>'Y2 surgery transition matrices'!A68</f>
        <v>DCC</v>
      </c>
      <c r="AI11" s="54">
        <f>'Y2 surgery transition matrices'!B68</f>
        <v>0</v>
      </c>
      <c r="AJ11" s="54">
        <f>'Y2 surgery transition matrices'!C68</f>
        <v>0</v>
      </c>
      <c r="AK11" s="54">
        <f>'Y2 surgery transition matrices'!D68</f>
        <v>0</v>
      </c>
      <c r="AL11" s="54">
        <f>'Y2 surgery transition matrices'!E68</f>
        <v>0</v>
      </c>
      <c r="AM11" s="54">
        <f>'Y2 surgery transition matrices'!F68</f>
        <v>0</v>
      </c>
      <c r="AN11" s="54">
        <f>'Y2 surgery transition matrices'!G68</f>
        <v>0</v>
      </c>
      <c r="AO11" s="54">
        <f>'Y2 surgery transition matrices'!H68</f>
        <v>0.78761999999999999</v>
      </c>
      <c r="AP11" s="54">
        <f>'Y2 surgery transition matrices'!I68</f>
        <v>2.5219999999999999E-2</v>
      </c>
      <c r="AQ11" s="54">
        <f>'Y2 surgery transition matrices'!J68</f>
        <v>2.716E-2</v>
      </c>
      <c r="AR11" s="54">
        <f>'Y2 surgery transition matrices'!K68</f>
        <v>0.16</v>
      </c>
      <c r="AS11" s="54"/>
      <c r="AT11" s="53" t="str">
        <f>'Y3 surgery transition matrices'!A68</f>
        <v>DCC</v>
      </c>
      <c r="AU11" s="54">
        <f>'Y3 surgery transition matrices'!B68</f>
        <v>0</v>
      </c>
      <c r="AV11" s="54">
        <f>'Y3 surgery transition matrices'!C68</f>
        <v>0</v>
      </c>
      <c r="AW11" s="54">
        <f>'Y3 surgery transition matrices'!D68</f>
        <v>0</v>
      </c>
      <c r="AX11" s="54">
        <f>'Y3 surgery transition matrices'!E68</f>
        <v>0</v>
      </c>
      <c r="AY11" s="54">
        <f>'Y3 surgery transition matrices'!F68</f>
        <v>0</v>
      </c>
      <c r="AZ11" s="54">
        <f>'Y3 surgery transition matrices'!G68</f>
        <v>0</v>
      </c>
      <c r="BA11" s="54">
        <f>'Y3 surgery transition matrices'!H68</f>
        <v>0.78761999999999999</v>
      </c>
      <c r="BB11" s="54">
        <f>'Y3 surgery transition matrices'!I68</f>
        <v>2.5219999999999999E-2</v>
      </c>
      <c r="BC11" s="54">
        <f>'Y3 surgery transition matrices'!J68</f>
        <v>2.716E-2</v>
      </c>
      <c r="BD11" s="54">
        <f>'Y3 surgery transition matrices'!K68</f>
        <v>0.16</v>
      </c>
      <c r="BE11" s="54"/>
      <c r="BF11" s="53" t="str">
        <f>'Y4 surgery transition matrices'!A68</f>
        <v>DCC</v>
      </c>
      <c r="BG11" s="54">
        <f>'Y4 surgery transition matrices'!B68</f>
        <v>0</v>
      </c>
      <c r="BH11" s="54">
        <f>'Y4 surgery transition matrices'!C68</f>
        <v>0</v>
      </c>
      <c r="BI11" s="54">
        <f>'Y4 surgery transition matrices'!D68</f>
        <v>0</v>
      </c>
      <c r="BJ11" s="54">
        <f>'Y4 surgery transition matrices'!E68</f>
        <v>0</v>
      </c>
      <c r="BK11" s="54">
        <f>'Y4 surgery transition matrices'!F68</f>
        <v>0</v>
      </c>
      <c r="BL11" s="54">
        <f>'Y4 surgery transition matrices'!G68</f>
        <v>0</v>
      </c>
      <c r="BM11" s="54">
        <f>'Y4 surgery transition matrices'!H68</f>
        <v>0.78761999999999999</v>
      </c>
      <c r="BN11" s="54">
        <f>'Y4 surgery transition matrices'!I68</f>
        <v>2.5219999999999999E-2</v>
      </c>
      <c r="BO11" s="54">
        <f>'Y4 surgery transition matrices'!J68</f>
        <v>2.716E-2</v>
      </c>
      <c r="BP11" s="54">
        <f>'Y4 surgery transition matrices'!K68</f>
        <v>0.16</v>
      </c>
      <c r="BQ11" s="54"/>
      <c r="BR11" s="53" t="str">
        <f>'Y5 surgery transition matrices'!A68</f>
        <v>DCC</v>
      </c>
      <c r="BS11" s="54">
        <f>'Y5 surgery transition matrices'!B68</f>
        <v>0</v>
      </c>
      <c r="BT11" s="54">
        <f>'Y5 surgery transition matrices'!C68</f>
        <v>0</v>
      </c>
      <c r="BU11" s="54">
        <f>'Y5 surgery transition matrices'!D68</f>
        <v>0</v>
      </c>
      <c r="BV11" s="54">
        <f>'Y5 surgery transition matrices'!E68</f>
        <v>0</v>
      </c>
      <c r="BW11" s="54">
        <f>'Y5 surgery transition matrices'!F68</f>
        <v>0</v>
      </c>
      <c r="BX11" s="54">
        <f>'Y5 surgery transition matrices'!G68</f>
        <v>0</v>
      </c>
      <c r="BY11" s="54">
        <f>'Y5 surgery transition matrices'!H68</f>
        <v>0.78761999999999999</v>
      </c>
      <c r="BZ11" s="54">
        <f>'Y5 surgery transition matrices'!I68</f>
        <v>2.5219999999999999E-2</v>
      </c>
      <c r="CA11" s="54">
        <f>'Y5 surgery transition matrices'!J68</f>
        <v>2.716E-2</v>
      </c>
      <c r="CB11" s="91">
        <f>'Y5 surgery transition matrices'!K68</f>
        <v>0.16</v>
      </c>
    </row>
    <row r="12" spans="1:80" x14ac:dyDescent="0.25">
      <c r="A12" s="4" t="str">
        <f>'45-49 transition matrix'!A9</f>
        <v>HCC</v>
      </c>
      <c r="B12" s="41">
        <f>'45-49 transition matrix'!B9</f>
        <v>0</v>
      </c>
      <c r="C12" s="41">
        <f>'45-49 transition matrix'!C9</f>
        <v>0</v>
      </c>
      <c r="D12" s="41">
        <f>'45-49 transition matrix'!D9</f>
        <v>0</v>
      </c>
      <c r="E12" s="41">
        <f>'45-49 transition matrix'!E9</f>
        <v>0</v>
      </c>
      <c r="F12" s="41">
        <f>'45-49 transition matrix'!F9</f>
        <v>0</v>
      </c>
      <c r="G12" s="41">
        <f>'45-49 transition matrix'!G9</f>
        <v>0</v>
      </c>
      <c r="H12" s="41">
        <f>'45-49 transition matrix'!H9</f>
        <v>0</v>
      </c>
      <c r="I12" s="41">
        <f>'45-49 transition matrix'!I9</f>
        <v>0.34700000000000009</v>
      </c>
      <c r="J12" s="41">
        <f>'45-49 transition matrix'!J9</f>
        <v>3.0599999999999999E-2</v>
      </c>
      <c r="K12" s="41">
        <f>'45-49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75" t="str">
        <f>'Y1 surgery transition matrices'!A69</f>
        <v>HCC</v>
      </c>
      <c r="W12" s="54">
        <f>'Y1 surgery transition matrices'!B69</f>
        <v>0</v>
      </c>
      <c r="X12" s="54">
        <f>'Y1 surgery transition matrices'!C69</f>
        <v>0</v>
      </c>
      <c r="Y12" s="54">
        <f>'Y1 surgery transition matrices'!D69</f>
        <v>0</v>
      </c>
      <c r="Z12" s="54">
        <f>'Y1 surgery transition matrices'!E69</f>
        <v>0</v>
      </c>
      <c r="AA12" s="54">
        <f>'Y1 surgery transition matrices'!F69</f>
        <v>0</v>
      </c>
      <c r="AB12" s="54">
        <f>'Y1 surgery transition matrices'!G69</f>
        <v>0</v>
      </c>
      <c r="AC12" s="54">
        <f>'Y1 surgery transition matrices'!H69</f>
        <v>0</v>
      </c>
      <c r="AD12" s="54">
        <f>'Y1 surgery transition matrices'!I69</f>
        <v>0.34700000000000009</v>
      </c>
      <c r="AE12" s="54">
        <f>'Y1 surgery transition matrices'!J69</f>
        <v>3.0599999999999999E-2</v>
      </c>
      <c r="AF12" s="54">
        <f>'Y1 surgery transition matrices'!K69</f>
        <v>0.62239999999999995</v>
      </c>
      <c r="AG12" s="54"/>
      <c r="AH12" s="53" t="str">
        <f>'Y2 surgery transition matrices'!A69</f>
        <v>HCC</v>
      </c>
      <c r="AI12" s="54">
        <f>'Y2 surgery transition matrices'!B69</f>
        <v>0</v>
      </c>
      <c r="AJ12" s="54">
        <f>'Y2 surgery transition matrices'!C69</f>
        <v>0</v>
      </c>
      <c r="AK12" s="54">
        <f>'Y2 surgery transition matrices'!D69</f>
        <v>0</v>
      </c>
      <c r="AL12" s="54">
        <f>'Y2 surgery transition matrices'!E69</f>
        <v>0</v>
      </c>
      <c r="AM12" s="54">
        <f>'Y2 surgery transition matrices'!F69</f>
        <v>0</v>
      </c>
      <c r="AN12" s="54">
        <f>'Y2 surgery transition matrices'!G69</f>
        <v>0</v>
      </c>
      <c r="AO12" s="54">
        <f>'Y2 surgery transition matrices'!H69</f>
        <v>0</v>
      </c>
      <c r="AP12" s="54">
        <f>'Y2 surgery transition matrices'!I69</f>
        <v>0.34700000000000009</v>
      </c>
      <c r="AQ12" s="54">
        <f>'Y2 surgery transition matrices'!J69</f>
        <v>3.0599999999999999E-2</v>
      </c>
      <c r="AR12" s="54">
        <f>'Y2 surgery transition matrices'!K69</f>
        <v>0.62239999999999995</v>
      </c>
      <c r="AS12" s="54"/>
      <c r="AT12" s="53" t="str">
        <f>'Y3 surgery transition matrices'!A69</f>
        <v>HCC</v>
      </c>
      <c r="AU12" s="54">
        <f>'Y3 surgery transition matrices'!B69</f>
        <v>0</v>
      </c>
      <c r="AV12" s="54">
        <f>'Y3 surgery transition matrices'!C69</f>
        <v>0</v>
      </c>
      <c r="AW12" s="54">
        <f>'Y3 surgery transition matrices'!D69</f>
        <v>0</v>
      </c>
      <c r="AX12" s="54">
        <f>'Y3 surgery transition matrices'!E69</f>
        <v>0</v>
      </c>
      <c r="AY12" s="54">
        <f>'Y3 surgery transition matrices'!F69</f>
        <v>0</v>
      </c>
      <c r="AZ12" s="54">
        <f>'Y3 surgery transition matrices'!G69</f>
        <v>0</v>
      </c>
      <c r="BA12" s="54">
        <f>'Y3 surgery transition matrices'!H69</f>
        <v>0</v>
      </c>
      <c r="BB12" s="54">
        <f>'Y3 surgery transition matrices'!I69</f>
        <v>0.34700000000000009</v>
      </c>
      <c r="BC12" s="54">
        <f>'Y3 surgery transition matrices'!J69</f>
        <v>3.0599999999999999E-2</v>
      </c>
      <c r="BD12" s="54">
        <f>'Y3 surgery transition matrices'!K69</f>
        <v>0.62239999999999995</v>
      </c>
      <c r="BE12" s="54"/>
      <c r="BF12" s="53" t="str">
        <f>'Y4 surgery transition matrices'!A69</f>
        <v>HCC</v>
      </c>
      <c r="BG12" s="54">
        <f>'Y4 surgery transition matrices'!B69</f>
        <v>0</v>
      </c>
      <c r="BH12" s="54">
        <f>'Y4 surgery transition matrices'!C69</f>
        <v>0</v>
      </c>
      <c r="BI12" s="54">
        <f>'Y4 surgery transition matrices'!D69</f>
        <v>0</v>
      </c>
      <c r="BJ12" s="54">
        <f>'Y4 surgery transition matrices'!E69</f>
        <v>0</v>
      </c>
      <c r="BK12" s="54">
        <f>'Y4 surgery transition matrices'!F69</f>
        <v>0</v>
      </c>
      <c r="BL12" s="54">
        <f>'Y4 surgery transition matrices'!G69</f>
        <v>0</v>
      </c>
      <c r="BM12" s="54">
        <f>'Y4 surgery transition matrices'!H69</f>
        <v>0</v>
      </c>
      <c r="BN12" s="54">
        <f>'Y4 surgery transition matrices'!I69</f>
        <v>0.34700000000000009</v>
      </c>
      <c r="BO12" s="54">
        <f>'Y4 surgery transition matrices'!J69</f>
        <v>3.0599999999999999E-2</v>
      </c>
      <c r="BP12" s="54">
        <f>'Y4 surgery transition matrices'!K69</f>
        <v>0.62239999999999995</v>
      </c>
      <c r="BQ12" s="54"/>
      <c r="BR12" s="53" t="str">
        <f>'Y5 surgery transition matrices'!A69</f>
        <v>HCC</v>
      </c>
      <c r="BS12" s="54">
        <f>'Y5 surgery transition matrices'!B69</f>
        <v>0</v>
      </c>
      <c r="BT12" s="54">
        <f>'Y5 surgery transition matrices'!C69</f>
        <v>0</v>
      </c>
      <c r="BU12" s="54">
        <f>'Y5 surgery transition matrices'!D69</f>
        <v>0</v>
      </c>
      <c r="BV12" s="54">
        <f>'Y5 surgery transition matrices'!E69</f>
        <v>0</v>
      </c>
      <c r="BW12" s="54">
        <f>'Y5 surgery transition matrices'!F69</f>
        <v>0</v>
      </c>
      <c r="BX12" s="54">
        <f>'Y5 surgery transition matrices'!G69</f>
        <v>0</v>
      </c>
      <c r="BY12" s="54">
        <f>'Y5 surgery transition matrices'!H69</f>
        <v>0</v>
      </c>
      <c r="BZ12" s="54">
        <f>'Y5 surgery transition matrices'!I69</f>
        <v>0.34700000000000009</v>
      </c>
      <c r="CA12" s="54">
        <f>'Y5 surgery transition matrices'!J69</f>
        <v>3.0599999999999999E-2</v>
      </c>
      <c r="CB12" s="91">
        <f>'Y5 surgery transition matrices'!K69</f>
        <v>0.62239999999999995</v>
      </c>
    </row>
    <row r="13" spans="1:80" x14ac:dyDescent="0.25">
      <c r="A13" s="4" t="str">
        <f>'45-49 transition matrix'!A10</f>
        <v xml:space="preserve">LT </v>
      </c>
      <c r="B13" s="41">
        <f>'45-49 transition matrix'!B10</f>
        <v>0</v>
      </c>
      <c r="C13" s="41">
        <f>'45-49 transition matrix'!C10</f>
        <v>0</v>
      </c>
      <c r="D13" s="41">
        <f>'45-49 transition matrix'!D10</f>
        <v>0</v>
      </c>
      <c r="E13" s="41">
        <f>'45-49 transition matrix'!E10</f>
        <v>0</v>
      </c>
      <c r="F13" s="41">
        <f>'45-49 transition matrix'!F10</f>
        <v>0</v>
      </c>
      <c r="G13" s="41">
        <f>'45-49 transition matrix'!G10</f>
        <v>0</v>
      </c>
      <c r="H13" s="41">
        <f>'45-49 transition matrix'!H10</f>
        <v>0</v>
      </c>
      <c r="I13" s="41">
        <f>'45-49 transition matrix'!I10</f>
        <v>0</v>
      </c>
      <c r="J13" s="41">
        <f>'45-49 transition matrix'!J10</f>
        <v>0.92999999999999994</v>
      </c>
      <c r="K13" s="41">
        <f>'45-49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75" t="str">
        <f>'Y1 surgery transition matrices'!A70</f>
        <v xml:space="preserve">LT </v>
      </c>
      <c r="W13" s="54">
        <f>'Y1 surgery transition matrices'!B70</f>
        <v>0</v>
      </c>
      <c r="X13" s="54">
        <f>'Y1 surgery transition matrices'!C70</f>
        <v>0</v>
      </c>
      <c r="Y13" s="54">
        <f>'Y1 surgery transition matrices'!D70</f>
        <v>0</v>
      </c>
      <c r="Z13" s="54">
        <f>'Y1 surgery transition matrices'!E70</f>
        <v>0</v>
      </c>
      <c r="AA13" s="54">
        <f>'Y1 surgery transition matrices'!F70</f>
        <v>0</v>
      </c>
      <c r="AB13" s="54">
        <f>'Y1 surgery transition matrices'!G70</f>
        <v>0</v>
      </c>
      <c r="AC13" s="54">
        <f>'Y1 surgery transition matrices'!H70</f>
        <v>0</v>
      </c>
      <c r="AD13" s="54">
        <f>'Y1 surgery transition matrices'!I70</f>
        <v>0</v>
      </c>
      <c r="AE13" s="54">
        <f>'Y1 surgery transition matrices'!J70</f>
        <v>0.92999999999999994</v>
      </c>
      <c r="AF13" s="54">
        <f>'Y1 surgery transition matrices'!K70</f>
        <v>7.0000000000000007E-2</v>
      </c>
      <c r="AG13" s="54"/>
      <c r="AH13" s="53" t="str">
        <f>'Y2 surgery transition matrices'!A70</f>
        <v xml:space="preserve">LT </v>
      </c>
      <c r="AI13" s="54">
        <f>'Y2 surgery transition matrices'!B70</f>
        <v>0</v>
      </c>
      <c r="AJ13" s="54">
        <f>'Y2 surgery transition matrices'!C70</f>
        <v>0</v>
      </c>
      <c r="AK13" s="54">
        <f>'Y2 surgery transition matrices'!D70</f>
        <v>0</v>
      </c>
      <c r="AL13" s="54">
        <f>'Y2 surgery transition matrices'!E70</f>
        <v>0</v>
      </c>
      <c r="AM13" s="54">
        <f>'Y2 surgery transition matrices'!F70</f>
        <v>0</v>
      </c>
      <c r="AN13" s="54">
        <f>'Y2 surgery transition matrices'!G70</f>
        <v>0</v>
      </c>
      <c r="AO13" s="54">
        <f>'Y2 surgery transition matrices'!H70</f>
        <v>0</v>
      </c>
      <c r="AP13" s="54">
        <f>'Y2 surgery transition matrices'!I70</f>
        <v>0</v>
      </c>
      <c r="AQ13" s="54">
        <f>'Y2 surgery transition matrices'!J70</f>
        <v>0.92999999999999994</v>
      </c>
      <c r="AR13" s="54">
        <f>'Y2 surgery transition matrices'!K70</f>
        <v>7.0000000000000007E-2</v>
      </c>
      <c r="AS13" s="54"/>
      <c r="AT13" s="53" t="str">
        <f>'Y3 surgery transition matrices'!A70</f>
        <v xml:space="preserve">LT </v>
      </c>
      <c r="AU13" s="54">
        <f>'Y3 surgery transition matrices'!B70</f>
        <v>0</v>
      </c>
      <c r="AV13" s="54">
        <f>'Y3 surgery transition matrices'!C70</f>
        <v>0</v>
      </c>
      <c r="AW13" s="54">
        <f>'Y3 surgery transition matrices'!D70</f>
        <v>0</v>
      </c>
      <c r="AX13" s="54">
        <f>'Y3 surgery transition matrices'!E70</f>
        <v>0</v>
      </c>
      <c r="AY13" s="54">
        <f>'Y3 surgery transition matrices'!F70</f>
        <v>0</v>
      </c>
      <c r="AZ13" s="54">
        <f>'Y3 surgery transition matrices'!G70</f>
        <v>0</v>
      </c>
      <c r="BA13" s="54">
        <f>'Y3 surgery transition matrices'!H70</f>
        <v>0</v>
      </c>
      <c r="BB13" s="54">
        <f>'Y3 surgery transition matrices'!I70</f>
        <v>0</v>
      </c>
      <c r="BC13" s="54">
        <f>'Y3 surgery transition matrices'!J70</f>
        <v>0.92999999999999994</v>
      </c>
      <c r="BD13" s="54">
        <f>'Y3 surgery transition matrices'!K70</f>
        <v>7.0000000000000007E-2</v>
      </c>
      <c r="BE13" s="54"/>
      <c r="BF13" s="53" t="str">
        <f>'Y4 surgery transition matrices'!A70</f>
        <v xml:space="preserve">LT </v>
      </c>
      <c r="BG13" s="54">
        <f>'Y4 surgery transition matrices'!B70</f>
        <v>0</v>
      </c>
      <c r="BH13" s="54">
        <f>'Y4 surgery transition matrices'!C70</f>
        <v>0</v>
      </c>
      <c r="BI13" s="54">
        <f>'Y4 surgery transition matrices'!D70</f>
        <v>0</v>
      </c>
      <c r="BJ13" s="54">
        <f>'Y4 surgery transition matrices'!E70</f>
        <v>0</v>
      </c>
      <c r="BK13" s="54">
        <f>'Y4 surgery transition matrices'!F70</f>
        <v>0</v>
      </c>
      <c r="BL13" s="54">
        <f>'Y4 surgery transition matrices'!G70</f>
        <v>0</v>
      </c>
      <c r="BM13" s="54">
        <f>'Y4 surgery transition matrices'!H70</f>
        <v>0</v>
      </c>
      <c r="BN13" s="54">
        <f>'Y4 surgery transition matrices'!I70</f>
        <v>0</v>
      </c>
      <c r="BO13" s="54">
        <f>'Y4 surgery transition matrices'!J70</f>
        <v>0.92999999999999994</v>
      </c>
      <c r="BP13" s="54">
        <f>'Y4 surgery transition matrices'!K70</f>
        <v>7.0000000000000007E-2</v>
      </c>
      <c r="BQ13" s="54"/>
      <c r="BR13" s="53" t="str">
        <f>'Y5 surgery transition matrices'!A70</f>
        <v xml:space="preserve">LT </v>
      </c>
      <c r="BS13" s="54">
        <f>'Y5 surgery transition matrices'!B70</f>
        <v>0</v>
      </c>
      <c r="BT13" s="54">
        <f>'Y5 surgery transition matrices'!C70</f>
        <v>0</v>
      </c>
      <c r="BU13" s="54">
        <f>'Y5 surgery transition matrices'!D70</f>
        <v>0</v>
      </c>
      <c r="BV13" s="54">
        <f>'Y5 surgery transition matrices'!E70</f>
        <v>0</v>
      </c>
      <c r="BW13" s="54">
        <f>'Y5 surgery transition matrices'!F70</f>
        <v>0</v>
      </c>
      <c r="BX13" s="54">
        <f>'Y5 surgery transition matrices'!G70</f>
        <v>0</v>
      </c>
      <c r="BY13" s="54">
        <f>'Y5 surgery transition matrices'!H70</f>
        <v>0</v>
      </c>
      <c r="BZ13" s="54">
        <f>'Y5 surgery transition matrices'!I70</f>
        <v>0</v>
      </c>
      <c r="CA13" s="54">
        <f>'Y5 surgery transition matrices'!J70</f>
        <v>0.92999999999999994</v>
      </c>
      <c r="CB13" s="91">
        <f>'Y5 surgery transition matrices'!K70</f>
        <v>7.0000000000000007E-2</v>
      </c>
    </row>
    <row r="14" spans="1:80" ht="15.75" thickBot="1" x14ac:dyDescent="0.3">
      <c r="A14" s="4" t="str">
        <f>'45-49 transition matrix'!A11</f>
        <v>death</v>
      </c>
      <c r="B14" s="41">
        <f>'45-49 transition matrix'!B11</f>
        <v>0</v>
      </c>
      <c r="C14" s="41">
        <f>'45-49 transition matrix'!C11</f>
        <v>0</v>
      </c>
      <c r="D14" s="41">
        <f>'45-49 transition matrix'!D11</f>
        <v>0</v>
      </c>
      <c r="E14" s="41">
        <f>'45-49 transition matrix'!E11</f>
        <v>0</v>
      </c>
      <c r="F14" s="41">
        <f>'45-49 transition matrix'!F11</f>
        <v>0</v>
      </c>
      <c r="G14" s="41">
        <f>'45-49 transition matrix'!G11</f>
        <v>0</v>
      </c>
      <c r="H14" s="41">
        <f>'45-49 transition matrix'!H11</f>
        <v>0</v>
      </c>
      <c r="I14" s="41">
        <f>'45-49 transition matrix'!I11</f>
        <v>0</v>
      </c>
      <c r="J14" s="41">
        <f>'45-49 transition matrix'!J11</f>
        <v>0</v>
      </c>
      <c r="K14" s="41">
        <f>'45-49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79" t="str">
        <f>'Y1 surgery transition matrices'!A71</f>
        <v>death</v>
      </c>
      <c r="W14" s="47">
        <f>'Y1 surgery transition matrices'!B71</f>
        <v>0</v>
      </c>
      <c r="X14" s="47">
        <f>'Y1 surgery transition matrices'!C71</f>
        <v>0</v>
      </c>
      <c r="Y14" s="47">
        <f>'Y1 surgery transition matrices'!D71</f>
        <v>0</v>
      </c>
      <c r="Z14" s="47">
        <f>'Y1 surgery transition matrices'!E71</f>
        <v>0</v>
      </c>
      <c r="AA14" s="47">
        <f>'Y1 surgery transition matrices'!F71</f>
        <v>0</v>
      </c>
      <c r="AB14" s="47">
        <f>'Y1 surgery transition matrices'!G71</f>
        <v>0</v>
      </c>
      <c r="AC14" s="47">
        <f>'Y1 surgery transition matrices'!H71</f>
        <v>0</v>
      </c>
      <c r="AD14" s="47">
        <f>'Y1 surgery transition matrices'!I71</f>
        <v>0</v>
      </c>
      <c r="AE14" s="47">
        <f>'Y1 surgery transition matrices'!J71</f>
        <v>0</v>
      </c>
      <c r="AF14" s="47">
        <f>'Y1 surgery transition matrices'!K71</f>
        <v>1</v>
      </c>
      <c r="AG14" s="47"/>
      <c r="AH14" s="80" t="str">
        <f>'Y2 surgery transition matrices'!A71</f>
        <v>death</v>
      </c>
      <c r="AI14" s="47">
        <f>'Y2 surgery transition matrices'!B71</f>
        <v>0</v>
      </c>
      <c r="AJ14" s="47">
        <f>'Y2 surgery transition matrices'!C71</f>
        <v>0</v>
      </c>
      <c r="AK14" s="47">
        <f>'Y2 surgery transition matrices'!D71</f>
        <v>0</v>
      </c>
      <c r="AL14" s="47">
        <f>'Y2 surgery transition matrices'!E71</f>
        <v>0</v>
      </c>
      <c r="AM14" s="47">
        <f>'Y2 surgery transition matrices'!F71</f>
        <v>0</v>
      </c>
      <c r="AN14" s="47">
        <f>'Y2 surgery transition matrices'!G71</f>
        <v>0</v>
      </c>
      <c r="AO14" s="47">
        <f>'Y2 surgery transition matrices'!H71</f>
        <v>0</v>
      </c>
      <c r="AP14" s="47">
        <f>'Y2 surgery transition matrices'!I71</f>
        <v>0</v>
      </c>
      <c r="AQ14" s="47">
        <f>'Y2 surgery transition matrices'!J71</f>
        <v>0</v>
      </c>
      <c r="AR14" s="47">
        <f>'Y2 surgery transition matrices'!K71</f>
        <v>1</v>
      </c>
      <c r="AS14" s="47"/>
      <c r="AT14" s="80" t="str">
        <f>'Y3 surgery transition matrices'!A71</f>
        <v>death</v>
      </c>
      <c r="AU14" s="47">
        <f>'Y3 surgery transition matrices'!B71</f>
        <v>0</v>
      </c>
      <c r="AV14" s="47">
        <f>'Y3 surgery transition matrices'!C71</f>
        <v>0</v>
      </c>
      <c r="AW14" s="47">
        <f>'Y3 surgery transition matrices'!D71</f>
        <v>0</v>
      </c>
      <c r="AX14" s="47">
        <f>'Y3 surgery transition matrices'!E71</f>
        <v>0</v>
      </c>
      <c r="AY14" s="47">
        <f>'Y3 surgery transition matrices'!F71</f>
        <v>0</v>
      </c>
      <c r="AZ14" s="47">
        <f>'Y3 surgery transition matrices'!G71</f>
        <v>0</v>
      </c>
      <c r="BA14" s="47">
        <f>'Y3 surgery transition matrices'!H71</f>
        <v>0</v>
      </c>
      <c r="BB14" s="47">
        <f>'Y3 surgery transition matrices'!I71</f>
        <v>0</v>
      </c>
      <c r="BC14" s="47">
        <f>'Y3 surgery transition matrices'!J71</f>
        <v>0</v>
      </c>
      <c r="BD14" s="47">
        <f>'Y3 surgery transition matrices'!K71</f>
        <v>1</v>
      </c>
      <c r="BE14" s="47"/>
      <c r="BF14" s="80" t="str">
        <f>'Y4 surgery transition matrices'!A71</f>
        <v>death</v>
      </c>
      <c r="BG14" s="47">
        <f>'Y4 surgery transition matrices'!B71</f>
        <v>0</v>
      </c>
      <c r="BH14" s="47">
        <f>'Y4 surgery transition matrices'!C71</f>
        <v>0</v>
      </c>
      <c r="BI14" s="47">
        <f>'Y4 surgery transition matrices'!D71</f>
        <v>0</v>
      </c>
      <c r="BJ14" s="47">
        <f>'Y4 surgery transition matrices'!E71</f>
        <v>0</v>
      </c>
      <c r="BK14" s="47">
        <f>'Y4 surgery transition matrices'!F71</f>
        <v>0</v>
      </c>
      <c r="BL14" s="47">
        <f>'Y4 surgery transition matrices'!G71</f>
        <v>0</v>
      </c>
      <c r="BM14" s="47">
        <f>'Y4 surgery transition matrices'!H71</f>
        <v>0</v>
      </c>
      <c r="BN14" s="47">
        <f>'Y4 surgery transition matrices'!I71</f>
        <v>0</v>
      </c>
      <c r="BO14" s="47">
        <f>'Y4 surgery transition matrices'!J71</f>
        <v>0</v>
      </c>
      <c r="BP14" s="47">
        <f>'Y4 surgery transition matrices'!K71</f>
        <v>1</v>
      </c>
      <c r="BQ14" s="47"/>
      <c r="BR14" s="80" t="str">
        <f>'Y5 surgery transition matrices'!A71</f>
        <v>death</v>
      </c>
      <c r="BS14" s="47">
        <f>'Y5 surgery transition matrices'!B71</f>
        <v>0</v>
      </c>
      <c r="BT14" s="47">
        <f>'Y5 surgery transition matrices'!C71</f>
        <v>0</v>
      </c>
      <c r="BU14" s="47">
        <f>'Y5 surgery transition matrices'!D71</f>
        <v>0</v>
      </c>
      <c r="BV14" s="47">
        <f>'Y5 surgery transition matrices'!E71</f>
        <v>0</v>
      </c>
      <c r="BW14" s="47">
        <f>'Y5 surgery transition matrices'!F71</f>
        <v>0</v>
      </c>
      <c r="BX14" s="47">
        <f>'Y5 surgery transition matrices'!G71</f>
        <v>0</v>
      </c>
      <c r="BY14" s="47">
        <f>'Y5 surgery transition matrices'!H71</f>
        <v>0</v>
      </c>
      <c r="BZ14" s="47">
        <f>'Y5 surgery transition matrices'!I71</f>
        <v>0</v>
      </c>
      <c r="CA14" s="47">
        <f>'Y5 surgery transition matrices'!J71</f>
        <v>0</v>
      </c>
      <c r="CB14" s="48">
        <f>'Y5 surgery transition matrices'!K71</f>
        <v>1</v>
      </c>
    </row>
    <row r="15" spans="1:80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</row>
    <row r="16" spans="1:80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</row>
    <row r="17" spans="1:80" x14ac:dyDescent="0.25">
      <c r="A17" s="4">
        <v>45</v>
      </c>
      <c r="B17" s="41">
        <f t="shared" si="0"/>
        <v>607.38755345285358</v>
      </c>
      <c r="C17" s="41">
        <f t="shared" si="0"/>
        <v>265.37164155999159</v>
      </c>
      <c r="D17" s="41">
        <f t="shared" si="0"/>
        <v>16.403261987008293</v>
      </c>
      <c r="E17" s="41">
        <f t="shared" si="0"/>
        <v>8.7342044346407786</v>
      </c>
      <c r="F17" s="41">
        <f t="shared" si="0"/>
        <v>5.1127050349116754</v>
      </c>
      <c r="G17" s="41">
        <f t="shared" si="0"/>
        <v>3.1954406468197973</v>
      </c>
      <c r="H17" s="41">
        <f t="shared" si="0"/>
        <v>1.2241216248717404</v>
      </c>
      <c r="I17" s="41">
        <f t="shared" si="0"/>
        <v>0.125618374499087</v>
      </c>
      <c r="J17" s="41">
        <f t="shared" si="0"/>
        <v>3.0419422378062749E-2</v>
      </c>
      <c r="K17" s="41">
        <f t="shared" si="0"/>
        <v>0</v>
      </c>
      <c r="L17" s="41">
        <f xml:space="preserve"> (C17 + D17 + E17 + F17 + G17 + H17) / $Q$2</f>
        <v>0.33059315254280364</v>
      </c>
      <c r="M17" s="41">
        <f xml:space="preserve"> (D17 + E17 + F17 + G17 + H17) / (C17 + D17 + E17 + F17+ G17 + H17)</f>
        <v>0.11554984273400877</v>
      </c>
      <c r="N17" s="41">
        <f>I17 / (D17 + E17 + F17 + G17 + H17)</f>
        <v>3.6232863939396473E-3</v>
      </c>
      <c r="O17" s="41">
        <f>SUM(B17:J17)</f>
        <v>907.58496653797442</v>
      </c>
      <c r="P17" s="41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</row>
    <row r="18" spans="1:80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 t="s">
        <v>339</v>
      </c>
      <c r="R18" s="38">
        <v>44956</v>
      </c>
      <c r="S18" s="57">
        <f>$E$2 * $R$18</f>
        <v>392654.89456371084</v>
      </c>
      <c r="T18" s="57">
        <f>$F$2 * $R$18</f>
        <v>229846.76754948928</v>
      </c>
      <c r="U18" s="23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</row>
    <row r="19" spans="1:80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 t="s">
        <v>340</v>
      </c>
      <c r="R19" s="23">
        <v>0</v>
      </c>
      <c r="S19" s="23">
        <f>$E$20* $R$19</f>
        <v>0</v>
      </c>
      <c r="T19" s="23">
        <f>$F$20* $R$19</f>
        <v>0</v>
      </c>
      <c r="U19" s="23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</row>
    <row r="20" spans="1:80" x14ac:dyDescent="0.25">
      <c r="A20" s="4">
        <v>46</v>
      </c>
      <c r="B20" s="41">
        <f t="array" ref="B20:K20">MMULT(B17:K17,W5:AF14)</f>
        <v>606.54473652682429</v>
      </c>
      <c r="C20" s="41">
        <v>258.79849319256539</v>
      </c>
      <c r="D20" s="41">
        <v>20.215096352058438</v>
      </c>
      <c r="E20" s="41">
        <v>9.0489032040992878</v>
      </c>
      <c r="F20" s="41">
        <v>5.2098256559502047</v>
      </c>
      <c r="G20" s="41">
        <v>2.9007221969855683</v>
      </c>
      <c r="H20" s="41">
        <v>1.3050961911971526</v>
      </c>
      <c r="I20" s="41">
        <v>0.15869316722280133</v>
      </c>
      <c r="J20" s="41">
        <v>6.5381128402786884E-2</v>
      </c>
      <c r="K20" s="41">
        <v>3.3380189226686041</v>
      </c>
      <c r="L20" s="41">
        <f xml:space="preserve"> (C20 + D20 + E20 + F20 + G20 + H20) / $Q$2</f>
        <v>0.32776891173903022</v>
      </c>
      <c r="M20" s="41">
        <f xml:space="preserve"> (D20 + E20 + F20 + G20 + H20) / (C20 + D20 + E20 + F20+ G20 + H20)</f>
        <v>0.13002516426013713</v>
      </c>
      <c r="N20" s="41">
        <f>I20 / (D20 + E20 + F20 + G20 + H20)</f>
        <v>4.1027567074482778E-3</v>
      </c>
      <c r="O20" s="41">
        <f>SUM(B20:J20)</f>
        <v>904.24694761530611</v>
      </c>
      <c r="P20" s="41"/>
      <c r="Q20" s="4" t="s">
        <v>341</v>
      </c>
      <c r="R20" s="23">
        <v>0</v>
      </c>
      <c r="S20" s="23">
        <f>$E$23* $R$20</f>
        <v>0</v>
      </c>
      <c r="T20" s="23">
        <f>$F$23* $R$20</f>
        <v>0</v>
      </c>
      <c r="U20" s="23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</row>
    <row r="21" spans="1:80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" t="s">
        <v>342</v>
      </c>
      <c r="R21" s="23">
        <v>0</v>
      </c>
      <c r="S21" s="23">
        <f>$E$26* $R$21</f>
        <v>0</v>
      </c>
      <c r="T21" s="23">
        <f>$F$26* $R$21</f>
        <v>0</v>
      </c>
      <c r="U21" s="23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</row>
    <row r="22" spans="1:80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" t="s">
        <v>343</v>
      </c>
      <c r="R22" s="23">
        <v>0</v>
      </c>
      <c r="S22" s="23">
        <f>$E$29* $R$22</f>
        <v>0</v>
      </c>
      <c r="T22" s="23">
        <f>$E$29* $R$22</f>
        <v>0</v>
      </c>
      <c r="U22" s="23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</row>
    <row r="23" spans="1:80" x14ac:dyDescent="0.25">
      <c r="A23" s="4">
        <v>47</v>
      </c>
      <c r="B23" s="41">
        <f t="array" ref="B23:K23">MMULT(B20:K20,AI5:AR14)</f>
        <v>604.59743510642193</v>
      </c>
      <c r="C23" s="41">
        <v>253.7296065701986</v>
      </c>
      <c r="D23" s="41">
        <v>23.830201952055823</v>
      </c>
      <c r="E23" s="41">
        <v>9.4705819718753137</v>
      </c>
      <c r="F23" s="41">
        <v>4.9807343572620884</v>
      </c>
      <c r="G23" s="41">
        <v>2.6729018253204417</v>
      </c>
      <c r="H23" s="41">
        <v>1.3374269205290614</v>
      </c>
      <c r="I23" s="41">
        <v>0.16490768375777096</v>
      </c>
      <c r="J23" s="41">
        <v>0.10110687288452418</v>
      </c>
      <c r="K23" s="41">
        <v>6.7000632776689395</v>
      </c>
      <c r="L23" s="41">
        <f xml:space="preserve"> (C23 + D23 + E23 + F23 + G23 + H23) / $Q$2</f>
        <v>0.32616390146525792</v>
      </c>
      <c r="M23" s="41">
        <f xml:space="preserve"> (D23 + E23 + F23 + G23 + H23) / (C23 + D23 + E23 + F23+ G23 + H23)</f>
        <v>0.14286750677396462</v>
      </c>
      <c r="N23" s="41">
        <f>I23 / (D23 + E23 + F23 + G23 + H23)</f>
        <v>3.8992783562355137E-3</v>
      </c>
      <c r="O23" s="41">
        <f>SUM(B23:J23)</f>
        <v>900.88490326030558</v>
      </c>
      <c r="P23" s="41"/>
      <c r="Q23" s="22" t="s">
        <v>346</v>
      </c>
      <c r="R23" s="23"/>
      <c r="S23" s="57">
        <f>SUM(S18:S22)</f>
        <v>392654.89456371084</v>
      </c>
      <c r="T23" s="57">
        <f>SUM(T18:T22)</f>
        <v>229846.76754948928</v>
      </c>
      <c r="U23" s="43">
        <f>SUM(S23:T23)</f>
        <v>622501.66211320017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</row>
    <row r="24" spans="1:80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</row>
    <row r="25" spans="1:80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3"/>
      <c r="R25" s="54"/>
      <c r="S25" s="54"/>
      <c r="T25" s="54"/>
      <c r="U25" s="54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</row>
    <row r="26" spans="1:80" x14ac:dyDescent="0.25">
      <c r="A26" s="4">
        <v>48</v>
      </c>
      <c r="B26" s="41">
        <f t="array" ref="B26:K26">MMULT(B23:K23,AU5:BD14)</f>
        <v>601.90121294333278</v>
      </c>
      <c r="C26" s="41">
        <v>249.76375538668373</v>
      </c>
      <c r="D26" s="41">
        <v>27.086711650540384</v>
      </c>
      <c r="E26" s="41">
        <v>9.9709080314465126</v>
      </c>
      <c r="F26" s="41">
        <v>4.689065453372816</v>
      </c>
      <c r="G26" s="41">
        <v>2.475551360806624</v>
      </c>
      <c r="H26" s="41">
        <v>1.3385828159087905</v>
      </c>
      <c r="I26" s="41">
        <v>0.16215975642758393</v>
      </c>
      <c r="J26" s="41">
        <v>0.13540008206716458</v>
      </c>
      <c r="K26" s="41">
        <v>10.061619057388146</v>
      </c>
      <c r="L26" s="41">
        <f xml:space="preserve"> (C26 + D26 + E26 + F26 + G26 + H26) / $Q$2</f>
        <v>0.32539606272378918</v>
      </c>
      <c r="M26" s="41">
        <f xml:space="preserve"> (D26 + E26 + F26 + G26 + H26) / (C26 + D26 + E26 + F26+ G26 + H26)</f>
        <v>0.15427371514391827</v>
      </c>
      <c r="N26" s="41">
        <f>I26 / (D26 + E26 + F26 + G26 + H26)</f>
        <v>3.5591931592987443E-3</v>
      </c>
      <c r="O26" s="41">
        <f>SUM(B26:J26)</f>
        <v>897.52334748058638</v>
      </c>
      <c r="P26" s="41"/>
      <c r="Q26" s="53"/>
      <c r="R26" s="54"/>
      <c r="S26" s="54"/>
      <c r="T26" s="54"/>
      <c r="U26" s="54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</row>
    <row r="27" spans="1:80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</row>
    <row r="28" spans="1:80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</row>
    <row r="29" spans="1:80" x14ac:dyDescent="0.25">
      <c r="A29" s="4">
        <v>49</v>
      </c>
      <c r="B29" s="41">
        <f t="array" ref="B29:K29">MMULT(B26:K26,BG5:BP14)</f>
        <v>598.7119644020562</v>
      </c>
      <c r="C29" s="41">
        <v>246.59812448479894</v>
      </c>
      <c r="D29" s="41">
        <v>30.115056424139858</v>
      </c>
      <c r="E29" s="41">
        <v>10.427595145508025</v>
      </c>
      <c r="F29" s="41">
        <v>4.3796210183444755</v>
      </c>
      <c r="G29" s="41">
        <v>2.2980852864404508</v>
      </c>
      <c r="H29" s="41">
        <v>1.3184359276641484</v>
      </c>
      <c r="I29" s="41">
        <v>0.15627227651924272</v>
      </c>
      <c r="J29" s="41">
        <v>0.16724007414922987</v>
      </c>
      <c r="K29" s="41">
        <v>13.412571498353945</v>
      </c>
      <c r="L29" s="41">
        <f xml:space="preserve"> (C29 + D29 + E29 + F29 + G29 + H29) / $Q$2</f>
        <v>0.32518929815762543</v>
      </c>
      <c r="M29" s="41">
        <f xml:space="preserve"> (D29 + E29 + F29 + G29 + H29) / (C29 + D29 + E29 + F29+ G29 + H29)</f>
        <v>0.16446195238412534</v>
      </c>
      <c r="N29" s="41">
        <f>I29 / (D29 + E29 + F29 + G29 + H29)</f>
        <v>3.2195335787782078E-3</v>
      </c>
      <c r="O29" s="41">
        <f>SUM(B29:J29)</f>
        <v>894.1723950396206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-18.773517075192643</v>
      </c>
      <c r="AM29">
        <f>J29 - J17</f>
        <v>0.13682065177116712</v>
      </c>
      <c r="AN29">
        <f>K29-K17</f>
        <v>13.412571498353945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</row>
    <row r="30" spans="1:80" x14ac:dyDescent="0.25">
      <c r="A30" s="22" t="s">
        <v>153</v>
      </c>
      <c r="B30" s="4">
        <f t="shared" ref="B30:J30" si="1">SUM(B17:B29)</f>
        <v>3019.1429024314889</v>
      </c>
      <c r="C30" s="4">
        <f t="shared" si="1"/>
        <v>1274.2616211942384</v>
      </c>
      <c r="D30" s="4">
        <f t="shared" si="1"/>
        <v>117.65032836580281</v>
      </c>
      <c r="E30" s="4">
        <f t="shared" si="1"/>
        <v>47.652192787569916</v>
      </c>
      <c r="F30" s="4">
        <f t="shared" si="1"/>
        <v>24.371951519841261</v>
      </c>
      <c r="G30" s="4">
        <f t="shared" si="1"/>
        <v>13.542701316372881</v>
      </c>
      <c r="H30" s="4">
        <f t="shared" si="1"/>
        <v>6.5236634801708933</v>
      </c>
      <c r="I30" s="4">
        <f t="shared" si="1"/>
        <v>0.76765125842648596</v>
      </c>
      <c r="J30" s="4">
        <f t="shared" si="1"/>
        <v>0.49954757988176829</v>
      </c>
      <c r="K30" s="41"/>
      <c r="L30" s="4"/>
      <c r="M30" s="41"/>
      <c r="N30" s="41"/>
      <c r="O30" s="4">
        <f>SUM(B30:J30)</f>
        <v>4504.4125599337931</v>
      </c>
      <c r="P30" s="41"/>
      <c r="Q30" s="41">
        <f xml:space="preserve"> $R$6 * B30</f>
        <v>3019.1429024314889</v>
      </c>
      <c r="R30" s="41">
        <f>$R$7 * C30</f>
        <v>1274.2616211942384</v>
      </c>
      <c r="S30" s="41">
        <f xml:space="preserve"> $R$8 * D30</f>
        <v>111.76781194751266</v>
      </c>
      <c r="T30" s="41">
        <f xml:space="preserve"> $R$9 * E30</f>
        <v>45.269583148191415</v>
      </c>
      <c r="U30" s="41">
        <f xml:space="preserve"> $R$10 * F30</f>
        <v>22.422195398253962</v>
      </c>
      <c r="V30" s="41">
        <f>$R$11 * G30</f>
        <v>10.563307026770847</v>
      </c>
      <c r="W30" s="41">
        <f>$R$12 *H30</f>
        <v>3.9141980881025358</v>
      </c>
      <c r="X30" s="41">
        <f xml:space="preserve"> $R$13 * I30</f>
        <v>0.49897331797721589</v>
      </c>
      <c r="Y30" s="41">
        <f xml:space="preserve"> $R$14 * J30</f>
        <v>0.3746606849113262</v>
      </c>
      <c r="Z30" s="4">
        <f>SUM(Q30:Y30)</f>
        <v>4488.2152532374466</v>
      </c>
      <c r="AA30" s="41"/>
      <c r="AB30" s="49">
        <f xml:space="preserve"> $S$6 * B30</f>
        <v>7575029.5422006054</v>
      </c>
      <c r="AC30" s="49">
        <f>$S$7 * C30</f>
        <v>4937763.7821276737</v>
      </c>
      <c r="AD30" s="49">
        <f xml:space="preserve"> $S$8 * D30</f>
        <v>461777.53883577604</v>
      </c>
      <c r="AE30" s="49">
        <f xml:space="preserve"> $S$9 * E30</f>
        <v>190608.77115027967</v>
      </c>
      <c r="AF30" s="49">
        <f xml:space="preserve"> $S$10 * F30</f>
        <v>109673.78183928567</v>
      </c>
      <c r="AG30" s="49">
        <f>$S$11 * G30</f>
        <v>280496.42966471514</v>
      </c>
      <c r="AH30" s="49">
        <f>$S$12 *H30</f>
        <v>333907.19156906701</v>
      </c>
      <c r="AI30" s="49">
        <f xml:space="preserve"> $S$13 * I30</f>
        <v>54449.503760190652</v>
      </c>
      <c r="AJ30" s="49">
        <f xml:space="preserve"> $S$14 * J30</f>
        <v>33553.611845498614</v>
      </c>
      <c r="AK30" s="39">
        <f>SUM(AB30:AJ30) + AL30 + AM30 + AN30</f>
        <v>14835881.587021537</v>
      </c>
      <c r="AL30" s="39">
        <f>IF(AL29&gt;0,(AL29*$T$7)-(AL29*$S$7),0)</f>
        <v>0</v>
      </c>
      <c r="AM30" s="39">
        <f>IF(AM29 &gt; 0, (AM29 * $T$14) - (AM29 * $S$14), 0)</f>
        <v>22790.215965523304</v>
      </c>
      <c r="AN30" s="39">
        <f t="array" ref="AN30">IF(AN29&gt;0,AN29*$T$15,0)</f>
        <v>835831.21806292271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</row>
    <row r="31" spans="1:80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</row>
    <row r="32" spans="1:80" x14ac:dyDescent="0.25">
      <c r="A32" s="4" t="str">
        <f>'50-54 transition matrix'!A1</f>
        <v>50-54</v>
      </c>
      <c r="B32" s="4" t="str">
        <f>'50-54 transition matrix'!B1</f>
        <v>no NAFLD</v>
      </c>
      <c r="C32" s="4" t="str">
        <f>'50-54 transition matrix'!C1</f>
        <v>NAFLD F0</v>
      </c>
      <c r="D32" s="4" t="str">
        <f>'50-54 transition matrix'!D1</f>
        <v>F1</v>
      </c>
      <c r="E32" s="4" t="str">
        <f>'50-54 transition matrix'!E1</f>
        <v>F2</v>
      </c>
      <c r="F32" s="4" t="str">
        <f>'50-54 transition matrix'!F1</f>
        <v>F3</v>
      </c>
      <c r="G32" s="4" t="str">
        <f>'50-54 transition matrix'!G1</f>
        <v>F4</v>
      </c>
      <c r="H32" s="4" t="str">
        <f>'50-54 transition matrix'!H1</f>
        <v>DCC</v>
      </c>
      <c r="I32" s="4" t="str">
        <f>'50-54 transition matrix'!I1</f>
        <v>HCC</v>
      </c>
      <c r="J32" s="4" t="str">
        <f>'50-54 transition matrix'!J1</f>
        <v>LT</v>
      </c>
      <c r="K32" s="4" t="str">
        <f>'50-54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</row>
    <row r="33" spans="1:80" x14ac:dyDescent="0.25">
      <c r="A33" s="4" t="str">
        <f>'50-54 transition matrix'!A2</f>
        <v>no NAFLD</v>
      </c>
      <c r="B33" s="41">
        <f>'50-54 transition matrix'!B2</f>
        <v>0.91325999999999996</v>
      </c>
      <c r="C33" s="41">
        <f>'50-54 transition matrix'!C2</f>
        <v>8.1799999999999998E-2</v>
      </c>
      <c r="D33" s="41">
        <f>'50-54 transition matrix'!D2</f>
        <v>0</v>
      </c>
      <c r="E33" s="41">
        <f>'50-54 transition matrix'!E2</f>
        <v>0</v>
      </c>
      <c r="F33" s="41">
        <f>'50-54 transition matrix'!F2</f>
        <v>0</v>
      </c>
      <c r="G33" s="41">
        <f>'50-54 transition matrix'!G2</f>
        <v>0</v>
      </c>
      <c r="H33" s="41">
        <f>'50-54 transition matrix'!H2</f>
        <v>0</v>
      </c>
      <c r="I33" s="41">
        <f>'50-54 transition matrix'!I2</f>
        <v>0</v>
      </c>
      <c r="J33" s="41">
        <f>'50-54 transition matrix'!J2</f>
        <v>0</v>
      </c>
      <c r="K33" s="41">
        <f>'50-54 transition matrix'!K2</f>
        <v>4.9399999999999999E-3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</row>
    <row r="34" spans="1:80" x14ac:dyDescent="0.25">
      <c r="A34" s="4" t="str">
        <f>'50-54 transition matrix'!A3</f>
        <v>NAFLD</v>
      </c>
      <c r="B34" s="41">
        <f>'50-54 transition matrix'!B3</f>
        <v>0.17818999999999999</v>
      </c>
      <c r="C34" s="41">
        <f>'50-54 transition matrix'!C3</f>
        <v>0.79515230000000003</v>
      </c>
      <c r="D34" s="41">
        <f>'50-54 transition matrix'!D3</f>
        <v>2.0952000000000002E-2</v>
      </c>
      <c r="E34" s="41">
        <f>'50-54 transition matrix'!E3</f>
        <v>0</v>
      </c>
      <c r="F34" s="41">
        <f>'50-54 transition matrix'!F3</f>
        <v>0</v>
      </c>
      <c r="G34" s="41">
        <f>'50-54 transition matrix'!G3</f>
        <v>0</v>
      </c>
      <c r="H34" s="41">
        <f>'50-54 transition matrix'!H3</f>
        <v>0</v>
      </c>
      <c r="I34" s="41">
        <f>'50-54 transition matrix'!I3</f>
        <v>0</v>
      </c>
      <c r="J34" s="41">
        <f>'50-54 transition matrix'!J3</f>
        <v>0</v>
      </c>
      <c r="K34" s="41">
        <f>'50-54 transition matrix'!K3</f>
        <v>5.7057000000000002E-3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</row>
    <row r="35" spans="1:80" x14ac:dyDescent="0.25">
      <c r="A35" s="4" t="str">
        <f>'50-54 transition matrix'!A4</f>
        <v>F1</v>
      </c>
      <c r="B35" s="41">
        <f>'50-54 transition matrix'!B4</f>
        <v>0</v>
      </c>
      <c r="C35" s="41">
        <f>'50-54 transition matrix'!C4</f>
        <v>6.1800000000000001E-2</v>
      </c>
      <c r="D35" s="41">
        <f>'50-54 transition matrix'!D4</f>
        <v>0.82538316300000003</v>
      </c>
      <c r="E35" s="41">
        <f>'50-54 transition matrix'!E4</f>
        <v>0.1067</v>
      </c>
      <c r="F35" s="41">
        <f>'50-54 transition matrix'!F4</f>
        <v>0</v>
      </c>
      <c r="G35" s="41">
        <f>'50-54 transition matrix'!G4</f>
        <v>0</v>
      </c>
      <c r="H35" s="41">
        <f>'50-54 transition matrix'!H4</f>
        <v>0</v>
      </c>
      <c r="I35" s="41">
        <f>'50-54 transition matrix'!I4</f>
        <v>9.0210000000000005E-6</v>
      </c>
      <c r="J35" s="41">
        <f>'50-54 transition matrix'!J4</f>
        <v>0</v>
      </c>
      <c r="K35" s="41">
        <f>'50-54 transition matrix'!K4</f>
        <v>6.1078160000000012E-3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</row>
    <row r="36" spans="1:80" x14ac:dyDescent="0.25">
      <c r="A36" s="4" t="str">
        <f>'50-54 transition matrix'!A5</f>
        <v>F2</v>
      </c>
      <c r="B36" s="41">
        <f>'50-54 transition matrix'!B5</f>
        <v>0</v>
      </c>
      <c r="C36" s="41">
        <f>'50-54 transition matrix'!C5</f>
        <v>0</v>
      </c>
      <c r="D36" s="41">
        <f>'50-54 transition matrix'!D5</f>
        <v>6.1800000000000001E-2</v>
      </c>
      <c r="E36" s="41">
        <f>'50-54 transition matrix'!E5</f>
        <v>0.821523632</v>
      </c>
      <c r="F36" s="41">
        <f>'50-54 transition matrix'!F5</f>
        <v>0.1067</v>
      </c>
      <c r="G36" s="41">
        <f>'50-54 transition matrix'!G5</f>
        <v>0</v>
      </c>
      <c r="H36" s="41">
        <f>'50-54 transition matrix'!H5</f>
        <v>0</v>
      </c>
      <c r="I36" s="41">
        <f>'50-54 transition matrix'!I5</f>
        <v>1.8430000000000001E-4</v>
      </c>
      <c r="J36" s="41">
        <f>'50-54 transition matrix'!J5</f>
        <v>0</v>
      </c>
      <c r="K36" s="41">
        <f>'50-54 transition matrix'!K5</f>
        <v>9.792068000000001E-3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</row>
    <row r="37" spans="1:80" x14ac:dyDescent="0.25">
      <c r="A37" s="4" t="str">
        <f>'50-54 transition matrix'!A6</f>
        <v>F3</v>
      </c>
      <c r="B37" s="41">
        <f>'50-54 transition matrix'!B6</f>
        <v>0</v>
      </c>
      <c r="C37" s="41">
        <f>'50-54 transition matrix'!C6</f>
        <v>0</v>
      </c>
      <c r="D37" s="41">
        <f>'50-54 transition matrix'!D6</f>
        <v>0</v>
      </c>
      <c r="E37" s="41">
        <f>'50-54 transition matrix'!E6</f>
        <v>6.1800000000000001E-2</v>
      </c>
      <c r="F37" s="41">
        <f>'50-54 transition matrix'!F6</f>
        <v>0.85524866999999993</v>
      </c>
      <c r="G37" s="41">
        <f>'50-54 transition matrix'!G6</f>
        <v>6.9839999999999999E-2</v>
      </c>
      <c r="H37" s="41">
        <f>'50-54 transition matrix'!H6</f>
        <v>0</v>
      </c>
      <c r="I37" s="41">
        <f>'50-54 transition matrix'!I6</f>
        <v>3.6860000000000001E-4</v>
      </c>
      <c r="J37" s="41">
        <f>'50-54 transition matrix'!J6</f>
        <v>0</v>
      </c>
      <c r="K37" s="41">
        <f>'50-54 transition matrix'!K6</f>
        <v>1.2742730000000001E-2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</row>
    <row r="38" spans="1:80" x14ac:dyDescent="0.25">
      <c r="A38" s="4" t="str">
        <f>'50-54 transition matrix'!A7</f>
        <v>F4</v>
      </c>
      <c r="B38" s="41">
        <f>'50-54 transition matrix'!B7</f>
        <v>0</v>
      </c>
      <c r="C38" s="41">
        <f>'50-54 transition matrix'!C7</f>
        <v>0</v>
      </c>
      <c r="D38" s="41">
        <f>'50-54 transition matrix'!D7</f>
        <v>0</v>
      </c>
      <c r="E38" s="41">
        <f>'50-54 transition matrix'!E7</f>
        <v>0</v>
      </c>
      <c r="F38" s="41">
        <f>'50-54 transition matrix'!F7</f>
        <v>6.1800000000000001E-2</v>
      </c>
      <c r="G38" s="41">
        <f>'50-54 transition matrix'!G7</f>
        <v>0.79014645399999994</v>
      </c>
      <c r="H38" s="41">
        <f>'50-54 transition matrix'!H7</f>
        <v>0.1067</v>
      </c>
      <c r="I38" s="41">
        <f>'50-54 transition matrix'!I7</f>
        <v>2.5219999999999999E-2</v>
      </c>
      <c r="J38" s="41">
        <f>'50-54 transition matrix'!J7</f>
        <v>0</v>
      </c>
      <c r="K38" s="41">
        <f>'50-54 transition matrix'!K7</f>
        <v>1.6133546000000002E-2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</row>
    <row r="39" spans="1:80" x14ac:dyDescent="0.25">
      <c r="A39" s="4" t="str">
        <f>'50-54 transition matrix'!A8</f>
        <v>DCC</v>
      </c>
      <c r="B39" s="41">
        <f>'50-54 transition matrix'!B8</f>
        <v>0</v>
      </c>
      <c r="C39" s="41">
        <f>'50-54 transition matrix'!C8</f>
        <v>0</v>
      </c>
      <c r="D39" s="41">
        <f>'50-54 transition matrix'!D8</f>
        <v>0</v>
      </c>
      <c r="E39" s="41">
        <f>'50-54 transition matrix'!E8</f>
        <v>0</v>
      </c>
      <c r="F39" s="41">
        <f>'50-54 transition matrix'!F8</f>
        <v>0</v>
      </c>
      <c r="G39" s="41">
        <f>'50-54 transition matrix'!G8</f>
        <v>0</v>
      </c>
      <c r="H39" s="41">
        <f>'50-54 transition matrix'!H8</f>
        <v>0.78761999999999999</v>
      </c>
      <c r="I39" s="41">
        <f>'50-54 transition matrix'!I8</f>
        <v>2.5219999999999999E-2</v>
      </c>
      <c r="J39" s="41">
        <f>'50-54 transition matrix'!J8</f>
        <v>2.716E-2</v>
      </c>
      <c r="K39" s="41">
        <f>'50-54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</row>
    <row r="40" spans="1:80" x14ac:dyDescent="0.25">
      <c r="A40" s="4" t="str">
        <f>'50-54 transition matrix'!A9</f>
        <v>HCC</v>
      </c>
      <c r="B40" s="41">
        <f>'50-54 transition matrix'!B9</f>
        <v>0</v>
      </c>
      <c r="C40" s="41">
        <f>'50-54 transition matrix'!C9</f>
        <v>0</v>
      </c>
      <c r="D40" s="41">
        <f>'50-54 transition matrix'!D9</f>
        <v>0</v>
      </c>
      <c r="E40" s="41">
        <f>'50-54 transition matrix'!E9</f>
        <v>0</v>
      </c>
      <c r="F40" s="41">
        <f>'50-54 transition matrix'!F9</f>
        <v>0</v>
      </c>
      <c r="G40" s="41">
        <f>'50-54 transition matrix'!G9</f>
        <v>0</v>
      </c>
      <c r="H40" s="41">
        <f>'50-54 transition matrix'!H9</f>
        <v>0</v>
      </c>
      <c r="I40" s="41">
        <f>'50-54 transition matrix'!I9</f>
        <v>0.33782000000000001</v>
      </c>
      <c r="J40" s="41">
        <f>'50-54 transition matrix'!J9</f>
        <v>3.9780000000000003E-2</v>
      </c>
      <c r="K40" s="41">
        <f>'50-54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</row>
    <row r="41" spans="1:80" x14ac:dyDescent="0.25">
      <c r="A41" s="4" t="str">
        <f>'50-54 transition matrix'!A10</f>
        <v xml:space="preserve">LT </v>
      </c>
      <c r="B41" s="41">
        <f>'50-54 transition matrix'!B10</f>
        <v>0</v>
      </c>
      <c r="C41" s="41">
        <f>'50-54 transition matrix'!C10</f>
        <v>0</v>
      </c>
      <c r="D41" s="41">
        <f>'50-54 transition matrix'!D10</f>
        <v>0</v>
      </c>
      <c r="E41" s="41">
        <f>'50-54 transition matrix'!E10</f>
        <v>0</v>
      </c>
      <c r="F41" s="41">
        <f>'50-54 transition matrix'!F10</f>
        <v>0</v>
      </c>
      <c r="G41" s="41">
        <f>'50-54 transition matrix'!G10</f>
        <v>0</v>
      </c>
      <c r="H41" s="41">
        <f>'50-54 transition matrix'!H10</f>
        <v>0</v>
      </c>
      <c r="I41" s="41">
        <f>'50-54 transition matrix'!I10</f>
        <v>0</v>
      </c>
      <c r="J41" s="41">
        <f>'50-54 transition matrix'!J10</f>
        <v>0.92999999999999994</v>
      </c>
      <c r="K41" s="41">
        <f>'50-54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</row>
    <row r="42" spans="1:80" x14ac:dyDescent="0.25">
      <c r="A42" s="4" t="str">
        <f>'50-54 transition matrix'!A11</f>
        <v>death</v>
      </c>
      <c r="B42" s="41">
        <f>'50-54 transition matrix'!B11</f>
        <v>0</v>
      </c>
      <c r="C42" s="41">
        <f>'50-54 transition matrix'!C11</f>
        <v>0</v>
      </c>
      <c r="D42" s="41">
        <f>'50-54 transition matrix'!D11</f>
        <v>0</v>
      </c>
      <c r="E42" s="41">
        <f>'50-54 transition matrix'!E11</f>
        <v>0</v>
      </c>
      <c r="F42" s="41">
        <f>'50-54 transition matrix'!F11</f>
        <v>0</v>
      </c>
      <c r="G42" s="41">
        <f>'50-54 transition matrix'!G11</f>
        <v>0</v>
      </c>
      <c r="H42" s="41">
        <f>'50-54 transition matrix'!H11</f>
        <v>0</v>
      </c>
      <c r="I42" s="41">
        <f>'50-54 transition matrix'!I11</f>
        <v>0</v>
      </c>
      <c r="J42" s="41">
        <f>'50-54 transition matrix'!J11</f>
        <v>0</v>
      </c>
      <c r="K42" s="41">
        <f>'50-54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</row>
    <row r="43" spans="1:80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</row>
    <row r="44" spans="1:80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</row>
    <row r="45" spans="1:80" x14ac:dyDescent="0.25">
      <c r="A45" s="4">
        <v>50</v>
      </c>
      <c r="B45" s="41">
        <f t="array" ref="B45:K45">MMULT(B29:K29,BS5:CB14)</f>
        <v>595.21134814478353</v>
      </c>
      <c r="C45" s="41">
        <v>244.01883433858643</v>
      </c>
      <c r="D45" s="41">
        <v>32.732350147827411</v>
      </c>
      <c r="E45" s="41">
        <v>10.928987295446108</v>
      </c>
      <c r="F45" s="41">
        <v>4.1815983474267249</v>
      </c>
      <c r="G45" s="41">
        <v>2.1352062421182492</v>
      </c>
      <c r="H45" s="41">
        <v>1.2836322054100326</v>
      </c>
      <c r="I45" s="41">
        <v>0.14924294698857632</v>
      </c>
      <c r="J45" s="41">
        <v>0.19612392041563087</v>
      </c>
      <c r="K45" s="41">
        <v>16.747642948971787</v>
      </c>
      <c r="L45" s="41">
        <f xml:space="preserve"> (C45 + D45 + E45 + F45 + G45 + H45) / $Q$2</f>
        <v>0.32534761974206855</v>
      </c>
      <c r="M45" s="41">
        <f xml:space="preserve"> (D45 + E45 + F45 + G45 + H45) / (C45 + D45 + E45 + F45+ G45 + H45)</f>
        <v>0.1736035918013667</v>
      </c>
      <c r="N45" s="41">
        <f>I45 / (D45 + E45 + F45 + G45 + H45)</f>
        <v>2.9113886361989837E-3</v>
      </c>
      <c r="O45" s="41">
        <f>SUM(B45:J45)</f>
        <v>890.83732358900272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</row>
    <row r="46" spans="1:80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</row>
    <row r="47" spans="1:80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</row>
    <row r="48" spans="1:80" x14ac:dyDescent="0.25">
      <c r="A48" s="4">
        <v>51</v>
      </c>
      <c r="B48" s="41">
        <f t="array" ref="B48:K48">MMULT(B45:K45,B33:K42)</f>
        <v>587.06443189749768</v>
      </c>
      <c r="C48" s="41">
        <v>244.74328488502502</v>
      </c>
      <c r="D48" s="41">
        <v>32.804824729357946</v>
      </c>
      <c r="E48" s="41">
        <v>12.729385875680901</v>
      </c>
      <c r="F48" s="41">
        <v>4.8743851152979119</v>
      </c>
      <c r="G48" s="41">
        <v>1.9791684693526823</v>
      </c>
      <c r="H48" s="41">
        <v>1.2388409036590671</v>
      </c>
      <c r="I48" s="41">
        <v>0.14049118603843988</v>
      </c>
      <c r="J48" s="41">
        <v>0.22319558111667875</v>
      </c>
      <c r="K48" s="41">
        <v>21.786957894948134</v>
      </c>
      <c r="L48" s="41">
        <f xml:space="preserve"> (C48 + D48 + E48 + F48 + G48 + H48) / $Q$2</f>
        <v>0.32875146788351894</v>
      </c>
      <c r="M48" s="41">
        <f xml:space="preserve"> (D48 + E48 + F48 + G48 + H48) / (C48 + D48 + E48 + F48+ G48 + H48)</f>
        <v>0.17973195987448826</v>
      </c>
      <c r="N48" s="41">
        <f>I48 / (D48 + E48 + F48 + G48 + H48)</f>
        <v>2.619803841654438E-3</v>
      </c>
      <c r="O48" s="41">
        <f>SUM(B48:J48)</f>
        <v>885.79800864302615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</row>
    <row r="49" spans="1:80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</row>
    <row r="50" spans="1:80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</row>
    <row r="51" spans="1:80" x14ac:dyDescent="0.25">
      <c r="A51" s="4">
        <v>52</v>
      </c>
      <c r="B51" s="41">
        <f t="array" ref="B51:K51">MMULT(B48:K48,B33:K42)</f>
        <v>579.75326900837138</v>
      </c>
      <c r="C51" s="41">
        <v>244.65739458337251</v>
      </c>
      <c r="D51" s="41">
        <v>32.991087348806204</v>
      </c>
      <c r="E51" s="41">
        <v>14.259003116466779</v>
      </c>
      <c r="F51" s="41">
        <v>5.6493494712674837</v>
      </c>
      <c r="G51" s="41">
        <v>1.9042600043800355</v>
      </c>
      <c r="H51" s="41">
        <v>1.1869131482198856</v>
      </c>
      <c r="I51" s="41">
        <v>0.13305758534913242</v>
      </c>
      <c r="J51" s="41">
        <v>0.24680754876250063</v>
      </c>
      <c r="K51" s="41">
        <v>26.80382472297859</v>
      </c>
      <c r="L51" s="41">
        <f xml:space="preserve"> (C51 + D51 + E51 + F51 + G51 + H51) / $Q$2</f>
        <v>0.33126155539943425</v>
      </c>
      <c r="M51" s="41">
        <f xml:space="preserve"> (D51 + E51 + F51 + G51 + H51) / (C51 + D51 + E51 + F51+ G51 + H51)</f>
        <v>0.1862331086861195</v>
      </c>
      <c r="N51" s="41">
        <f>I51 / (D51 + E51 + F51 + G51 + H51)</f>
        <v>2.3764266545411249E-3</v>
      </c>
      <c r="O51" s="41">
        <f>SUM(B51:J51)</f>
        <v>880.78114181499586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</row>
    <row r="52" spans="1:80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</row>
    <row r="53" spans="1:80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</row>
    <row r="54" spans="1:80" x14ac:dyDescent="0.25">
      <c r="A54" s="4">
        <v>53</v>
      </c>
      <c r="B54" s="41">
        <f t="array" ref="B54:K54">MMULT(B51:K51,B33:K42)</f>
        <v>573.06097159539638</v>
      </c>
      <c r="C54" s="41">
        <v>244.00255661801719</v>
      </c>
      <c r="D54" s="41">
        <v>33.237556150675417</v>
      </c>
      <c r="E54" s="41">
        <v>15.58338684638106</v>
      </c>
      <c r="F54" s="41">
        <v>6.47071752246441</v>
      </c>
      <c r="G54" s="41">
        <v>1.8991948570282307</v>
      </c>
      <c r="H54" s="41">
        <v>1.1380210762682961</v>
      </c>
      <c r="I54" s="41">
        <v>0.12791679747966153</v>
      </c>
      <c r="J54" s="41">
        <v>0.26706061219996613</v>
      </c>
      <c r="K54" s="41">
        <v>31.79758446206387</v>
      </c>
      <c r="L54" s="41">
        <f xml:space="preserve"> (C54 + D54 + E54 + F54 + G54 + H54) / $Q$2</f>
        <v>0.33311639594923226</v>
      </c>
      <c r="M54" s="41">
        <f xml:space="preserve"> (D54 + E54 + F54 + G54 + H54) / (C54 + D54 + E54 + F54+ G54 + H54)</f>
        <v>0.1929302416899247</v>
      </c>
      <c r="N54" s="41">
        <f>I54 / (D54 + E54 + F54 + G54 + H54)</f>
        <v>2.1930269406635018E-3</v>
      </c>
      <c r="O54" s="41">
        <f>SUM(B54:J54)</f>
        <v>875.7873820759105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</row>
    <row r="55" spans="1:80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</row>
    <row r="56" spans="1:80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</row>
    <row r="57" spans="1:80" x14ac:dyDescent="0.25">
      <c r="A57" s="4">
        <v>54</v>
      </c>
      <c r="B57" s="41">
        <f t="array" ref="B57:K57">MMULT(B54:K54,B33:K42)</f>
        <v>566.83247848297617</v>
      </c>
      <c r="C57" s="41">
        <v>242.94966254731176</v>
      </c>
      <c r="D57" s="41">
        <v>33.509114099401629</v>
      </c>
      <c r="E57" s="41">
        <v>16.748458145065364</v>
      </c>
      <c r="F57" s="41">
        <v>7.3141901737065851</v>
      </c>
      <c r="G57" s="41">
        <v>1.9525569935048077</v>
      </c>
      <c r="H57" s="41">
        <v>1.0989722513353475</v>
      </c>
      <c r="I57" s="41">
        <v>0.12536839903092131</v>
      </c>
      <c r="J57" s="41">
        <v>0.28436355198115632</v>
      </c>
      <c r="K57" s="41">
        <v>36.769801893660741</v>
      </c>
      <c r="L57" s="41">
        <f xml:space="preserve"> (C57 + D57 + E57 + F57 + G57 + H57) / $Q$2</f>
        <v>0.33448433524446619</v>
      </c>
      <c r="M57" s="41">
        <f xml:space="preserve"> (D57 + E57 + F57 + G57 + H57) / (C57 + D57 + E57 + F57+ G57 + H57)</f>
        <v>0.19969925127457794</v>
      </c>
      <c r="N57" s="41">
        <f>I57 / (D57 + E57 + F57 + G57 + H57)</f>
        <v>2.0679906285492673E-3</v>
      </c>
      <c r="O57" s="41">
        <f>SUM(B57:J57)</f>
        <v>870.81516464431365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-1.0691717912746697</v>
      </c>
      <c r="AM57">
        <f>J57 - J45</f>
        <v>8.8239631565525445E-2</v>
      </c>
      <c r="AN57">
        <f>K57-K45</f>
        <v>20.022158944688954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</row>
    <row r="58" spans="1:80" x14ac:dyDescent="0.25">
      <c r="A58" s="22" t="s">
        <v>153</v>
      </c>
      <c r="B58" s="4">
        <f t="shared" ref="B58:J58" si="2">SUM(B45:B57)</f>
        <v>2901.9224991290253</v>
      </c>
      <c r="C58" s="4">
        <f t="shared" si="2"/>
        <v>1220.3717329723129</v>
      </c>
      <c r="D58" s="4">
        <f t="shared" si="2"/>
        <v>165.27493247606861</v>
      </c>
      <c r="E58" s="4">
        <f t="shared" si="2"/>
        <v>70.249221279040214</v>
      </c>
      <c r="F58" s="4">
        <f t="shared" si="2"/>
        <v>28.490240630163115</v>
      </c>
      <c r="G58" s="4">
        <f t="shared" si="2"/>
        <v>9.8703865663840062</v>
      </c>
      <c r="H58" s="4">
        <f t="shared" si="2"/>
        <v>5.9463795848926289</v>
      </c>
      <c r="I58" s="4">
        <f t="shared" si="2"/>
        <v>0.67607691488673149</v>
      </c>
      <c r="J58" s="4">
        <f t="shared" si="2"/>
        <v>1.2175512144759326</v>
      </c>
      <c r="K58" s="41"/>
      <c r="L58" s="4"/>
      <c r="M58" s="41"/>
      <c r="N58" s="41"/>
      <c r="O58" s="4">
        <f>SUM(B58:J58)</f>
        <v>4404.0190207672495</v>
      </c>
      <c r="P58" s="41"/>
      <c r="Q58" s="41">
        <f xml:space="preserve"> $R$6 * B58</f>
        <v>2901.9224991290253</v>
      </c>
      <c r="R58" s="41">
        <f>$R$7 * C58</f>
        <v>1220.3717329723129</v>
      </c>
      <c r="S58" s="41">
        <f xml:space="preserve"> $R$8 * D58</f>
        <v>157.01118585226519</v>
      </c>
      <c r="T58" s="41">
        <f xml:space="preserve"> $R$9 * E58</f>
        <v>66.736760215088196</v>
      </c>
      <c r="U58" s="41">
        <f xml:space="preserve"> $R$10 * F58</f>
        <v>26.211021379750065</v>
      </c>
      <c r="V58" s="41">
        <f>$R$11 * G58</f>
        <v>7.6989015217795247</v>
      </c>
      <c r="W58" s="41">
        <f>$R$12 *H58</f>
        <v>3.5678277509355771</v>
      </c>
      <c r="X58" s="41">
        <f xml:space="preserve"> $R$13 * I58</f>
        <v>0.43944999467637547</v>
      </c>
      <c r="Y58" s="41">
        <f xml:space="preserve"> $R$14 * J58</f>
        <v>0.91316341085694952</v>
      </c>
      <c r="Z58" s="4">
        <f>SUM(Q58:Y58)</f>
        <v>4384.8725422266907</v>
      </c>
      <c r="AA58" s="41"/>
      <c r="AB58" s="49">
        <f xml:space="preserve"> $S$6 * B58</f>
        <v>7280923.5503147244</v>
      </c>
      <c r="AC58" s="49">
        <f>$S$7 * C58</f>
        <v>4728940.4652677123</v>
      </c>
      <c r="AD58" s="49">
        <f xml:space="preserve"> $S$8 * D58</f>
        <v>648704.10996856936</v>
      </c>
      <c r="AE58" s="49">
        <f xml:space="preserve"> $S$9 * E58</f>
        <v>280996.88511616085</v>
      </c>
      <c r="AF58" s="49">
        <f xml:space="preserve"> $S$10 * F58</f>
        <v>128206.08283573402</v>
      </c>
      <c r="AG58" s="49">
        <f>$S$11 * G58</f>
        <v>204435.44656294555</v>
      </c>
      <c r="AH58" s="49">
        <f>$S$12 *H58</f>
        <v>304359.49267314433</v>
      </c>
      <c r="AI58" s="49">
        <f xml:space="preserve"> $S$13 * I58</f>
        <v>47954.135572915868</v>
      </c>
      <c r="AJ58" s="49">
        <f xml:space="preserve"> $S$14 * J58</f>
        <v>81780.479973919442</v>
      </c>
      <c r="AK58" s="39">
        <f>SUM(AB58:AJ58) + AL58 + AM58 + AN58</f>
        <v>14968719.602671878</v>
      </c>
      <c r="AL58" s="39">
        <f>IF(AL57&gt;0,(AL57*$T$7)-(AL57*$S$7),0)</f>
        <v>0</v>
      </c>
      <c r="AM58" s="39">
        <f>IF(AM57 &gt; 0, (AM57 * $T$14) - (AM57 * $S$14), 0)</f>
        <v>14698.075429869572</v>
      </c>
      <c r="AN58" s="39">
        <f t="array" ref="AN58">IF(AN57&gt;0,AN57*$T$15,0)</f>
        <v>1247720.8789561815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</row>
    <row r="59" spans="1:80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</row>
    <row r="60" spans="1:80" x14ac:dyDescent="0.25">
      <c r="A60" s="4" t="str">
        <f>'55-59 transition matrix'!A1</f>
        <v>55-59</v>
      </c>
      <c r="B60" s="4" t="str">
        <f>'55-59 transition matrix'!B1</f>
        <v>no NAFLD</v>
      </c>
      <c r="C60" s="4" t="str">
        <f>'55-59 transition matrix'!C1</f>
        <v>NAFLD F0</v>
      </c>
      <c r="D60" s="4" t="str">
        <f>'55-59 transition matrix'!D1</f>
        <v>F1</v>
      </c>
      <c r="E60" s="4" t="str">
        <f>'55-59 transition matrix'!E1</f>
        <v>F2</v>
      </c>
      <c r="F60" s="4" t="str">
        <f>'55-59 transition matrix'!F1</f>
        <v>F3</v>
      </c>
      <c r="G60" s="4" t="str">
        <f>'55-59 transition matrix'!G1</f>
        <v>F4</v>
      </c>
      <c r="H60" s="4" t="str">
        <f>'55-59 transition matrix'!H1</f>
        <v>DCC</v>
      </c>
      <c r="I60" s="4" t="str">
        <f>'55-59 transition matrix'!I1</f>
        <v>HCC</v>
      </c>
      <c r="J60" s="4" t="str">
        <f>'55-59 transition matrix'!J1</f>
        <v>LT</v>
      </c>
      <c r="K60" s="4" t="str">
        <f>'55-59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</row>
    <row r="61" spans="1:80" x14ac:dyDescent="0.25">
      <c r="A61" s="4" t="str">
        <f>'55-59 transition matrix'!A2</f>
        <v>no NAFLD</v>
      </c>
      <c r="B61" s="41">
        <f>'55-59 transition matrix'!B2</f>
        <v>0.90708999999999995</v>
      </c>
      <c r="C61" s="41">
        <f>'55-59 transition matrix'!C2</f>
        <v>8.5599999999999996E-2</v>
      </c>
      <c r="D61" s="41">
        <f>'55-59 transition matrix'!D2</f>
        <v>0</v>
      </c>
      <c r="E61" s="41">
        <f>'55-59 transition matrix'!E2</f>
        <v>0</v>
      </c>
      <c r="F61" s="41">
        <f>'55-59 transition matrix'!F2</f>
        <v>0</v>
      </c>
      <c r="G61" s="41">
        <f>'55-59 transition matrix'!G2</f>
        <v>0</v>
      </c>
      <c r="H61" s="41">
        <f>'55-59 transition matrix'!H2</f>
        <v>0</v>
      </c>
      <c r="I61" s="41">
        <f>'55-59 transition matrix'!I2</f>
        <v>0</v>
      </c>
      <c r="J61" s="41">
        <f>'55-59 transition matrix'!J2</f>
        <v>0</v>
      </c>
      <c r="K61" s="41">
        <f>'55-59 transition matrix'!K2</f>
        <v>7.3099999999999997E-3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</row>
    <row r="62" spans="1:80" x14ac:dyDescent="0.25">
      <c r="A62" s="4" t="str">
        <f>'55-59 transition matrix'!A3</f>
        <v>NAFLD</v>
      </c>
      <c r="B62" s="41">
        <f>'55-59 transition matrix'!B3</f>
        <v>0.17818999999999999</v>
      </c>
      <c r="C62" s="41">
        <f>'55-59 transition matrix'!C3</f>
        <v>0.79241495000000006</v>
      </c>
      <c r="D62" s="41">
        <f>'55-59 transition matrix'!D3</f>
        <v>2.0952000000000002E-2</v>
      </c>
      <c r="E62" s="41">
        <f>'55-59 transition matrix'!E3</f>
        <v>0</v>
      </c>
      <c r="F62" s="41">
        <f>'55-59 transition matrix'!F3</f>
        <v>0</v>
      </c>
      <c r="G62" s="41">
        <f>'55-59 transition matrix'!G3</f>
        <v>0</v>
      </c>
      <c r="H62" s="41">
        <f>'55-59 transition matrix'!H3</f>
        <v>0</v>
      </c>
      <c r="I62" s="41">
        <f>'55-59 transition matrix'!I3</f>
        <v>0</v>
      </c>
      <c r="J62" s="41">
        <f>'55-59 transition matrix'!J3</f>
        <v>0</v>
      </c>
      <c r="K62" s="41">
        <f>'55-59 transition matrix'!K3</f>
        <v>8.4430500000000006E-3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</row>
    <row r="63" spans="1:80" x14ac:dyDescent="0.25">
      <c r="A63" s="4" t="str">
        <f>'55-59 transition matrix'!A4</f>
        <v>F1</v>
      </c>
      <c r="B63" s="41">
        <f>'55-59 transition matrix'!B4</f>
        <v>0</v>
      </c>
      <c r="C63" s="41">
        <f>'55-59 transition matrix'!C4</f>
        <v>6.1800000000000001E-2</v>
      </c>
      <c r="D63" s="41">
        <f>'55-59 transition matrix'!D4</f>
        <v>0.82245289500000007</v>
      </c>
      <c r="E63" s="41">
        <f>'55-59 transition matrix'!E4</f>
        <v>0.1067</v>
      </c>
      <c r="F63" s="41">
        <f>'55-59 transition matrix'!F4</f>
        <v>0</v>
      </c>
      <c r="G63" s="41">
        <f>'55-59 transition matrix'!G4</f>
        <v>0</v>
      </c>
      <c r="H63" s="41">
        <f>'55-59 transition matrix'!H4</f>
        <v>0</v>
      </c>
      <c r="I63" s="41">
        <f>'55-59 transition matrix'!I4</f>
        <v>9.0210000000000005E-6</v>
      </c>
      <c r="J63" s="41">
        <f>'55-59 transition matrix'!J4</f>
        <v>0</v>
      </c>
      <c r="K63" s="41">
        <f>'55-59 transition matrix'!K4</f>
        <v>9.038084E-3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</row>
    <row r="64" spans="1:80" x14ac:dyDescent="0.25">
      <c r="A64" s="4" t="str">
        <f>'55-59 transition matrix'!A5</f>
        <v>F2</v>
      </c>
      <c r="B64" s="41">
        <f>'55-59 transition matrix'!B5</f>
        <v>0</v>
      </c>
      <c r="C64" s="41">
        <f>'55-59 transition matrix'!C5</f>
        <v>0</v>
      </c>
      <c r="D64" s="41">
        <f>'55-59 transition matrix'!D5</f>
        <v>6.1800000000000001E-2</v>
      </c>
      <c r="E64" s="41">
        <f>'55-59 transition matrix'!E5</f>
        <v>0.81682581799999998</v>
      </c>
      <c r="F64" s="41">
        <f>'55-59 transition matrix'!F5</f>
        <v>0.1067</v>
      </c>
      <c r="G64" s="41">
        <f>'55-59 transition matrix'!G5</f>
        <v>0</v>
      </c>
      <c r="H64" s="41">
        <f>'55-59 transition matrix'!H5</f>
        <v>0</v>
      </c>
      <c r="I64" s="41">
        <f>'55-59 transition matrix'!I5</f>
        <v>1.8430000000000001E-4</v>
      </c>
      <c r="J64" s="41">
        <f>'55-59 transition matrix'!J5</f>
        <v>0</v>
      </c>
      <c r="K64" s="41">
        <f>'55-59 transition matrix'!K5</f>
        <v>1.4489882000000001E-2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</row>
    <row r="65" spans="1:80" x14ac:dyDescent="0.25">
      <c r="A65" s="4" t="str">
        <f>'55-59 transition matrix'!A6</f>
        <v>F3</v>
      </c>
      <c r="B65" s="41">
        <f>'55-59 transition matrix'!B6</f>
        <v>0</v>
      </c>
      <c r="C65" s="41">
        <f>'55-59 transition matrix'!C6</f>
        <v>0</v>
      </c>
      <c r="D65" s="41">
        <f>'55-59 transition matrix'!D6</f>
        <v>0</v>
      </c>
      <c r="E65" s="41">
        <f>'55-59 transition matrix'!E6</f>
        <v>6.1800000000000001E-2</v>
      </c>
      <c r="F65" s="41">
        <f>'55-59 transition matrix'!F6</f>
        <v>0.84913525499999998</v>
      </c>
      <c r="G65" s="41">
        <f>'55-59 transition matrix'!G6</f>
        <v>6.9839999999999999E-2</v>
      </c>
      <c r="H65" s="41">
        <f>'55-59 transition matrix'!H6</f>
        <v>0</v>
      </c>
      <c r="I65" s="41">
        <f>'55-59 transition matrix'!I6</f>
        <v>3.6860000000000001E-4</v>
      </c>
      <c r="J65" s="41">
        <f>'55-59 transition matrix'!J6</f>
        <v>0</v>
      </c>
      <c r="K65" s="41">
        <f>'55-59 transition matrix'!K6</f>
        <v>1.8856145000000001E-2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</row>
    <row r="66" spans="1:80" x14ac:dyDescent="0.25">
      <c r="A66" s="4" t="str">
        <f>'55-59 transition matrix'!A7</f>
        <v>F4</v>
      </c>
      <c r="B66" s="41">
        <f>'55-59 transition matrix'!B7</f>
        <v>0</v>
      </c>
      <c r="C66" s="41">
        <f>'55-59 transition matrix'!C7</f>
        <v>0</v>
      </c>
      <c r="D66" s="41">
        <f>'55-59 transition matrix'!D7</f>
        <v>0</v>
      </c>
      <c r="E66" s="41">
        <f>'55-59 transition matrix'!E7</f>
        <v>0</v>
      </c>
      <c r="F66" s="41">
        <f>'55-59 transition matrix'!F7</f>
        <v>6.1800000000000001E-2</v>
      </c>
      <c r="G66" s="41">
        <f>'55-59 transition matrix'!G7</f>
        <v>0.78240627100000004</v>
      </c>
      <c r="H66" s="41">
        <f>'55-59 transition matrix'!H7</f>
        <v>0.1067</v>
      </c>
      <c r="I66" s="41">
        <f>'55-59 transition matrix'!I7</f>
        <v>2.5219999999999999E-2</v>
      </c>
      <c r="J66" s="41">
        <f>'55-59 transition matrix'!J7</f>
        <v>0</v>
      </c>
      <c r="K66" s="41">
        <f>'55-59 transition matrix'!K7</f>
        <v>2.3873729E-2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</row>
    <row r="67" spans="1:80" x14ac:dyDescent="0.25">
      <c r="A67" s="4" t="str">
        <f>'55-59 transition matrix'!A8</f>
        <v>DCC</v>
      </c>
      <c r="B67" s="41">
        <f>'55-59 transition matrix'!B8</f>
        <v>0</v>
      </c>
      <c r="C67" s="41">
        <f>'55-59 transition matrix'!C8</f>
        <v>0</v>
      </c>
      <c r="D67" s="41">
        <f>'55-59 transition matrix'!D8</f>
        <v>0</v>
      </c>
      <c r="E67" s="41">
        <f>'55-59 transition matrix'!E8</f>
        <v>0</v>
      </c>
      <c r="F67" s="41">
        <f>'55-59 transition matrix'!F8</f>
        <v>0</v>
      </c>
      <c r="G67" s="41">
        <f>'55-59 transition matrix'!G8</f>
        <v>0</v>
      </c>
      <c r="H67" s="41">
        <f>'55-59 transition matrix'!H8</f>
        <v>0.78761999999999999</v>
      </c>
      <c r="I67" s="41">
        <f>'55-59 transition matrix'!I8</f>
        <v>2.5219999999999999E-2</v>
      </c>
      <c r="J67" s="41">
        <f>'55-59 transition matrix'!J8</f>
        <v>2.716E-2</v>
      </c>
      <c r="K67" s="41">
        <f>'55-59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</row>
    <row r="68" spans="1:80" x14ac:dyDescent="0.25">
      <c r="A68" s="4" t="str">
        <f>'55-59 transition matrix'!A9</f>
        <v>HCC</v>
      </c>
      <c r="B68" s="41">
        <f>'55-59 transition matrix'!B9</f>
        <v>0</v>
      </c>
      <c r="C68" s="41">
        <f>'55-59 transition matrix'!C9</f>
        <v>0</v>
      </c>
      <c r="D68" s="41">
        <f>'55-59 transition matrix'!D9</f>
        <v>0</v>
      </c>
      <c r="E68" s="41">
        <f>'55-59 transition matrix'!E9</f>
        <v>0</v>
      </c>
      <c r="F68" s="41">
        <f>'55-59 transition matrix'!F9</f>
        <v>0</v>
      </c>
      <c r="G68" s="41">
        <f>'55-59 transition matrix'!G9</f>
        <v>0</v>
      </c>
      <c r="H68" s="41">
        <f>'55-59 transition matrix'!H9</f>
        <v>0</v>
      </c>
      <c r="I68" s="41">
        <f>'55-59 transition matrix'!I9</f>
        <v>0.33782000000000001</v>
      </c>
      <c r="J68" s="41">
        <f>'55-59 transition matrix'!J9</f>
        <v>3.9780000000000003E-2</v>
      </c>
      <c r="K68" s="41">
        <f>'55-59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</row>
    <row r="69" spans="1:80" x14ac:dyDescent="0.25">
      <c r="A69" s="4" t="str">
        <f>'55-59 transition matrix'!A10</f>
        <v xml:space="preserve">LT </v>
      </c>
      <c r="B69" s="41">
        <f>'55-59 transition matrix'!B10</f>
        <v>0</v>
      </c>
      <c r="C69" s="41">
        <f>'55-59 transition matrix'!C10</f>
        <v>0</v>
      </c>
      <c r="D69" s="41">
        <f>'55-59 transition matrix'!D10</f>
        <v>0</v>
      </c>
      <c r="E69" s="41">
        <f>'55-59 transition matrix'!E10</f>
        <v>0</v>
      </c>
      <c r="F69" s="41">
        <f>'55-59 transition matrix'!F10</f>
        <v>0</v>
      </c>
      <c r="G69" s="41">
        <f>'55-59 transition matrix'!G10</f>
        <v>0</v>
      </c>
      <c r="H69" s="41">
        <f>'55-59 transition matrix'!H10</f>
        <v>0</v>
      </c>
      <c r="I69" s="41">
        <f>'55-59 transition matrix'!I10</f>
        <v>0</v>
      </c>
      <c r="J69" s="41">
        <f>'55-59 transition matrix'!J10</f>
        <v>0.92999999999999994</v>
      </c>
      <c r="K69" s="41">
        <f>'55-59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</row>
    <row r="70" spans="1:80" x14ac:dyDescent="0.25">
      <c r="A70" s="4" t="str">
        <f>'55-59 transition matrix'!A11</f>
        <v>death</v>
      </c>
      <c r="B70" s="41">
        <f>'55-59 transition matrix'!B11</f>
        <v>0</v>
      </c>
      <c r="C70" s="41">
        <f>'55-59 transition matrix'!C11</f>
        <v>0</v>
      </c>
      <c r="D70" s="41">
        <f>'55-59 transition matrix'!D11</f>
        <v>0</v>
      </c>
      <c r="E70" s="41">
        <f>'55-59 transition matrix'!E11</f>
        <v>0</v>
      </c>
      <c r="F70" s="41">
        <f>'55-59 transition matrix'!F11</f>
        <v>0</v>
      </c>
      <c r="G70" s="41">
        <f>'55-59 transition matrix'!G11</f>
        <v>0</v>
      </c>
      <c r="H70" s="41">
        <f>'55-59 transition matrix'!H11</f>
        <v>0</v>
      </c>
      <c r="I70" s="41">
        <f>'55-59 transition matrix'!I11</f>
        <v>0</v>
      </c>
      <c r="J70" s="41">
        <f>'55-59 transition matrix'!J11</f>
        <v>0</v>
      </c>
      <c r="K70" s="41">
        <f>'55-59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</row>
    <row r="71" spans="1:80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</row>
    <row r="72" spans="1:80" x14ac:dyDescent="0.25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</row>
    <row r="73" spans="1:80" x14ac:dyDescent="0.25">
      <c r="A73" s="4">
        <v>55</v>
      </c>
      <c r="B73" s="41">
        <f t="array" ref="B73:K73">MMULT(B57:K57,B61:K70)</f>
        <v>557.45927327642823</v>
      </c>
      <c r="C73" s="41">
        <v>243.10866810943071</v>
      </c>
      <c r="D73" s="41">
        <v>33.685003942994513</v>
      </c>
      <c r="E73" s="41">
        <v>17.708012451723</v>
      </c>
      <c r="F73" s="41">
        <v>8.1184652445459076</v>
      </c>
      <c r="G73" s="41">
        <v>2.0385158779347359</v>
      </c>
      <c r="H73" s="41">
        <v>1.0739103558037093</v>
      </c>
      <c r="I73" s="41">
        <v>0.12539655716794904</v>
      </c>
      <c r="J73" s="41">
        <v>0.29929334460219348</v>
      </c>
      <c r="K73" s="41">
        <v>43.968427377343446</v>
      </c>
      <c r="L73" s="41">
        <f xml:space="preserve"> (C73 + D73 + E73 + F73 + G73 + H73) / $Q$2</f>
        <v>0.3368638609657274</v>
      </c>
      <c r="M73" s="41">
        <f xml:space="preserve"> (D73 + E73 + F73 + G73 + H73) / (C73 + D73 + E73 + F73+ G73 + H73)</f>
        <v>0.20483230376013395</v>
      </c>
      <c r="N73" s="41">
        <f>I73 / (D73 + E73 + F73 + G73 + H73)</f>
        <v>2.0023751539467471E-3</v>
      </c>
      <c r="O73" s="41">
        <f>SUM(B73:J73)</f>
        <v>863.61653916063096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</row>
    <row r="74" spans="1:80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</row>
    <row r="75" spans="1:80" x14ac:dyDescent="0.25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</row>
    <row r="76" spans="1:80" x14ac:dyDescent="0.25">
      <c r="A76" s="4">
        <v>56</v>
      </c>
      <c r="B76" s="41">
        <f t="array" ref="B76:K76">MMULT(B73:K73,B61:K70)</f>
        <v>548.98526576673476</v>
      </c>
      <c r="C76" s="41">
        <v>242.44319012064048</v>
      </c>
      <c r="D76" s="41">
        <v>33.892296994747532</v>
      </c>
      <c r="E76" s="41">
        <v>18.560272828863276</v>
      </c>
      <c r="F76" s="41">
        <v>8.9091002654913378</v>
      </c>
      <c r="G76" s="41">
        <v>2.1619412191082938</v>
      </c>
      <c r="H76" s="41">
        <v>1.0633429186137537</v>
      </c>
      <c r="I76" s="41">
        <v>0.12741677996192208</v>
      </c>
      <c r="J76" s="41">
        <v>0.31249849078780967</v>
      </c>
      <c r="K76" s="41">
        <v>51.129641153025283</v>
      </c>
      <c r="L76" s="41">
        <f xml:space="preserve"> (C76 + D76 + E76 + F76 + G76 + H76) / $Q$2</f>
        <v>0.33829355450723869</v>
      </c>
      <c r="M76" s="41">
        <f xml:space="preserve"> (D76 + E76 + F76 + G76 + H76) / (C76 + D76 + E76 + F76+ G76 + H76)</f>
        <v>0.2103603031034354</v>
      </c>
      <c r="N76" s="41">
        <f>I76 / (D76 + E76 + F76 + G76 + H76)</f>
        <v>1.9727943744559402E-3</v>
      </c>
      <c r="O76" s="41">
        <f>SUM(B76:J76)</f>
        <v>856.45532538494911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</row>
    <row r="77" spans="1:80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</row>
    <row r="78" spans="1:80" x14ac:dyDescent="0.25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</row>
    <row r="79" spans="1:80" x14ac:dyDescent="0.25">
      <c r="A79" s="4">
        <v>57</v>
      </c>
      <c r="B79" s="41">
        <f t="array" ref="B79:K79">MMULT(B76:K76,B61:K70)</f>
        <v>541.17999677194427</v>
      </c>
      <c r="C79" s="41">
        <v>241.20329108119572</v>
      </c>
      <c r="D79" s="41">
        <v>34.101512361761316</v>
      </c>
      <c r="E79" s="41">
        <v>19.327400521486346</v>
      </c>
      <c r="F79" s="41">
        <v>9.6790202039391602</v>
      </c>
      <c r="G79" s="41">
        <v>2.313727929905629</v>
      </c>
      <c r="H79" s="41">
        <v>1.0681892776374198</v>
      </c>
      <c r="I79" s="41">
        <v>0.13139589761149578</v>
      </c>
      <c r="J79" s="41">
        <v>0.32457262960909777</v>
      </c>
      <c r="K79" s="41">
        <v>58.255859862883909</v>
      </c>
      <c r="L79" s="41">
        <f xml:space="preserve"> (C79 + D79 + E79 + F79 + G79 + H79) / $Q$2</f>
        <v>0.3390240613500195</v>
      </c>
      <c r="M79" s="41">
        <f xml:space="preserve"> (D79 + E79 + F79 + G79 + H79) / (C79 + D79 + E79 + F79+ G79 + H79)</f>
        <v>0.21609142796425079</v>
      </c>
      <c r="N79" s="41">
        <f>I79 / (D79 + E79 + F79 + G79 + H79)</f>
        <v>1.9761797782527194E-3</v>
      </c>
      <c r="O79" s="41">
        <f>SUM(B79:J79)</f>
        <v>849.32910667509054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</row>
    <row r="80" spans="1:80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</row>
    <row r="81" spans="1:80" x14ac:dyDescent="0.25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</row>
    <row r="82" spans="1:80" x14ac:dyDescent="0.25">
      <c r="A82" s="4">
        <v>58</v>
      </c>
      <c r="B82" s="41">
        <f t="array" ref="B82:K82">MMULT(B79:K79,B61:K70)</f>
        <v>533.87897770962115</v>
      </c>
      <c r="C82" s="41">
        <v>239.56557502957642</v>
      </c>
      <c r="D82" s="41">
        <v>34.295012272769952</v>
      </c>
      <c r="E82" s="41">
        <v>20.023914558380085</v>
      </c>
      <c r="F82" s="41">
        <v>10.424019310732792</v>
      </c>
      <c r="G82" s="41">
        <v>2.4862580127891234</v>
      </c>
      <c r="H82" s="41">
        <v>1.0882020089737152</v>
      </c>
      <c r="I82" s="41">
        <v>0.13711747061164856</v>
      </c>
      <c r="J82" s="41">
        <v>0.33609149512407854</v>
      </c>
      <c r="K82" s="41">
        <v>65.349798669395341</v>
      </c>
      <c r="L82" s="41">
        <f xml:space="preserve"> (C82 + D82 + E82 + F82 + G82 + H82) / $Q$2</f>
        <v>0.33923323164734226</v>
      </c>
      <c r="M82" s="41">
        <f xml:space="preserve"> (D82 + E82 + F82 + G82 + H82) / (C82 + D82 + E82 + F82+ G82 + H82)</f>
        <v>0.22189406474783621</v>
      </c>
      <c r="N82" s="41">
        <f>I82 / (D82 + E82 + F82 + G82 + H82)</f>
        <v>2.0070649386658666E-3</v>
      </c>
      <c r="O82" s="41">
        <f>SUM(B82:J82)</f>
        <v>842.23516786857874</v>
      </c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</row>
    <row r="83" spans="1:80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</row>
    <row r="84" spans="1:80" x14ac:dyDescent="0.25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</row>
    <row r="85" spans="1:80" x14ac:dyDescent="0.25">
      <c r="A85" s="4">
        <v>59</v>
      </c>
      <c r="B85" s="41">
        <f t="array" ref="B85:K85">MMULT(B82:K82,B61:K70)</f>
        <v>526.96447170514045</v>
      </c>
      <c r="C85" s="41">
        <v>237.65481540918384</v>
      </c>
      <c r="D85" s="41">
        <v>34.462887975527757</v>
      </c>
      <c r="E85" s="41">
        <v>20.659532591618763</v>
      </c>
      <c r="F85" s="41">
        <v>11.141604724113535</v>
      </c>
      <c r="G85" s="41">
        <v>2.6732773691917866</v>
      </c>
      <c r="H85" s="41">
        <v>1.1223733962724771</v>
      </c>
      <c r="I85" s="41">
        <v>0.14431098194764411</v>
      </c>
      <c r="J85" s="41">
        <v>0.34757519001005055</v>
      </c>
      <c r="K85" s="41">
        <v>72.414117194968028</v>
      </c>
      <c r="L85" s="41">
        <f xml:space="preserve"> (C85 + D85 + E85 + F85 + G85 + H85) / $Q$2</f>
        <v>0.33904758541748387</v>
      </c>
      <c r="M85" s="41">
        <f xml:space="preserve"> (D85 + E85 + F85 + G85 + H85) / (C85 + D85 + E85 + F85+ G85 + H85)</f>
        <v>0.22767753225715817</v>
      </c>
      <c r="N85" s="41">
        <f>I85 / (D85 + E85 + F85 + G85 + H85)</f>
        <v>2.0598294207184414E-3</v>
      </c>
      <c r="O85" s="41">
        <f>SUM(B85:J85)</f>
        <v>835.17084934300635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-5.4538527002468697</v>
      </c>
      <c r="AM85">
        <f>J85 - J73</f>
        <v>4.8281845407857071E-2</v>
      </c>
      <c r="AN85">
        <f>K85-K73</f>
        <v>28.445689817624583</v>
      </c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</row>
    <row r="86" spans="1:80" x14ac:dyDescent="0.25">
      <c r="A86" s="22" t="s">
        <v>153</v>
      </c>
      <c r="B86" s="4">
        <f t="shared" ref="B86:J86" si="3">SUM(B73:B85)</f>
        <v>2708.4679852298691</v>
      </c>
      <c r="C86" s="4">
        <f t="shared" si="3"/>
        <v>1203.9755397500271</v>
      </c>
      <c r="D86" s="4">
        <f t="shared" si="3"/>
        <v>170.43671354780108</v>
      </c>
      <c r="E86" s="4">
        <f t="shared" si="3"/>
        <v>96.279132952071478</v>
      </c>
      <c r="F86" s="4">
        <f t="shared" si="3"/>
        <v>48.272209748822732</v>
      </c>
      <c r="G86" s="4">
        <f t="shared" si="3"/>
        <v>11.673720408929569</v>
      </c>
      <c r="H86" s="4">
        <f t="shared" si="3"/>
        <v>5.4160179573010758</v>
      </c>
      <c r="I86" s="4">
        <f t="shared" si="3"/>
        <v>0.66563768730065953</v>
      </c>
      <c r="J86" s="4">
        <f t="shared" si="3"/>
        <v>1.6200311501332301</v>
      </c>
      <c r="K86" s="41"/>
      <c r="L86" s="4"/>
      <c r="M86" s="41"/>
      <c r="N86" s="41"/>
      <c r="O86" s="4">
        <f>SUM(B86:J86)</f>
        <v>4246.8069884322567</v>
      </c>
      <c r="P86" s="41"/>
      <c r="Q86" s="41">
        <f xml:space="preserve"> $R$6 * B86</f>
        <v>2708.4679852298691</v>
      </c>
      <c r="R86" s="41">
        <f>$R$7 * C86</f>
        <v>1203.9755397500271</v>
      </c>
      <c r="S86" s="41">
        <f xml:space="preserve"> $R$8 * D86</f>
        <v>161.914877870411</v>
      </c>
      <c r="T86" s="41">
        <f xml:space="preserve"> $R$9 * E86</f>
        <v>91.465176304467903</v>
      </c>
      <c r="U86" s="41">
        <f xml:space="preserve"> $R$10 * F86</f>
        <v>44.410432968916915</v>
      </c>
      <c r="V86" s="41">
        <f>$R$11 * G86</f>
        <v>9.1055019189650643</v>
      </c>
      <c r="W86" s="41">
        <f>$R$12 *H86</f>
        <v>3.2496107743806455</v>
      </c>
      <c r="X86" s="41">
        <f xml:space="preserve"> $R$13 * I86</f>
        <v>0.43266449674542873</v>
      </c>
      <c r="Y86" s="41">
        <f xml:space="preserve"> $R$14 * J86</f>
        <v>1.2150233625999225</v>
      </c>
      <c r="Z86" s="4">
        <f>SUM(Q86:Y86)</f>
        <v>4224.2368126763831</v>
      </c>
      <c r="AA86" s="41"/>
      <c r="AB86" s="49">
        <f xml:space="preserve"> $S$6 * B86</f>
        <v>6795546.1749417419</v>
      </c>
      <c r="AC86" s="49">
        <f>$S$7 * C86</f>
        <v>4665405.2165313549</v>
      </c>
      <c r="AD86" s="49">
        <f xml:space="preserve"> $S$8 * D86</f>
        <v>668964.1006751192</v>
      </c>
      <c r="AE86" s="49">
        <f xml:space="preserve"> $S$9 * E86</f>
        <v>385116.53180828592</v>
      </c>
      <c r="AF86" s="49">
        <f xml:space="preserve"> $S$10 * F86</f>
        <v>217224.94386970229</v>
      </c>
      <c r="AG86" s="49">
        <f>$S$11 * G86</f>
        <v>241786.09710974921</v>
      </c>
      <c r="AH86" s="49">
        <f>$S$12 *H86</f>
        <v>277213.46312649827</v>
      </c>
      <c r="AI86" s="49">
        <f xml:space="preserve"> $S$13 * I86</f>
        <v>47213.681160235777</v>
      </c>
      <c r="AJ86" s="49">
        <f xml:space="preserve"> $S$14 * J86</f>
        <v>108814.2522921488</v>
      </c>
      <c r="AK86" s="39">
        <f>SUM(AB86:AJ86) + AL86 + AM86 + AN86</f>
        <v>15187976.820869334</v>
      </c>
      <c r="AL86" s="39">
        <f>IF(AL85&gt;0,(AL85*$T$7)-(AL85*$S$7),0)</f>
        <v>0</v>
      </c>
      <c r="AM86" s="39">
        <f>IF(AM85 &gt; 0, (AM85 * $T$14) - (AM85 * $S$14), 0)</f>
        <v>8042.3069895867529</v>
      </c>
      <c r="AN86" s="39">
        <f t="array" ref="AN86">IF(AN85&gt;0,AN85*$T$15,0)</f>
        <v>1772650.0523649112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</row>
    <row r="87" spans="1:80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</row>
    <row r="88" spans="1:80" x14ac:dyDescent="0.25">
      <c r="A88" s="4" t="str">
        <f>'60-64 transition matrix'!A1</f>
        <v>60-64</v>
      </c>
      <c r="B88" s="4" t="str">
        <f>'60-64 transition matrix'!B1</f>
        <v>no NAFLD</v>
      </c>
      <c r="C88" s="4" t="str">
        <f>'60-64 transition matrix'!C1</f>
        <v>NAFLD</v>
      </c>
      <c r="D88" s="4" t="str">
        <f>'60-64 transition matrix'!D1</f>
        <v>F1</v>
      </c>
      <c r="E88" s="4" t="str">
        <f>'60-64 transition matrix'!E1</f>
        <v>F2</v>
      </c>
      <c r="F88" s="4" t="str">
        <f>'60-64 transition matrix'!F1</f>
        <v>F3</v>
      </c>
      <c r="G88" s="4" t="str">
        <f>'60-64 transition matrix'!G1</f>
        <v>F4</v>
      </c>
      <c r="H88" s="4" t="str">
        <f>'60-64 transition matrix'!H1</f>
        <v>DCC</v>
      </c>
      <c r="I88" s="4" t="str">
        <f>'60-64 transition matrix'!I1</f>
        <v>HCC</v>
      </c>
      <c r="J88" s="4" t="str">
        <f>'60-64 transition matrix'!J1</f>
        <v>LT</v>
      </c>
      <c r="K88" s="4" t="str">
        <f>'60-64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</row>
    <row r="89" spans="1:80" x14ac:dyDescent="0.25">
      <c r="A89" s="4" t="str">
        <f>'60-64 transition matrix'!A2</f>
        <v>no NAFLD</v>
      </c>
      <c r="B89" s="41">
        <f>'60-64 transition matrix'!B2</f>
        <v>0.90156000000000003</v>
      </c>
      <c r="C89" s="41">
        <f>'60-64 transition matrix'!C2</f>
        <v>8.8099999999999998E-2</v>
      </c>
      <c r="D89" s="41">
        <f>'60-64 transition matrix'!D2</f>
        <v>0</v>
      </c>
      <c r="E89" s="41">
        <f>'60-64 transition matrix'!E2</f>
        <v>0</v>
      </c>
      <c r="F89" s="41">
        <f>'60-64 transition matrix'!F2</f>
        <v>0</v>
      </c>
      <c r="G89" s="41">
        <f>'60-64 transition matrix'!G2</f>
        <v>0</v>
      </c>
      <c r="H89" s="41">
        <f>'60-64 transition matrix'!H2</f>
        <v>0</v>
      </c>
      <c r="I89" s="41">
        <f>'60-64 transition matrix'!I2</f>
        <v>0</v>
      </c>
      <c r="J89" s="41">
        <f>'60-64 transition matrix'!J2</f>
        <v>0</v>
      </c>
      <c r="K89" s="41">
        <f>'60-64 transition matrix'!K2</f>
        <v>1.034E-2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</row>
    <row r="90" spans="1:80" x14ac:dyDescent="0.25">
      <c r="A90" s="4" t="str">
        <f>'60-64 transition matrix'!A3</f>
        <v>NAFLD</v>
      </c>
      <c r="B90" s="41">
        <f>'60-64 transition matrix'!B3</f>
        <v>0.17818999999999999</v>
      </c>
      <c r="C90" s="41">
        <f>'60-64 transition matrix'!C3</f>
        <v>0.7889153000000001</v>
      </c>
      <c r="D90" s="41">
        <f>'60-64 transition matrix'!D3</f>
        <v>2.0952000000000002E-2</v>
      </c>
      <c r="E90" s="41">
        <f>'60-64 transition matrix'!E3</f>
        <v>0</v>
      </c>
      <c r="F90" s="41">
        <f>'60-64 transition matrix'!F3</f>
        <v>0</v>
      </c>
      <c r="G90" s="41">
        <f>'60-64 transition matrix'!G3</f>
        <v>0</v>
      </c>
      <c r="H90" s="41">
        <f>'60-64 transition matrix'!H3</f>
        <v>0</v>
      </c>
      <c r="I90" s="41">
        <f>'60-64 transition matrix'!I3</f>
        <v>0</v>
      </c>
      <c r="J90" s="41">
        <f>'60-64 transition matrix'!J3</f>
        <v>0</v>
      </c>
      <c r="K90" s="41">
        <f>'60-64 transition matrix'!K3</f>
        <v>1.1942700000000001E-2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</row>
    <row r="91" spans="1:80" x14ac:dyDescent="0.25">
      <c r="A91" s="4" t="str">
        <f>'60-64 transition matrix'!A4</f>
        <v>F1</v>
      </c>
      <c r="B91" s="41">
        <f>'60-64 transition matrix'!B4</f>
        <v>0</v>
      </c>
      <c r="C91" s="41">
        <f>'60-64 transition matrix'!C4</f>
        <v>6.1800000000000001E-2</v>
      </c>
      <c r="D91" s="41">
        <f>'60-64 transition matrix'!D4</f>
        <v>0.81870660299999998</v>
      </c>
      <c r="E91" s="41">
        <f>'60-64 transition matrix'!E4</f>
        <v>0.1067</v>
      </c>
      <c r="F91" s="41">
        <f>'60-64 transition matrix'!F4</f>
        <v>0</v>
      </c>
      <c r="G91" s="41">
        <f>'60-64 transition matrix'!G4</f>
        <v>0</v>
      </c>
      <c r="H91" s="41">
        <f>'60-64 transition matrix'!H4</f>
        <v>0</v>
      </c>
      <c r="I91" s="41">
        <f>'60-64 transition matrix'!I4</f>
        <v>9.0210000000000005E-6</v>
      </c>
      <c r="J91" s="41">
        <f>'60-64 transition matrix'!J4</f>
        <v>0</v>
      </c>
      <c r="K91" s="41">
        <f>'60-64 transition matrix'!K4</f>
        <v>1.2784376000000002E-2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</row>
    <row r="92" spans="1:80" x14ac:dyDescent="0.25">
      <c r="A92" s="4" t="str">
        <f>'60-64 transition matrix'!A5</f>
        <v>F2</v>
      </c>
      <c r="B92" s="41">
        <f>'60-64 transition matrix'!B5</f>
        <v>0</v>
      </c>
      <c r="C92" s="41">
        <f>'60-64 transition matrix'!C5</f>
        <v>0</v>
      </c>
      <c r="D92" s="41">
        <f>'60-64 transition matrix'!D5</f>
        <v>6.1800000000000001E-2</v>
      </c>
      <c r="E92" s="41">
        <f>'60-64 transition matrix'!E5</f>
        <v>0.810819752</v>
      </c>
      <c r="F92" s="41">
        <f>'60-64 transition matrix'!F5</f>
        <v>0.1067</v>
      </c>
      <c r="G92" s="41">
        <f>'60-64 transition matrix'!G5</f>
        <v>0</v>
      </c>
      <c r="H92" s="41">
        <f>'60-64 transition matrix'!H5</f>
        <v>0</v>
      </c>
      <c r="I92" s="41">
        <f>'60-64 transition matrix'!I5</f>
        <v>1.8430000000000001E-4</v>
      </c>
      <c r="J92" s="41">
        <f>'60-64 transition matrix'!J5</f>
        <v>0</v>
      </c>
      <c r="K92" s="41">
        <f>'60-64 transition matrix'!K5</f>
        <v>2.0495948000000003E-2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</row>
    <row r="93" spans="1:80" x14ac:dyDescent="0.25">
      <c r="A93" s="4" t="str">
        <f>'60-64 transition matrix'!A6</f>
        <v>F3</v>
      </c>
      <c r="B93" s="41">
        <f>'60-64 transition matrix'!B6</f>
        <v>0</v>
      </c>
      <c r="C93" s="41">
        <f>'60-64 transition matrix'!C6</f>
        <v>0</v>
      </c>
      <c r="D93" s="41">
        <f>'60-64 transition matrix'!D6</f>
        <v>0</v>
      </c>
      <c r="E93" s="41">
        <f>'60-64 transition matrix'!E6</f>
        <v>6.1800000000000001E-2</v>
      </c>
      <c r="F93" s="41">
        <f>'60-64 transition matrix'!F6</f>
        <v>0.84131937000000001</v>
      </c>
      <c r="G93" s="41">
        <f>'60-64 transition matrix'!G6</f>
        <v>6.9839999999999999E-2</v>
      </c>
      <c r="H93" s="41">
        <f>'60-64 transition matrix'!H6</f>
        <v>0</v>
      </c>
      <c r="I93" s="41">
        <f>'60-64 transition matrix'!I6</f>
        <v>3.6860000000000001E-4</v>
      </c>
      <c r="J93" s="41">
        <f>'60-64 transition matrix'!J6</f>
        <v>0</v>
      </c>
      <c r="K93" s="41">
        <f>'60-64 transition matrix'!K6</f>
        <v>2.6672030000000003E-2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</row>
    <row r="94" spans="1:80" x14ac:dyDescent="0.25">
      <c r="A94" s="4" t="str">
        <f>'60-64 transition matrix'!A7</f>
        <v>F4</v>
      </c>
      <c r="B94" s="41">
        <f>'60-64 transition matrix'!B7</f>
        <v>0</v>
      </c>
      <c r="C94" s="41">
        <f>'60-64 transition matrix'!C7</f>
        <v>0</v>
      </c>
      <c r="D94" s="41">
        <f>'60-64 transition matrix'!D7</f>
        <v>0</v>
      </c>
      <c r="E94" s="41">
        <f>'60-64 transition matrix'!E7</f>
        <v>0</v>
      </c>
      <c r="F94" s="41">
        <f>'60-64 transition matrix'!F7</f>
        <v>6.1800000000000001E-2</v>
      </c>
      <c r="G94" s="41">
        <f>'60-64 transition matrix'!G7</f>
        <v>0.77251059399999999</v>
      </c>
      <c r="H94" s="41">
        <f>'60-64 transition matrix'!H7</f>
        <v>0.1067</v>
      </c>
      <c r="I94" s="41">
        <f>'60-64 transition matrix'!I7</f>
        <v>2.5219999999999999E-2</v>
      </c>
      <c r="J94" s="41">
        <f>'60-64 transition matrix'!J7</f>
        <v>0</v>
      </c>
      <c r="K94" s="41">
        <f>'60-64 transition matrix'!K7</f>
        <v>3.3769406000000002E-2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</row>
    <row r="95" spans="1:80" x14ac:dyDescent="0.25">
      <c r="A95" s="4" t="str">
        <f>'60-64 transition matrix'!A8</f>
        <v>DCC</v>
      </c>
      <c r="B95" s="41">
        <f>'60-64 transition matrix'!B8</f>
        <v>0</v>
      </c>
      <c r="C95" s="41">
        <f>'60-64 transition matrix'!C8</f>
        <v>0</v>
      </c>
      <c r="D95" s="41">
        <f>'60-64 transition matrix'!D8</f>
        <v>0</v>
      </c>
      <c r="E95" s="41">
        <f>'60-64 transition matrix'!E8</f>
        <v>0</v>
      </c>
      <c r="F95" s="41">
        <f>'60-64 transition matrix'!F8</f>
        <v>0</v>
      </c>
      <c r="G95" s="41">
        <f>'60-64 transition matrix'!G8</f>
        <v>0</v>
      </c>
      <c r="H95" s="41">
        <f>'60-64 transition matrix'!H8</f>
        <v>0.78761999999999999</v>
      </c>
      <c r="I95" s="41">
        <f>'60-64 transition matrix'!I8</f>
        <v>2.5219999999999999E-2</v>
      </c>
      <c r="J95" s="41">
        <f>'60-64 transition matrix'!J8</f>
        <v>2.716E-2</v>
      </c>
      <c r="K95" s="41">
        <f>'60-64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</row>
    <row r="96" spans="1:80" x14ac:dyDescent="0.25">
      <c r="A96" s="4" t="str">
        <f>'60-64 transition matrix'!A9</f>
        <v>HCC</v>
      </c>
      <c r="B96" s="41">
        <f>'60-64 transition matrix'!B9</f>
        <v>0</v>
      </c>
      <c r="C96" s="41">
        <f>'60-64 transition matrix'!C9</f>
        <v>0</v>
      </c>
      <c r="D96" s="41">
        <f>'60-64 transition matrix'!D9</f>
        <v>0</v>
      </c>
      <c r="E96" s="41">
        <f>'60-64 transition matrix'!E9</f>
        <v>0</v>
      </c>
      <c r="F96" s="41">
        <f>'60-64 transition matrix'!F9</f>
        <v>0</v>
      </c>
      <c r="G96" s="41">
        <f>'60-64 transition matrix'!G9</f>
        <v>0</v>
      </c>
      <c r="H96" s="41">
        <f>'60-64 transition matrix'!H9</f>
        <v>0</v>
      </c>
      <c r="I96" s="41">
        <f>'60-64 transition matrix'!I9</f>
        <v>0.33782000000000001</v>
      </c>
      <c r="J96" s="41">
        <f>'60-64 transition matrix'!J9</f>
        <v>3.9780000000000003E-2</v>
      </c>
      <c r="K96" s="41">
        <f>'60-64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</row>
    <row r="97" spans="1:80" x14ac:dyDescent="0.25">
      <c r="A97" s="4" t="str">
        <f>'60-64 transition matrix'!A10</f>
        <v xml:space="preserve">LT </v>
      </c>
      <c r="B97" s="41">
        <f>'60-64 transition matrix'!B10</f>
        <v>0</v>
      </c>
      <c r="C97" s="41">
        <f>'60-64 transition matrix'!C10</f>
        <v>0</v>
      </c>
      <c r="D97" s="41">
        <f>'60-64 transition matrix'!D10</f>
        <v>0</v>
      </c>
      <c r="E97" s="41">
        <f>'60-64 transition matrix'!E10</f>
        <v>0</v>
      </c>
      <c r="F97" s="41">
        <f>'60-64 transition matrix'!F10</f>
        <v>0</v>
      </c>
      <c r="G97" s="41">
        <f>'60-64 transition matrix'!G10</f>
        <v>0</v>
      </c>
      <c r="H97" s="41">
        <f>'60-64 transition matrix'!H10</f>
        <v>0</v>
      </c>
      <c r="I97" s="41">
        <f>'60-64 transition matrix'!I10</f>
        <v>0</v>
      </c>
      <c r="J97" s="41">
        <f>'60-64 transition matrix'!J10</f>
        <v>0.92999999999999994</v>
      </c>
      <c r="K97" s="41">
        <f>'60-64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</row>
    <row r="98" spans="1:80" x14ac:dyDescent="0.25">
      <c r="A98" s="4" t="str">
        <f>'60-64 transition matrix'!A11</f>
        <v>death</v>
      </c>
      <c r="B98" s="41">
        <f>'60-64 transition matrix'!B11</f>
        <v>0</v>
      </c>
      <c r="C98" s="41">
        <f>'60-64 transition matrix'!C11</f>
        <v>0</v>
      </c>
      <c r="D98" s="41">
        <f>'60-64 transition matrix'!D11</f>
        <v>0</v>
      </c>
      <c r="E98" s="41">
        <f>'60-64 transition matrix'!E11</f>
        <v>0</v>
      </c>
      <c r="F98" s="41">
        <f>'60-64 transition matrix'!F11</f>
        <v>0</v>
      </c>
      <c r="G98" s="41">
        <f>'60-64 transition matrix'!G11</f>
        <v>0</v>
      </c>
      <c r="H98" s="41">
        <f>'60-64 transition matrix'!H11</f>
        <v>0</v>
      </c>
      <c r="I98" s="41">
        <f>'60-64 transition matrix'!I11</f>
        <v>0</v>
      </c>
      <c r="J98" s="41">
        <f>'60-64 transition matrix'!J11</f>
        <v>0</v>
      </c>
      <c r="K98" s="41">
        <f>'60-64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</row>
    <row r="99" spans="1:80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</row>
    <row r="100" spans="1:80" x14ac:dyDescent="0.25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</row>
    <row r="101" spans="1:80" x14ac:dyDescent="0.25">
      <c r="A101" s="4">
        <v>60</v>
      </c>
      <c r="B101" s="41">
        <f t="array" ref="B101:K101">MMULT(B85:K85,B89:K98)</f>
        <v>517.43780066824888</v>
      </c>
      <c r="C101" s="41">
        <v>236.04489642909141</v>
      </c>
      <c r="D101" s="41">
        <v>34.471096750629137</v>
      </c>
      <c r="E101" s="41">
        <v>21.116898411311269</v>
      </c>
      <c r="F101" s="41">
        <v>11.743228536221999</v>
      </c>
      <c r="G101" s="41">
        <v>2.8432647623331935</v>
      </c>
      <c r="H101" s="41">
        <v>1.169242429664892</v>
      </c>
      <c r="I101" s="41">
        <v>0.15270268529693268</v>
      </c>
      <c r="J101" s="41">
        <v>0.35946927901398479</v>
      </c>
      <c r="K101" s="41">
        <v>82.246366586162651</v>
      </c>
      <c r="L101" s="41">
        <f xml:space="preserve"> (C101 + D101 + E101 + F101 + G101 + H101) / $Q$2</f>
        <v>0.33868854008435184</v>
      </c>
      <c r="M101" s="41">
        <f xml:space="preserve"> (D101 + E101 + F101 + G101 + H101) / (C101 + D101 + E101 + F101+ G101 + H101)</f>
        <v>0.23209619533537049</v>
      </c>
      <c r="N101" s="41">
        <f>I101 / (D101 + E101 + F101 + G101 + H101)</f>
        <v>2.1403798678825887E-3</v>
      </c>
      <c r="O101" s="41">
        <f>SUM(B101:J101)</f>
        <v>825.33859995181172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</row>
    <row r="102" spans="1:80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</row>
    <row r="103" spans="1:80" x14ac:dyDescent="0.25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</row>
    <row r="104" spans="1:80" x14ac:dyDescent="0.25">
      <c r="A104" s="4">
        <v>61</v>
      </c>
      <c r="B104" s="41">
        <f t="array" ref="B104:K104">MMULT(B101:K101,B89:K98)</f>
        <v>508.56206366516631</v>
      </c>
      <c r="C104" s="41">
        <v>233.93601429788717</v>
      </c>
      <c r="D104" s="41">
        <v>34.472351514193271</v>
      </c>
      <c r="E104" s="41">
        <v>21.525795879699245</v>
      </c>
      <c r="F104" s="41">
        <v>12.308692456659418</v>
      </c>
      <c r="G104" s="41">
        <v>3.0165992314190282</v>
      </c>
      <c r="H104" s="41">
        <v>1.2242950725936139</v>
      </c>
      <c r="I104" s="41">
        <v>0.16131281470864503</v>
      </c>
      <c r="J104" s="41">
        <v>0.37213756669381626</v>
      </c>
      <c r="K104" s="41">
        <v>92.005704038953866</v>
      </c>
      <c r="L104" s="41">
        <f xml:space="preserve"> (C104 + D104 + E104 + F104 + G104 + H104) / $Q$2</f>
        <v>0.33769152173327466</v>
      </c>
      <c r="M104" s="41">
        <f xml:space="preserve"> (D104 + E104 + F104 + G104 + H104) / (C104 + D104 + E104 + F104+ G104 + H104)</f>
        <v>0.2367098892547633</v>
      </c>
      <c r="N104" s="41">
        <f>I104 / (D104 + E104 + F104 + G104 + H104)</f>
        <v>2.2235403570973621E-3</v>
      </c>
      <c r="O104" s="41">
        <f>SUM(B104:J104)</f>
        <v>815.57926249902039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</row>
    <row r="105" spans="1:80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</row>
    <row r="106" spans="1:80" x14ac:dyDescent="0.25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</row>
    <row r="107" spans="1:80" x14ac:dyDescent="0.25">
      <c r="A107" s="4">
        <v>62</v>
      </c>
      <c r="B107" s="41">
        <f t="array" ref="B107:K107">MMULT(B104:K104,B89:K98)</f>
        <v>500.1842725057079</v>
      </c>
      <c r="C107" s="41">
        <v>231.49041003310026</v>
      </c>
      <c r="D107" s="41">
        <v>34.454463362541823</v>
      </c>
      <c r="E107" s="41">
        <v>21.892417577166341</v>
      </c>
      <c r="F107" s="41">
        <v>12.838769636026059</v>
      </c>
      <c r="G107" s="41">
        <v>3.1899939452965507</v>
      </c>
      <c r="H107" s="41">
        <v>1.2861504230685925</v>
      </c>
      <c r="I107" s="41">
        <v>0.17026521271523609</v>
      </c>
      <c r="J107" s="41">
        <v>0.38575681496600156</v>
      </c>
      <c r="K107" s="41">
        <v>101.69246702738569</v>
      </c>
      <c r="L107" s="41">
        <f xml:space="preserve"> (C107 + D107 + E107 + F107 + G107 + H107) / $Q$2</f>
        <v>0.33622439355867378</v>
      </c>
      <c r="M107" s="41">
        <f xml:space="preserve"> (D107 + E107 + F107 + G107 + H107) / (C107 + D107 + E107 + F107+ G107 + H107)</f>
        <v>0.24139361847181545</v>
      </c>
      <c r="N107" s="41">
        <f>I107 / (D107 + E107 + F107 + G107 + H107)</f>
        <v>2.3114453407556434E-3</v>
      </c>
      <c r="O107" s="41">
        <f>SUM(B107:J107)</f>
        <v>805.89249951058889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</row>
    <row r="108" spans="1:80" ht="15.75" thickBot="1" x14ac:dyDescent="0.3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</row>
    <row r="109" spans="1:80" x14ac:dyDescent="0.25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Q109" s="24" t="s">
        <v>254</v>
      </c>
      <c r="R109" s="45"/>
      <c r="S109" s="45"/>
      <c r="T109" s="45"/>
      <c r="U109" s="46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</row>
    <row r="110" spans="1:80" ht="15.75" thickBot="1" x14ac:dyDescent="0.3">
      <c r="A110" s="4">
        <v>63</v>
      </c>
      <c r="B110" s="41">
        <f t="array" ref="B110:K110">MMULT(B107:K107,B89:K98)</f>
        <v>492.19540888404413</v>
      </c>
      <c r="C110" s="41">
        <v>228.82184652194428</v>
      </c>
      <c r="D110" s="41">
        <v>34.411235135016966</v>
      </c>
      <c r="E110" s="41">
        <v>22.220531794888075</v>
      </c>
      <c r="F110" s="41">
        <v>13.334568163059551</v>
      </c>
      <c r="G110" s="41">
        <v>3.3609637889175019</v>
      </c>
      <c r="H110" s="41">
        <v>1.3533701501804269</v>
      </c>
      <c r="I110" s="41">
        <v>0.17948531189093442</v>
      </c>
      <c r="J110" s="41">
        <v>0.40045883357073653</v>
      </c>
      <c r="K110" s="41">
        <v>111.30709795446185</v>
      </c>
      <c r="L110" s="41">
        <f xml:space="preserve"> (C110 + D110 + E110 + F110 + G110 + H110) / $Q$2</f>
        <v>0.33440672415689232</v>
      </c>
      <c r="M110" s="41">
        <f xml:space="preserve"> (D110 + E110 + F110 + G110 + H110) / (C110 + D110 + E110 + F110+ G110 + H110)</f>
        <v>0.24606276786781181</v>
      </c>
      <c r="N110" s="41">
        <f>I110 / (D110 + E110 + F110 + G110 + H110)</f>
        <v>2.4033704333028447E-3</v>
      </c>
      <c r="O110" s="41">
        <f>SUM(B110:J110)</f>
        <v>796.27786858351271</v>
      </c>
      <c r="P110" s="41"/>
      <c r="Q110" s="27" t="s">
        <v>148</v>
      </c>
      <c r="R110" s="47"/>
      <c r="S110" s="47"/>
      <c r="T110" s="47"/>
      <c r="U110" s="48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</row>
    <row r="111" spans="1:80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</row>
    <row r="112" spans="1:80" x14ac:dyDescent="0.25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</row>
    <row r="113" spans="1:80" x14ac:dyDescent="0.25">
      <c r="A113" s="4">
        <v>64</v>
      </c>
      <c r="B113" s="41">
        <f t="array" ref="B113:K113">MMULT(B110:K110,B89:K98)</f>
        <v>484.51745766524408</v>
      </c>
      <c r="C113" s="41">
        <v>226.01008554944201</v>
      </c>
      <c r="D113" s="41">
        <v>34.340209615675839</v>
      </c>
      <c r="E113" s="41">
        <v>22.512601180622653</v>
      </c>
      <c r="F113" s="41">
        <v>13.797268790836979</v>
      </c>
      <c r="G113" s="41">
        <v>3.5276663734972287</v>
      </c>
      <c r="H113" s="41">
        <v>1.4245562339626052</v>
      </c>
      <c r="I113" s="41">
        <v>0.18885001959389985</v>
      </c>
      <c r="J113" s="41">
        <v>0.41632417420670675</v>
      </c>
      <c r="K113" s="41">
        <v>120.8499469348925</v>
      </c>
      <c r="L113" s="41">
        <f xml:space="preserve"> (C113 + D113 + E113 + F113 + G113 + H113) / $Q$2</f>
        <v>0.33232413367814151</v>
      </c>
      <c r="M113" s="41">
        <f xml:space="preserve"> (D113 + E113 + F113 + G113 + H113) / (C113 + D113 + E113 + F113+ G113 + H113)</f>
        <v>0.25066046776153972</v>
      </c>
      <c r="N113" s="41">
        <f>I113 / (D113 + E113 + F113 + G113 + H113)</f>
        <v>2.4979400641505925E-3</v>
      </c>
      <c r="O113" s="41">
        <f>SUM(B113:J113)</f>
        <v>786.73501960308192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-10.034810879649399</v>
      </c>
      <c r="AM113">
        <f>J113 - J101</f>
        <v>5.6854895192721966E-2</v>
      </c>
      <c r="AN113">
        <f>K113-K101</f>
        <v>38.603580348729849</v>
      </c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</row>
    <row r="114" spans="1:80" x14ac:dyDescent="0.25">
      <c r="A114" s="22" t="s">
        <v>153</v>
      </c>
      <c r="B114" s="41">
        <f t="shared" ref="B114:J114" si="4">SUM(B101:B113)</f>
        <v>2502.8970033884111</v>
      </c>
      <c r="C114" s="41">
        <f t="shared" si="4"/>
        <v>1156.3032528314652</v>
      </c>
      <c r="D114" s="41">
        <f t="shared" si="4"/>
        <v>172.14935637805704</v>
      </c>
      <c r="E114" s="41">
        <f t="shared" si="4"/>
        <v>109.26824484368758</v>
      </c>
      <c r="F114" s="41">
        <f t="shared" si="4"/>
        <v>64.022527582804003</v>
      </c>
      <c r="G114" s="41">
        <f t="shared" si="4"/>
        <v>15.938488101463502</v>
      </c>
      <c r="H114" s="41">
        <f t="shared" si="4"/>
        <v>6.4576143094701308</v>
      </c>
      <c r="I114" s="41">
        <f t="shared" si="4"/>
        <v>0.85261604420564807</v>
      </c>
      <c r="J114" s="41">
        <f t="shared" si="4"/>
        <v>1.9341466684512461</v>
      </c>
      <c r="K114" s="41"/>
      <c r="L114" s="4">
        <f>AVERAGE(L17:L113)</f>
        <v>0.33299351539731864</v>
      </c>
      <c r="M114" s="41"/>
      <c r="N114" s="41"/>
      <c r="O114" s="4">
        <f>SUM(B114:J114)</f>
        <v>4029.8232501480152</v>
      </c>
      <c r="P114" s="41"/>
      <c r="Q114" s="41">
        <f xml:space="preserve"> $R$6 * B114</f>
        <v>2502.8970033884111</v>
      </c>
      <c r="R114" s="41">
        <f>$R$7 * C114</f>
        <v>1156.3032528314652</v>
      </c>
      <c r="S114" s="41">
        <f xml:space="preserve"> $R$8 * D114</f>
        <v>163.54188855915419</v>
      </c>
      <c r="T114" s="41">
        <f xml:space="preserve"> $R$9 * E114</f>
        <v>103.80483260150319</v>
      </c>
      <c r="U114" s="41">
        <f xml:space="preserve"> $R$10 * F114</f>
        <v>58.900725376179686</v>
      </c>
      <c r="V114" s="41">
        <f>$R$11 * G114</f>
        <v>12.432020719141532</v>
      </c>
      <c r="W114" s="41">
        <f>$R$12 *H114</f>
        <v>3.8745685856820784</v>
      </c>
      <c r="X114" s="41">
        <f xml:space="preserve"> $R$13 * I114</f>
        <v>0.55420042873367126</v>
      </c>
      <c r="Y114" s="41">
        <f xml:space="preserve"> $R$14 * J114</f>
        <v>1.4506100013384344</v>
      </c>
      <c r="Z114" s="4">
        <f>SUM(Q114:Y114)</f>
        <v>4003.7591024916096</v>
      </c>
      <c r="AA114" s="41"/>
      <c r="AB114" s="49">
        <f xml:space="preserve"> $S$6 * B114</f>
        <v>6279768.581501524</v>
      </c>
      <c r="AC114" s="49">
        <f>$S$7 * C114</f>
        <v>4480675.104721928</v>
      </c>
      <c r="AD114" s="49">
        <f xml:space="preserve"> $S$8 * D114</f>
        <v>675686.22378387384</v>
      </c>
      <c r="AE114" s="49">
        <f xml:space="preserve"> $S$9 * E114</f>
        <v>437072.97937475034</v>
      </c>
      <c r="AF114" s="49">
        <f xml:space="preserve"> $S$10 * F114</f>
        <v>288101.374122618</v>
      </c>
      <c r="AG114" s="49">
        <f>$S$11 * G114</f>
        <v>330117.96555751207</v>
      </c>
      <c r="AH114" s="49">
        <f>$S$12 *H114</f>
        <v>330526.53081591916</v>
      </c>
      <c r="AI114" s="49">
        <f xml:space="preserve"> $S$13 * I114</f>
        <v>60476.05601550662</v>
      </c>
      <c r="AJ114" s="49">
        <f xml:space="preserve"> $S$14 * J114</f>
        <v>129912.76342653329</v>
      </c>
      <c r="AK114" s="39">
        <f>SUM(AB114:AJ114) + AL114 + AM114 + AN114</f>
        <v>15427467.215804212</v>
      </c>
      <c r="AL114" s="39">
        <f>IF(AL113&gt;0,(AL113*$T$7)-(AL113*$S$7),0)</f>
        <v>0</v>
      </c>
      <c r="AM114" s="39">
        <f>IF(AM113 &gt; 0, (AM113 * $T$14) - (AM113 * $S$14), 0)</f>
        <v>9470.3198922516985</v>
      </c>
      <c r="AN114" s="39">
        <f t="array" ref="AN114">IF(AN113&gt;0,AN113*$T$15,0)</f>
        <v>2405659.3165917979</v>
      </c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</row>
    <row r="115" spans="1:80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</row>
    <row r="116" spans="1:80" x14ac:dyDescent="0.25">
      <c r="A116" s="4" t="str">
        <f>'65-69 transition matrix'!A1</f>
        <v>65-69</v>
      </c>
      <c r="B116" s="4" t="str">
        <f>'65-69 transition matrix'!B1</f>
        <v>no NAFLD</v>
      </c>
      <c r="C116" s="4" t="str">
        <f>'65-69 transition matrix'!C1</f>
        <v>NAFLD</v>
      </c>
      <c r="D116" s="4" t="str">
        <f>'65-69 transition matrix'!D1</f>
        <v>F1</v>
      </c>
      <c r="E116" s="4" t="str">
        <f>'65-69 transition matrix'!E1</f>
        <v>F2</v>
      </c>
      <c r="F116" s="4" t="str">
        <f>'65-69 transition matrix'!F1</f>
        <v>F3</v>
      </c>
      <c r="G116" s="4" t="str">
        <f>'65-69 transition matrix'!G1</f>
        <v>F4</v>
      </c>
      <c r="H116" s="4" t="str">
        <f>'65-69 transition matrix'!H1</f>
        <v>DCC</v>
      </c>
      <c r="I116" s="4" t="str">
        <f>'65-69 transition matrix'!I1</f>
        <v>HCC</v>
      </c>
      <c r="J116" s="4" t="str">
        <f>'65-69 transition matrix'!J1</f>
        <v>LT</v>
      </c>
      <c r="K116" s="4" t="str">
        <f>'65-69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</row>
    <row r="117" spans="1:80" x14ac:dyDescent="0.25">
      <c r="A117" s="4" t="str">
        <f>'65-69 transition matrix'!A2</f>
        <v>no NAFLD</v>
      </c>
      <c r="B117" s="41">
        <f>'65-69 transition matrix'!B2</f>
        <v>0.89561000000000002</v>
      </c>
      <c r="C117" s="41">
        <f>'65-69 transition matrix'!C2</f>
        <v>8.9399999999999993E-2</v>
      </c>
      <c r="D117" s="41">
        <f>'65-69 transition matrix'!D2</f>
        <v>0</v>
      </c>
      <c r="E117" s="41">
        <f>'65-69 transition matrix'!E2</f>
        <v>0</v>
      </c>
      <c r="F117" s="41">
        <f>'65-69 transition matrix'!F2</f>
        <v>0</v>
      </c>
      <c r="G117" s="41">
        <f>'65-69 transition matrix'!G2</f>
        <v>0</v>
      </c>
      <c r="H117" s="41">
        <f>'65-69 transition matrix'!H2</f>
        <v>0</v>
      </c>
      <c r="I117" s="41">
        <f>'65-69 transition matrix'!I2</f>
        <v>0</v>
      </c>
      <c r="J117" s="41">
        <f>'65-69 transition matrix'!J2</f>
        <v>0</v>
      </c>
      <c r="K117" s="41">
        <f>'65-69 transition matrix'!K2</f>
        <v>1.499E-2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</row>
    <row r="118" spans="1:80" x14ac:dyDescent="0.25">
      <c r="A118" s="4" t="str">
        <f>'65-69 transition matrix'!A3</f>
        <v>NAFLD</v>
      </c>
      <c r="B118" s="41">
        <f>'65-69 transition matrix'!B3</f>
        <v>0.14359</v>
      </c>
      <c r="C118" s="41">
        <f>'65-69 transition matrix'!C3</f>
        <v>0.81453449999999994</v>
      </c>
      <c r="D118" s="41">
        <f>'65-69 transition matrix'!D3</f>
        <v>2.6136E-2</v>
      </c>
      <c r="E118" s="41">
        <f>'65-69 transition matrix'!E3</f>
        <v>0</v>
      </c>
      <c r="F118" s="41">
        <f>'65-69 transition matrix'!F3</f>
        <v>0</v>
      </c>
      <c r="G118" s="41">
        <f>'65-69 transition matrix'!G3</f>
        <v>0</v>
      </c>
      <c r="H118" s="41">
        <f>'65-69 transition matrix'!H3</f>
        <v>0</v>
      </c>
      <c r="I118" s="41">
        <f>'65-69 transition matrix'!I3</f>
        <v>0</v>
      </c>
      <c r="J118" s="41">
        <f>'65-69 transition matrix'!J3</f>
        <v>0</v>
      </c>
      <c r="K118" s="41">
        <f>'65-69 transition matrix'!K3</f>
        <v>1.57395E-2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</row>
    <row r="119" spans="1:80" x14ac:dyDescent="0.25">
      <c r="A119" s="4" t="str">
        <f>'65-69 transition matrix'!A4</f>
        <v>F1</v>
      </c>
      <c r="B119" s="41">
        <f>'65-69 transition matrix'!B4</f>
        <v>0</v>
      </c>
      <c r="C119" s="41">
        <f>'65-69 transition matrix'!C4</f>
        <v>4.9799999999999997E-2</v>
      </c>
      <c r="D119" s="41">
        <f>'65-69 transition matrix'!D4</f>
        <v>0.80023998699999999</v>
      </c>
      <c r="E119" s="41">
        <f>'65-69 transition matrix'!E4</f>
        <v>0.1331</v>
      </c>
      <c r="F119" s="41">
        <f>'65-69 transition matrix'!F4</f>
        <v>0</v>
      </c>
      <c r="G119" s="41">
        <f>'65-69 transition matrix'!G4</f>
        <v>0</v>
      </c>
      <c r="H119" s="41">
        <f>'65-69 transition matrix'!H4</f>
        <v>0</v>
      </c>
      <c r="I119" s="41">
        <f>'65-69 transition matrix'!I4</f>
        <v>1.1253000000000001E-5</v>
      </c>
      <c r="J119" s="41">
        <f>'65-69 transition matrix'!J4</f>
        <v>0</v>
      </c>
      <c r="K119" s="41">
        <f>'65-69 transition matrix'!K4</f>
        <v>1.6848760000000001E-2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</row>
    <row r="120" spans="1:80" x14ac:dyDescent="0.25">
      <c r="A120" s="4" t="str">
        <f>'65-69 transition matrix'!A5</f>
        <v>F2</v>
      </c>
      <c r="B120" s="41">
        <f>'65-69 transition matrix'!B5</f>
        <v>0</v>
      </c>
      <c r="C120" s="41">
        <f>'65-69 transition matrix'!C5</f>
        <v>0</v>
      </c>
      <c r="D120" s="41">
        <f>'65-69 transition matrix'!D5</f>
        <v>4.9799999999999997E-2</v>
      </c>
      <c r="E120" s="41">
        <f>'65-69 transition matrix'!E5</f>
        <v>0.78985812</v>
      </c>
      <c r="F120" s="41">
        <f>'65-69 transition matrix'!F5</f>
        <v>0.1331</v>
      </c>
      <c r="G120" s="41">
        <f>'65-69 transition matrix'!G5</f>
        <v>0</v>
      </c>
      <c r="H120" s="41">
        <f>'65-69 transition matrix'!H5</f>
        <v>0</v>
      </c>
      <c r="I120" s="41">
        <f>'65-69 transition matrix'!I5</f>
        <v>2.299E-4</v>
      </c>
      <c r="J120" s="41">
        <f>'65-69 transition matrix'!J5</f>
        <v>0</v>
      </c>
      <c r="K120" s="41">
        <f>'65-69 transition matrix'!K5</f>
        <v>2.7011980000000001E-2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</row>
    <row r="121" spans="1:80" x14ac:dyDescent="0.25">
      <c r="A121" s="4" t="str">
        <f>'65-69 transition matrix'!A6</f>
        <v>F3</v>
      </c>
      <c r="B121" s="41">
        <f>'65-69 transition matrix'!B6</f>
        <v>0</v>
      </c>
      <c r="C121" s="41">
        <f>'65-69 transition matrix'!C6</f>
        <v>0</v>
      </c>
      <c r="D121" s="41">
        <f>'65-69 transition matrix'!D6</f>
        <v>0</v>
      </c>
      <c r="E121" s="41">
        <f>'65-69 transition matrix'!E6</f>
        <v>4.9799999999999997E-2</v>
      </c>
      <c r="F121" s="41">
        <f>'65-69 transition matrix'!F6</f>
        <v>0.82746865000000003</v>
      </c>
      <c r="G121" s="41">
        <f>'65-69 transition matrix'!G6</f>
        <v>8.7119999999999989E-2</v>
      </c>
      <c r="H121" s="41">
        <f>'65-69 transition matrix'!H6</f>
        <v>0</v>
      </c>
      <c r="I121" s="41">
        <f>'65-69 transition matrix'!I6</f>
        <v>4.5980000000000001E-4</v>
      </c>
      <c r="J121" s="41">
        <f>'65-69 transition matrix'!J6</f>
        <v>0</v>
      </c>
      <c r="K121" s="41">
        <f>'65-69 transition matrix'!K6</f>
        <v>3.5151550000000004E-2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</row>
    <row r="122" spans="1:80" x14ac:dyDescent="0.25">
      <c r="A122" s="4" t="str">
        <f>'65-69 transition matrix'!A7</f>
        <v>F4</v>
      </c>
      <c r="B122" s="41">
        <f>'65-69 transition matrix'!B7</f>
        <v>0</v>
      </c>
      <c r="C122" s="41">
        <f>'65-69 transition matrix'!C7</f>
        <v>0</v>
      </c>
      <c r="D122" s="41">
        <f>'65-69 transition matrix'!D7</f>
        <v>0</v>
      </c>
      <c r="E122" s="41">
        <f>'65-69 transition matrix'!E7</f>
        <v>0</v>
      </c>
      <c r="F122" s="41">
        <f>'65-69 transition matrix'!F7</f>
        <v>4.9799999999999997E-2</v>
      </c>
      <c r="G122" s="41">
        <f>'65-69 transition matrix'!G7</f>
        <v>0.74113468999999998</v>
      </c>
      <c r="H122" s="41">
        <f>'65-69 transition matrix'!H7</f>
        <v>0.1331</v>
      </c>
      <c r="I122" s="41">
        <f>'65-69 transition matrix'!I7</f>
        <v>3.1459999999999995E-2</v>
      </c>
      <c r="J122" s="41">
        <f>'65-69 transition matrix'!J7</f>
        <v>0</v>
      </c>
      <c r="K122" s="41">
        <f>'65-69 transition matrix'!K7</f>
        <v>4.4505309999999999E-2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</row>
    <row r="123" spans="1:80" x14ac:dyDescent="0.25">
      <c r="A123" s="4" t="str">
        <f>'65-69 transition matrix'!A8</f>
        <v>DCC</v>
      </c>
      <c r="B123" s="41">
        <f>'65-69 transition matrix'!B8</f>
        <v>0</v>
      </c>
      <c r="C123" s="41">
        <f>'65-69 transition matrix'!C8</f>
        <v>0</v>
      </c>
      <c r="D123" s="41">
        <f>'65-69 transition matrix'!D8</f>
        <v>0</v>
      </c>
      <c r="E123" s="41">
        <f>'65-69 transition matrix'!E8</f>
        <v>0</v>
      </c>
      <c r="F123" s="41">
        <f>'65-69 transition matrix'!F8</f>
        <v>0</v>
      </c>
      <c r="G123" s="41">
        <f>'65-69 transition matrix'!G8</f>
        <v>0</v>
      </c>
      <c r="H123" s="41">
        <f>'65-69 transition matrix'!H8</f>
        <v>0.7746599999999999</v>
      </c>
      <c r="I123" s="41">
        <f>'65-69 transition matrix'!I8</f>
        <v>3.1459999999999995E-2</v>
      </c>
      <c r="J123" s="41">
        <f>'65-69 transition matrix'!J8</f>
        <v>3.388E-2</v>
      </c>
      <c r="K123" s="41">
        <f>'65-69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</row>
    <row r="124" spans="1:80" x14ac:dyDescent="0.25">
      <c r="A124" s="4" t="str">
        <f>'65-69 transition matrix'!A9</f>
        <v>HCC</v>
      </c>
      <c r="B124" s="41">
        <f>'65-69 transition matrix'!B9</f>
        <v>0</v>
      </c>
      <c r="C124" s="41">
        <f>'65-69 transition matrix'!C9</f>
        <v>0</v>
      </c>
      <c r="D124" s="41">
        <f>'65-69 transition matrix'!D9</f>
        <v>0</v>
      </c>
      <c r="E124" s="41">
        <f>'65-69 transition matrix'!E9</f>
        <v>0</v>
      </c>
      <c r="F124" s="41">
        <f>'65-69 transition matrix'!F9</f>
        <v>0</v>
      </c>
      <c r="G124" s="41">
        <f>'65-69 transition matrix'!G9</f>
        <v>0</v>
      </c>
      <c r="H124" s="41">
        <f>'65-69 transition matrix'!H9</f>
        <v>0</v>
      </c>
      <c r="I124" s="41">
        <f>'65-69 transition matrix'!I9</f>
        <v>0.37056200000000006</v>
      </c>
      <c r="J124" s="41">
        <f>'65-69 transition matrix'!J9</f>
        <v>7.038E-3</v>
      </c>
      <c r="K124" s="41">
        <f>'65-69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</row>
    <row r="125" spans="1:80" x14ac:dyDescent="0.25">
      <c r="A125" s="4" t="str">
        <f>'65-69 transition matrix'!A10</f>
        <v xml:space="preserve">LT </v>
      </c>
      <c r="B125" s="41">
        <f>'65-69 transition matrix'!B10</f>
        <v>0</v>
      </c>
      <c r="C125" s="41">
        <f>'65-69 transition matrix'!C10</f>
        <v>0</v>
      </c>
      <c r="D125" s="41">
        <f>'65-69 transition matrix'!D10</f>
        <v>0</v>
      </c>
      <c r="E125" s="41">
        <f>'65-69 transition matrix'!E10</f>
        <v>0</v>
      </c>
      <c r="F125" s="41">
        <f>'65-69 transition matrix'!F10</f>
        <v>0</v>
      </c>
      <c r="G125" s="41">
        <f>'65-69 transition matrix'!G10</f>
        <v>0</v>
      </c>
      <c r="H125" s="41">
        <f>'65-69 transition matrix'!H10</f>
        <v>0</v>
      </c>
      <c r="I125" s="41">
        <f>'65-69 transition matrix'!I10</f>
        <v>0</v>
      </c>
      <c r="J125" s="41">
        <f>'65-69 transition matrix'!J10</f>
        <v>0.92999999999999994</v>
      </c>
      <c r="K125" s="41">
        <f>'65-69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</row>
    <row r="126" spans="1:80" x14ac:dyDescent="0.25">
      <c r="A126" s="4" t="str">
        <f>'65-69 transition matrix'!A11</f>
        <v>death</v>
      </c>
      <c r="B126" s="41">
        <f>'65-69 transition matrix'!B11</f>
        <v>0</v>
      </c>
      <c r="C126" s="41">
        <f>'65-69 transition matrix'!C11</f>
        <v>0</v>
      </c>
      <c r="D126" s="41">
        <f>'65-69 transition matrix'!D11</f>
        <v>0</v>
      </c>
      <c r="E126" s="41">
        <f>'65-69 transition matrix'!E11</f>
        <v>0</v>
      </c>
      <c r="F126" s="41">
        <f>'65-69 transition matrix'!F11</f>
        <v>0</v>
      </c>
      <c r="G126" s="41">
        <f>'65-69 transition matrix'!G11</f>
        <v>0</v>
      </c>
      <c r="H126" s="41">
        <f>'65-69 transition matrix'!H11</f>
        <v>0</v>
      </c>
      <c r="I126" s="41">
        <f>'65-69 transition matrix'!I11</f>
        <v>0</v>
      </c>
      <c r="J126" s="41">
        <f>'65-69 transition matrix'!J11</f>
        <v>0</v>
      </c>
      <c r="K126" s="41">
        <f>'65-69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</row>
    <row r="127" spans="1:80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</row>
    <row r="128" spans="1:80" x14ac:dyDescent="0.25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</row>
    <row r="129" spans="1:80" x14ac:dyDescent="0.25">
      <c r="A129" s="4">
        <v>65</v>
      </c>
      <c r="B129" s="41">
        <f t="array" ref="B129:K129">MMULT(B113:K113,B117:K126)</f>
        <v>466.39146844361363</v>
      </c>
      <c r="C129" s="41">
        <v>229.11901518210544</v>
      </c>
      <c r="D129" s="41">
        <v>34.508536031140935</v>
      </c>
      <c r="E129" s="41">
        <v>23.039546730466522</v>
      </c>
      <c r="F129" s="41">
        <v>14.588912382582043</v>
      </c>
      <c r="G129" s="41">
        <v>3.8164939812030103</v>
      </c>
      <c r="H129" s="41">
        <v>1.5730791265139528</v>
      </c>
      <c r="I129" s="41">
        <v>0.23768362577169827</v>
      </c>
      <c r="J129" s="41">
        <v>0.43677457365679218</v>
      </c>
      <c r="K129" s="41">
        <v>133.87345646092047</v>
      </c>
      <c r="L129" s="41">
        <f xml:space="preserve"> (C129 + D129 + E129 + F129 + G129 + H129) / $Q$2</f>
        <v>0.3378698355964686</v>
      </c>
      <c r="M129" s="41">
        <f xml:space="preserve"> (D129 + E129 + F129 + G129 + H129) / (C129 + D129 + E129 + F129+ G129 + H129)</f>
        <v>0.25282140829720989</v>
      </c>
      <c r="N129" s="41">
        <f>I129 / (D129 + E129 + F129 + G129 + H129)</f>
        <v>3.0658344762455468E-3</v>
      </c>
      <c r="O129" s="41">
        <f>SUM(B129:J129)</f>
        <v>773.71151007705407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</row>
    <row r="130" spans="1:80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</row>
    <row r="131" spans="1:80" x14ac:dyDescent="0.25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</row>
    <row r="132" spans="1:80" x14ac:dyDescent="0.25">
      <c r="A132" s="4">
        <v>66</v>
      </c>
      <c r="B132" s="41">
        <f t="array" ref="B132:K132">MMULT(B129:K129,B117:K126)</f>
        <v>450.60406244278329</v>
      </c>
      <c r="C132" s="41">
        <v>230.03926484505851</v>
      </c>
      <c r="D132" s="41">
        <v>34.750734432925995</v>
      </c>
      <c r="E132" s="41">
        <v>23.51758704857588</v>
      </c>
      <c r="F132" s="41">
        <v>15.328492704272449</v>
      </c>
      <c r="G132" s="41">
        <v>4.0995221304163065</v>
      </c>
      <c r="H132" s="41">
        <v>1.7265768250434192</v>
      </c>
      <c r="I132" s="41">
        <v>0.27002558796479159</v>
      </c>
      <c r="J132" s="41">
        <v>0.46116909166529063</v>
      </c>
      <c r="K132" s="41">
        <v>146.78753142926848</v>
      </c>
      <c r="L132" s="41">
        <f xml:space="preserve"> (C132 + D132 + E132 + F132 + G132 + H132) / $Q$2</f>
        <v>0.34097323049185202</v>
      </c>
      <c r="M132" s="41">
        <f xml:space="preserve"> (D132 + E132 + F132 + G132 + H132) / (C132 + D132 + E132 + F132+ G132 + H132)</f>
        <v>0.25664820708639891</v>
      </c>
      <c r="N132" s="41">
        <f>I132 / (D132 + E132 + F132 + G132 + H132)</f>
        <v>3.3998449223918256E-3</v>
      </c>
      <c r="O132" s="41">
        <f>SUM(B132:J132)</f>
        <v>760.79743510870594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</row>
    <row r="133" spans="1:80" x14ac:dyDescent="0.25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</row>
    <row r="134" spans="1:80" x14ac:dyDescent="0.25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</row>
    <row r="135" spans="1:80" x14ac:dyDescent="0.25">
      <c r="A135" s="4">
        <v>67</v>
      </c>
      <c r="B135" s="41">
        <f t="array" ref="B135:K135">MMULT(B132:K132,B117:K126)</f>
        <v>436.59684240348309</v>
      </c>
      <c r="C135" s="41">
        <v>229.38950732808183</v>
      </c>
      <c r="D135" s="41">
        <v>34.992409331854674</v>
      </c>
      <c r="E135" s="41">
        <v>23.964238782819709</v>
      </c>
      <c r="F135" s="41">
        <v>16.018194202799357</v>
      </c>
      <c r="G135" s="41">
        <v>4.3737163476704444</v>
      </c>
      <c r="H135" s="41">
        <v>1.8831563988465456</v>
      </c>
      <c r="I135" s="41">
        <v>0.29619607928863784</v>
      </c>
      <c r="J135" s="41">
        <v>0.48928411816928746</v>
      </c>
      <c r="K135" s="41">
        <v>159.58142154496082</v>
      </c>
      <c r="L135" s="41">
        <f xml:space="preserve"> (C135 + D135 + E135 + F135 + G135 + H135) / $Q$2</f>
        <v>0.34225029484231306</v>
      </c>
      <c r="M135" s="41">
        <f xml:space="preserve"> (D135 + E135 + F135 + G135 + H135) / (C135 + D135 + E135 + F135+ G135 + H135)</f>
        <v>0.26151373186426508</v>
      </c>
      <c r="N135" s="41">
        <f>I135 / (D135 + E135 + F135 + G135 + H135)</f>
        <v>3.6463107919770966E-3</v>
      </c>
      <c r="O135" s="41">
        <f>SUM(B135:J135)</f>
        <v>748.00354499301352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</row>
    <row r="136" spans="1:80" x14ac:dyDescent="0.25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</row>
    <row r="137" spans="1:80" x14ac:dyDescent="0.25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</row>
    <row r="138" spans="1:80" x14ac:dyDescent="0.25">
      <c r="A138" s="4">
        <v>68</v>
      </c>
      <c r="B138" s="41">
        <f t="array" ref="B138:K138">MMULT(B135:K135,B117:K126)</f>
        <v>423.9585373822228</v>
      </c>
      <c r="C138" s="41">
        <v>227.62004735232321</v>
      </c>
      <c r="D138" s="41">
        <v>35.191068443733229</v>
      </c>
      <c r="E138" s="41">
        <v>24.383544345598331</v>
      </c>
      <c r="F138" s="41">
        <v>16.662004788535505</v>
      </c>
      <c r="G138" s="41">
        <v>4.6370179884265461</v>
      </c>
      <c r="H138" s="41">
        <v>2.0409475818054008</v>
      </c>
      <c r="I138" s="41">
        <v>0.31986854191160946</v>
      </c>
      <c r="J138" s="41">
        <v>0.52092019669639167</v>
      </c>
      <c r="K138" s="41">
        <v>172.25100991672139</v>
      </c>
      <c r="L138" s="41">
        <f xml:space="preserve"> (C138 + D138 + E138 + F138 + G138 + H138) / $Q$2</f>
        <v>0.34215488571276281</v>
      </c>
      <c r="M138" s="41">
        <f xml:space="preserve"> (D138 + E138 + F138 + G138 + H138) / (C138 + D138 + E138 + F138+ G138 + H138)</f>
        <v>0.26700591497471088</v>
      </c>
      <c r="N138" s="41">
        <f>I138 / (D138 + E138 + F138 + G138 + H138)</f>
        <v>3.8578079966979017E-3</v>
      </c>
      <c r="O138" s="41">
        <f>SUM(B138:J138)</f>
        <v>735.33395662125304</v>
      </c>
      <c r="P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</row>
    <row r="139" spans="1:80" x14ac:dyDescent="0.25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</row>
    <row r="140" spans="1:80" x14ac:dyDescent="0.25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</row>
    <row r="141" spans="1:80" x14ac:dyDescent="0.25">
      <c r="A141" s="4">
        <v>69</v>
      </c>
      <c r="B141" s="41">
        <f t="array" ref="B141:K141">MMULT(B138:K138,B117:K126)</f>
        <v>412.38546826421265</v>
      </c>
      <c r="C141" s="41">
        <v>225.05878991056954</v>
      </c>
      <c r="D141" s="41">
        <v>35.324678219940303</v>
      </c>
      <c r="E141" s="41">
        <v>24.773239544080887</v>
      </c>
      <c r="F141" s="41">
        <v>17.263659856885791</v>
      </c>
      <c r="G141" s="41">
        <v>4.8882487465541447</v>
      </c>
      <c r="H141" s="41">
        <v>2.1982275479809448</v>
      </c>
      <c r="I141" s="41">
        <v>0.34228289520736588</v>
      </c>
      <c r="J141" s="41">
        <v>0.55585432179718519</v>
      </c>
      <c r="K141" s="41">
        <v>184.79451723074558</v>
      </c>
      <c r="L141" s="41">
        <f xml:space="preserve"> (C141 + D141 + E141 + F141 + G141 + H141) / $Q$2</f>
        <v>0.34102244444026003</v>
      </c>
      <c r="M141" s="41">
        <f xml:space="preserve"> (D141 + E141 + F141 + G141 + H141) / (C141 + D141 + E141 + F141+ G141 + H141)</f>
        <v>0.2728471295546353</v>
      </c>
      <c r="N141" s="41">
        <f>I141 / (D141 + E141 + F141 + G141 + H141)</f>
        <v>4.0531768269058532E-3</v>
      </c>
      <c r="O141" s="41">
        <f>SUM(B141:J141)</f>
        <v>722.79044930722876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-4.0602252715358986</v>
      </c>
      <c r="AM141">
        <f>J141 - J129</f>
        <v>0.11907974814039302</v>
      </c>
      <c r="AN141">
        <f>K141-K129</f>
        <v>50.921060769825118</v>
      </c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</row>
    <row r="142" spans="1:80" x14ac:dyDescent="0.25">
      <c r="A142" s="22" t="s">
        <v>153</v>
      </c>
      <c r="B142" s="41">
        <f t="shared" ref="B142:J142" si="5">SUM(B129:B141)</f>
        <v>2189.9363789363156</v>
      </c>
      <c r="C142" s="41">
        <f t="shared" si="5"/>
        <v>1141.2266246181387</v>
      </c>
      <c r="D142" s="41">
        <f t="shared" si="5"/>
        <v>174.76742645959513</v>
      </c>
      <c r="E142" s="41">
        <f t="shared" si="5"/>
        <v>119.67815645154133</v>
      </c>
      <c r="F142" s="41">
        <f t="shared" si="5"/>
        <v>79.861263935075144</v>
      </c>
      <c r="G142" s="41">
        <f t="shared" si="5"/>
        <v>21.814999194270452</v>
      </c>
      <c r="H142" s="41">
        <f t="shared" si="5"/>
        <v>9.4219874801902641</v>
      </c>
      <c r="I142" s="41">
        <f t="shared" si="5"/>
        <v>1.466056730144103</v>
      </c>
      <c r="J142" s="41">
        <f t="shared" si="5"/>
        <v>2.4640023019849471</v>
      </c>
      <c r="K142" s="41"/>
      <c r="L142" s="4"/>
      <c r="M142" s="41"/>
      <c r="N142" s="41"/>
      <c r="O142" s="4">
        <f>SUM(B142:J142)</f>
        <v>3740.6368961072553</v>
      </c>
      <c r="P142" s="41"/>
      <c r="Q142" s="41">
        <f xml:space="preserve"> $R$6 * B142</f>
        <v>2189.9363789363156</v>
      </c>
      <c r="R142" s="41">
        <f>$R$7 * C142</f>
        <v>1141.2266246181387</v>
      </c>
      <c r="S142" s="41">
        <f xml:space="preserve"> $R$8 * D142</f>
        <v>166.02905513661537</v>
      </c>
      <c r="T142" s="41">
        <f xml:space="preserve"> $R$9 * E142</f>
        <v>113.69424862896426</v>
      </c>
      <c r="U142" s="41">
        <f xml:space="preserve"> $R$10 * F142</f>
        <v>73.47236282026914</v>
      </c>
      <c r="V142" s="41">
        <f>$R$11 * G142</f>
        <v>17.015699371530953</v>
      </c>
      <c r="W142" s="41">
        <f>$R$12 *H142</f>
        <v>5.6531924881141586</v>
      </c>
      <c r="X142" s="41">
        <f xml:space="preserve"> $R$13 * I142</f>
        <v>0.95293687459366694</v>
      </c>
      <c r="Y142" s="41">
        <f xml:space="preserve"> $R$14 * J142</f>
        <v>1.8480017264887103</v>
      </c>
      <c r="Z142" s="4">
        <f>SUM(Q142:Y142)</f>
        <v>3709.8285006010306</v>
      </c>
      <c r="AA142" s="41"/>
      <c r="AB142" s="49">
        <f xml:space="preserve"> $S$6 * B142</f>
        <v>5494550.3747512158</v>
      </c>
      <c r="AC142" s="49">
        <f>$S$7 * C142</f>
        <v>4422253.1703952877</v>
      </c>
      <c r="AD142" s="49">
        <f xml:space="preserve"> $S$8 * D142</f>
        <v>685962.14885391085</v>
      </c>
      <c r="AE142" s="49">
        <f xml:space="preserve"> $S$9 * E142</f>
        <v>478712.62580616528</v>
      </c>
      <c r="AF142" s="49">
        <f xml:space="preserve"> $S$10 * F142</f>
        <v>359375.68770783814</v>
      </c>
      <c r="AG142" s="49">
        <f>$S$11 * G142</f>
        <v>451832.26331172959</v>
      </c>
      <c r="AH142" s="49">
        <f>$S$12 *H142</f>
        <v>482255.0071860585</v>
      </c>
      <c r="AI142" s="49">
        <f xml:space="preserve"> $S$13 * I142</f>
        <v>103987.40386912122</v>
      </c>
      <c r="AJ142" s="49">
        <f xml:space="preserve"> $S$14 * J142</f>
        <v>165502.10661972492</v>
      </c>
      <c r="AK142" s="39">
        <f>SUM(AB142:AJ142) + AL142 + AM142 + AN142</f>
        <v>15837513.646141987</v>
      </c>
      <c r="AL142" s="39">
        <f>IF(AL141&gt;0,(AL141*$T$7)-(AL141*$S$7),0)</f>
        <v>0</v>
      </c>
      <c r="AM142" s="39">
        <f>IF(AM141 &gt; 0, (AM141 * $T$14) - (AM141 * $S$14), 0)</f>
        <v>19835.113647745264</v>
      </c>
      <c r="AN142" s="39">
        <f t="array" ref="AN142">IF(AN141&gt;0,AN141*$T$15,0)</f>
        <v>3173247.743993192</v>
      </c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</row>
    <row r="143" spans="1:80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</row>
    <row r="144" spans="1:80" x14ac:dyDescent="0.25">
      <c r="A144" s="4" t="str">
        <f>'70-74 transition matrix'!A1</f>
        <v>70-74</v>
      </c>
      <c r="B144" s="4" t="str">
        <f>'70-74 transition matrix'!B1</f>
        <v>no NAFLD</v>
      </c>
      <c r="C144" s="4" t="str">
        <f>'70-74 transition matrix'!C1</f>
        <v>NAFLD</v>
      </c>
      <c r="D144" s="4" t="str">
        <f>'70-74 transition matrix'!D1</f>
        <v>F1</v>
      </c>
      <c r="E144" s="4" t="str">
        <f>'70-74 transition matrix'!E1</f>
        <v>F2</v>
      </c>
      <c r="F144" s="4" t="str">
        <f>'70-74 transition matrix'!F1</f>
        <v>F3</v>
      </c>
      <c r="G144" s="4" t="str">
        <f>'70-74 transition matrix'!G1</f>
        <v>F4</v>
      </c>
      <c r="H144" s="4" t="str">
        <f>'70-74 transition matrix'!H1</f>
        <v>DCC</v>
      </c>
      <c r="I144" s="4" t="str">
        <f>'70-74 transition matrix'!I1</f>
        <v>HCC</v>
      </c>
      <c r="J144" s="4" t="str">
        <f>'70-74 transition matrix'!J1</f>
        <v>LT</v>
      </c>
      <c r="K144" s="4" t="str">
        <f>'70-74 transition matrix'!K1</f>
        <v>death</v>
      </c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</row>
    <row r="145" spans="1:80" x14ac:dyDescent="0.25">
      <c r="A145" s="4" t="str">
        <f>'70-74 transition matrix'!A2</f>
        <v>no NAFLD</v>
      </c>
      <c r="B145" s="41">
        <f>'70-74 transition matrix'!B2</f>
        <v>0.88634999999999997</v>
      </c>
      <c r="C145" s="41">
        <f>'70-74 transition matrix'!C2</f>
        <v>9.0399999999999994E-2</v>
      </c>
      <c r="D145" s="41">
        <f>'70-74 transition matrix'!D2</f>
        <v>0</v>
      </c>
      <c r="E145" s="41">
        <f>'70-74 transition matrix'!E2</f>
        <v>0</v>
      </c>
      <c r="F145" s="41">
        <f>'70-74 transition matrix'!F2</f>
        <v>0</v>
      </c>
      <c r="G145" s="41">
        <f>'70-74 transition matrix'!G2</f>
        <v>0</v>
      </c>
      <c r="H145" s="41">
        <f>'70-74 transition matrix'!H2</f>
        <v>0</v>
      </c>
      <c r="I145" s="41">
        <f>'70-74 transition matrix'!I2</f>
        <v>0</v>
      </c>
      <c r="J145" s="41">
        <f>'70-74 transition matrix'!J2</f>
        <v>0</v>
      </c>
      <c r="K145" s="41">
        <f>'70-74 transition matrix'!K2</f>
        <v>2.325E-2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</row>
    <row r="146" spans="1:80" x14ac:dyDescent="0.25">
      <c r="A146" s="4" t="str">
        <f>'70-74 transition matrix'!A3</f>
        <v>NAFLD</v>
      </c>
      <c r="B146" s="41">
        <f>'70-74 transition matrix'!B3</f>
        <v>0.14359</v>
      </c>
      <c r="C146" s="41">
        <f>'70-74 transition matrix'!C3</f>
        <v>0.80586150000000001</v>
      </c>
      <c r="D146" s="41">
        <f>'70-74 transition matrix'!D3</f>
        <v>2.6136E-2</v>
      </c>
      <c r="E146" s="41">
        <f>'70-74 transition matrix'!E3</f>
        <v>0</v>
      </c>
      <c r="F146" s="41">
        <f>'70-74 transition matrix'!F3</f>
        <v>0</v>
      </c>
      <c r="G146" s="41">
        <f>'70-74 transition matrix'!G3</f>
        <v>0</v>
      </c>
      <c r="H146" s="41">
        <f>'70-74 transition matrix'!H3</f>
        <v>0</v>
      </c>
      <c r="I146" s="41">
        <f>'70-74 transition matrix'!I3</f>
        <v>0</v>
      </c>
      <c r="J146" s="41">
        <f>'70-74 transition matrix'!J3</f>
        <v>0</v>
      </c>
      <c r="K146" s="41">
        <f>'70-74 transition matrix'!K3</f>
        <v>2.44125E-2</v>
      </c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</row>
    <row r="147" spans="1:80" x14ac:dyDescent="0.25">
      <c r="A147" s="4" t="str">
        <f>'70-74 transition matrix'!A4</f>
        <v>F1</v>
      </c>
      <c r="B147" s="41">
        <f>'70-74 transition matrix'!B4</f>
        <v>0</v>
      </c>
      <c r="C147" s="41">
        <f>'70-74 transition matrix'!C4</f>
        <v>4.9799999999999997E-2</v>
      </c>
      <c r="D147" s="41">
        <f>'70-74 transition matrix'!D4</f>
        <v>0.79095574700000004</v>
      </c>
      <c r="E147" s="41">
        <f>'70-74 transition matrix'!E4</f>
        <v>0.1331</v>
      </c>
      <c r="F147" s="41">
        <f>'70-74 transition matrix'!F4</f>
        <v>0</v>
      </c>
      <c r="G147" s="41">
        <f>'70-74 transition matrix'!G4</f>
        <v>0</v>
      </c>
      <c r="H147" s="41">
        <f>'70-74 transition matrix'!H4</f>
        <v>0</v>
      </c>
      <c r="I147" s="41">
        <f>'70-74 transition matrix'!I4</f>
        <v>1.1253000000000001E-5</v>
      </c>
      <c r="J147" s="41">
        <f>'70-74 transition matrix'!J4</f>
        <v>0</v>
      </c>
      <c r="K147" s="41">
        <f>'70-74 transition matrix'!K4</f>
        <v>2.6133000000000003E-2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</row>
    <row r="148" spans="1:80" x14ac:dyDescent="0.25">
      <c r="A148" s="4" t="str">
        <f>'70-74 transition matrix'!A5</f>
        <v>F2</v>
      </c>
      <c r="B148" s="41">
        <f>'70-74 transition matrix'!B5</f>
        <v>0</v>
      </c>
      <c r="C148" s="41">
        <f>'70-74 transition matrix'!C5</f>
        <v>0</v>
      </c>
      <c r="D148" s="41">
        <f>'70-74 transition matrix'!D5</f>
        <v>4.9799999999999997E-2</v>
      </c>
      <c r="E148" s="41">
        <f>'70-74 transition matrix'!E5</f>
        <v>0.77497360000000004</v>
      </c>
      <c r="F148" s="41">
        <f>'70-74 transition matrix'!F5</f>
        <v>0.1331</v>
      </c>
      <c r="G148" s="41">
        <f>'70-74 transition matrix'!G5</f>
        <v>0</v>
      </c>
      <c r="H148" s="41">
        <f>'70-74 transition matrix'!H5</f>
        <v>0</v>
      </c>
      <c r="I148" s="41">
        <f>'70-74 transition matrix'!I5</f>
        <v>2.299E-4</v>
      </c>
      <c r="J148" s="41">
        <f>'70-74 transition matrix'!J5</f>
        <v>0</v>
      </c>
      <c r="K148" s="41">
        <f>'70-74 transition matrix'!K5</f>
        <v>4.1896500000000003E-2</v>
      </c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</row>
    <row r="149" spans="1:80" x14ac:dyDescent="0.25">
      <c r="A149" s="4" t="str">
        <f>'70-74 transition matrix'!A6</f>
        <v>F3</v>
      </c>
      <c r="B149" s="41">
        <f>'70-74 transition matrix'!B6</f>
        <v>0</v>
      </c>
      <c r="C149" s="41">
        <f>'70-74 transition matrix'!C6</f>
        <v>0</v>
      </c>
      <c r="D149" s="41">
        <f>'70-74 transition matrix'!D6</f>
        <v>0</v>
      </c>
      <c r="E149" s="41">
        <f>'70-74 transition matrix'!E6</f>
        <v>4.9799999999999997E-2</v>
      </c>
      <c r="F149" s="41">
        <f>'70-74 transition matrix'!F6</f>
        <v>0.80809895000000009</v>
      </c>
      <c r="G149" s="41">
        <f>'70-74 transition matrix'!G6</f>
        <v>8.7119999999999989E-2</v>
      </c>
      <c r="H149" s="41">
        <f>'70-74 transition matrix'!H6</f>
        <v>0</v>
      </c>
      <c r="I149" s="41">
        <f>'70-74 transition matrix'!I6</f>
        <v>4.5980000000000001E-4</v>
      </c>
      <c r="J149" s="41">
        <f>'70-74 transition matrix'!J6</f>
        <v>0</v>
      </c>
      <c r="K149" s="41">
        <f>'70-74 transition matrix'!K6</f>
        <v>5.4521250000000007E-2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</row>
    <row r="150" spans="1:80" x14ac:dyDescent="0.25">
      <c r="A150" s="4" t="str">
        <f>'70-74 transition matrix'!A7</f>
        <v>F4</v>
      </c>
      <c r="B150" s="41">
        <f>'70-74 transition matrix'!B7</f>
        <v>0</v>
      </c>
      <c r="C150" s="41">
        <f>'70-74 transition matrix'!C7</f>
        <v>0</v>
      </c>
      <c r="D150" s="41">
        <f>'70-74 transition matrix'!D7</f>
        <v>0</v>
      </c>
      <c r="E150" s="41">
        <f>'70-74 transition matrix'!E7</f>
        <v>0</v>
      </c>
      <c r="F150" s="41">
        <f>'70-74 transition matrix'!F7</f>
        <v>4.9799999999999997E-2</v>
      </c>
      <c r="G150" s="41">
        <f>'70-74 transition matrix'!G7</f>
        <v>0.71661074999999996</v>
      </c>
      <c r="H150" s="41">
        <f>'70-74 transition matrix'!H7</f>
        <v>0.1331</v>
      </c>
      <c r="I150" s="41">
        <f>'70-74 transition matrix'!I7</f>
        <v>3.1459999999999995E-2</v>
      </c>
      <c r="J150" s="41">
        <f>'70-74 transition matrix'!J7</f>
        <v>0</v>
      </c>
      <c r="K150" s="41">
        <f>'70-74 transition matrix'!K7</f>
        <v>6.902925E-2</v>
      </c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</row>
    <row r="151" spans="1:80" x14ac:dyDescent="0.25">
      <c r="A151" s="4" t="str">
        <f>'70-74 transition matrix'!A8</f>
        <v>DCC</v>
      </c>
      <c r="B151" s="41">
        <f>'70-74 transition matrix'!B8</f>
        <v>0</v>
      </c>
      <c r="C151" s="41">
        <f>'70-74 transition matrix'!C8</f>
        <v>0</v>
      </c>
      <c r="D151" s="41">
        <f>'70-74 transition matrix'!D8</f>
        <v>0</v>
      </c>
      <c r="E151" s="41">
        <f>'70-74 transition matrix'!E8</f>
        <v>0</v>
      </c>
      <c r="F151" s="41">
        <f>'70-74 transition matrix'!F8</f>
        <v>0</v>
      </c>
      <c r="G151" s="41">
        <f>'70-74 transition matrix'!G8</f>
        <v>0</v>
      </c>
      <c r="H151" s="41">
        <f>'70-74 transition matrix'!H8</f>
        <v>0.7746599999999999</v>
      </c>
      <c r="I151" s="41">
        <f>'70-74 transition matrix'!I8</f>
        <v>3.1459999999999995E-2</v>
      </c>
      <c r="J151" s="41">
        <f>'70-74 transition matrix'!J8</f>
        <v>3.388E-2</v>
      </c>
      <c r="K151" s="41">
        <f>'70-74 transition matrix'!K8</f>
        <v>0.16</v>
      </c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</row>
    <row r="152" spans="1:80" x14ac:dyDescent="0.25">
      <c r="A152" s="4" t="str">
        <f>'70-74 transition matrix'!A9</f>
        <v>HCC</v>
      </c>
      <c r="B152" s="41">
        <f>'70-74 transition matrix'!B9</f>
        <v>0</v>
      </c>
      <c r="C152" s="41">
        <f>'70-74 transition matrix'!C9</f>
        <v>0</v>
      </c>
      <c r="D152" s="41">
        <f>'70-74 transition matrix'!D9</f>
        <v>0</v>
      </c>
      <c r="E152" s="41">
        <f>'70-74 transition matrix'!E9</f>
        <v>0</v>
      </c>
      <c r="F152" s="41">
        <f>'70-74 transition matrix'!F9</f>
        <v>0</v>
      </c>
      <c r="G152" s="41">
        <f>'70-74 transition matrix'!G9</f>
        <v>0</v>
      </c>
      <c r="H152" s="41">
        <f>'70-74 transition matrix'!H9</f>
        <v>0</v>
      </c>
      <c r="I152" s="41">
        <f>'70-74 transition matrix'!I9</f>
        <v>0.37056200000000006</v>
      </c>
      <c r="J152" s="41">
        <f>'70-74 transition matrix'!J9</f>
        <v>7.038E-3</v>
      </c>
      <c r="K152" s="41">
        <f>'70-74 transition matrix'!K9</f>
        <v>0.62239999999999995</v>
      </c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</row>
    <row r="153" spans="1:80" x14ac:dyDescent="0.25">
      <c r="A153" s="4" t="str">
        <f>'70-74 transition matrix'!A10</f>
        <v xml:space="preserve">LT </v>
      </c>
      <c r="B153" s="41">
        <f>'70-74 transition matrix'!B10</f>
        <v>0</v>
      </c>
      <c r="C153" s="41">
        <f>'70-74 transition matrix'!C10</f>
        <v>0</v>
      </c>
      <c r="D153" s="41">
        <f>'70-74 transition matrix'!D10</f>
        <v>0</v>
      </c>
      <c r="E153" s="41">
        <f>'70-74 transition matrix'!E10</f>
        <v>0</v>
      </c>
      <c r="F153" s="41">
        <f>'70-74 transition matrix'!F10</f>
        <v>0</v>
      </c>
      <c r="G153" s="41">
        <f>'70-74 transition matrix'!G10</f>
        <v>0</v>
      </c>
      <c r="H153" s="41">
        <f>'70-74 transition matrix'!H10</f>
        <v>0</v>
      </c>
      <c r="I153" s="41">
        <f>'70-74 transition matrix'!I10</f>
        <v>0</v>
      </c>
      <c r="J153" s="41">
        <f>'70-74 transition matrix'!J10</f>
        <v>0.92999999999999994</v>
      </c>
      <c r="K153" s="41">
        <f>'70-74 transition matrix'!K10</f>
        <v>7.0000000000000007E-2</v>
      </c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</row>
    <row r="154" spans="1:80" x14ac:dyDescent="0.25">
      <c r="A154" s="4" t="str">
        <f>'70-74 transition matrix'!A11</f>
        <v>death</v>
      </c>
      <c r="B154" s="41">
        <f>'70-74 transition matrix'!B11</f>
        <v>0</v>
      </c>
      <c r="C154" s="41">
        <f>'70-74 transition matrix'!C11</f>
        <v>0</v>
      </c>
      <c r="D154" s="41">
        <f>'70-74 transition matrix'!D11</f>
        <v>0</v>
      </c>
      <c r="E154" s="41">
        <f>'70-74 transition matrix'!E11</f>
        <v>0</v>
      </c>
      <c r="F154" s="41">
        <f>'70-74 transition matrix'!F11</f>
        <v>0</v>
      </c>
      <c r="G154" s="41">
        <f>'70-74 transition matrix'!G11</f>
        <v>0</v>
      </c>
      <c r="H154" s="41">
        <f>'70-74 transition matrix'!H11</f>
        <v>0</v>
      </c>
      <c r="I154" s="41">
        <f>'70-74 transition matrix'!I11</f>
        <v>0</v>
      </c>
      <c r="J154" s="41">
        <f>'70-74 transition matrix'!J11</f>
        <v>0</v>
      </c>
      <c r="K154" s="41">
        <f>'70-74 transition matrix'!K11</f>
        <v>1</v>
      </c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</row>
    <row r="155" spans="1:80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</row>
    <row r="156" spans="1:80" x14ac:dyDescent="0.25">
      <c r="A156" s="15" t="s">
        <v>109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</row>
    <row r="157" spans="1:80" x14ac:dyDescent="0.25">
      <c r="A157" s="4">
        <v>70</v>
      </c>
      <c r="B157" s="41">
        <f t="array" ref="B157:K157">MMULT(B141:K141,B145:K154)</f>
        <v>397.83405143924352</v>
      </c>
      <c r="C157" s="41">
        <v>220.40502933195427</v>
      </c>
      <c r="D157" s="41">
        <v>35.056101111385388</v>
      </c>
      <c r="E157" s="41">
        <v>24.760051565085689</v>
      </c>
      <c r="F157" s="41">
        <v>17.491498374402124</v>
      </c>
      <c r="G157" s="41">
        <v>5.0069816471866151</v>
      </c>
      <c r="H157" s="41">
        <v>2.3535048604852751</v>
      </c>
      <c r="I157" s="41">
        <v>0.36380828561729506</v>
      </c>
      <c r="J157" s="41">
        <v>0.59382945561344602</v>
      </c>
      <c r="K157" s="41">
        <v>203.72011046700072</v>
      </c>
      <c r="L157" s="41">
        <f xml:space="preserve"> (C157 + D157 + E157 + F157 + G157 + H157) / $Q$2</f>
        <v>0.33613730740187914</v>
      </c>
      <c r="M157" s="41">
        <f xml:space="preserve"> (D157 + E157 + F157 + G157 + H157) / (C157 + D157 + E157 + F157+ G157 + H157)</f>
        <v>0.27753387300999582</v>
      </c>
      <c r="N157" s="41">
        <f>I157 / (D157 + E157 + F157 + G157 + H157)</f>
        <v>4.296873606859891E-3</v>
      </c>
      <c r="O157" s="41">
        <f>SUM(B157:J157)</f>
        <v>703.86485607097359</v>
      </c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</row>
    <row r="158" spans="1:80" x14ac:dyDescent="0.25">
      <c r="A158" s="4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</row>
    <row r="159" spans="1:80" x14ac:dyDescent="0.25">
      <c r="A159" s="15" t="s">
        <v>113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</row>
    <row r="160" spans="1:80" x14ac:dyDescent="0.25">
      <c r="A160" s="4">
        <v>71</v>
      </c>
      <c r="B160" s="41">
        <f t="array" ref="B160:K160">MMULT(B157:K157,B145:K154)</f>
        <v>384.26816965494879</v>
      </c>
      <c r="C160" s="41">
        <v>215.32591963044729</v>
      </c>
      <c r="D160" s="41">
        <v>34.72138105602459</v>
      </c>
      <c r="E160" s="41">
        <v>24.725429974550714</v>
      </c>
      <c r="F160" s="41">
        <v>17.679772019623861</v>
      </c>
      <c r="G160" s="41">
        <v>5.111916211804548</v>
      </c>
      <c r="H160" s="41">
        <v>2.4895953324640616</v>
      </c>
      <c r="I160" s="41">
        <v>0.38050384457944347</v>
      </c>
      <c r="J160" s="41">
        <v>0.63455862110792038</v>
      </c>
      <c r="K160" s="41">
        <v>222.24772019242315</v>
      </c>
      <c r="L160" s="41">
        <f xml:space="preserve"> (C160 + D160 + E160 + F160 + G160 + H160) / $Q$2</f>
        <v>0.33060707844190629</v>
      </c>
      <c r="M160" s="41">
        <f xml:space="preserve"> (D160 + E160 + F160 + G160 + H160) / (C160 + D160 + E160 + F160+ G160 + H160)</f>
        <v>0.28237614088694429</v>
      </c>
      <c r="N160" s="41">
        <f>I160 / (D160 + E160 + F160 + G160 + H160)</f>
        <v>4.4908816420414109E-3</v>
      </c>
      <c r="O160" s="41">
        <f>SUM(B160:J160)</f>
        <v>685.33724634555131</v>
      </c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</row>
    <row r="161" spans="1:80" x14ac:dyDescent="0.25">
      <c r="A161" s="4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</row>
    <row r="162" spans="1:80" x14ac:dyDescent="0.25">
      <c r="A162" s="15" t="s">
        <v>114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</row>
    <row r="163" spans="1:80" x14ac:dyDescent="0.25">
      <c r="A163" s="4">
        <v>72</v>
      </c>
      <c r="B163" s="41">
        <f t="array" ref="B163:K163">MMULT(B160:K160,B145:K154)</f>
        <v>371.5147409733998</v>
      </c>
      <c r="C163" s="41">
        <v>209.9898358956691</v>
      </c>
      <c r="D163" s="41">
        <v>34.322160538233575</v>
      </c>
      <c r="E163" s="41">
        <v>24.663423944059616</v>
      </c>
      <c r="F163" s="41">
        <v>17.83253336225799</v>
      </c>
      <c r="G163" s="41">
        <v>5.2035158488280464</v>
      </c>
      <c r="H163" s="41">
        <v>2.6089859680377949</v>
      </c>
      <c r="I163" s="41">
        <v>0.39434807406453387</v>
      </c>
      <c r="J163" s="41">
        <v>0.67716499355239845</v>
      </c>
      <c r="K163" s="41">
        <v>240.37825693987153</v>
      </c>
      <c r="L163" s="41">
        <f xml:space="preserve"> (C163 + D163 + E163 + F163 + G163 + H163) / $Q$2</f>
        <v>0.3246202464998178</v>
      </c>
      <c r="M163" s="41">
        <f xml:space="preserve"> (D163 + E163 + F163 + G163 + H163) / (C163 + D163 + E163 + F163+ G163 + H163)</f>
        <v>0.28725303374265831</v>
      </c>
      <c r="N163" s="41">
        <f>I163 / (D163 + E163 + F163 + G163 + H163)</f>
        <v>4.6596382685393069E-3</v>
      </c>
      <c r="O163" s="41">
        <f>SUM(B163:J163)</f>
        <v>667.20670959810286</v>
      </c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</row>
    <row r="164" spans="1:80" x14ac:dyDescent="0.25">
      <c r="A164" s="4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</row>
    <row r="165" spans="1:80" x14ac:dyDescent="0.25">
      <c r="A165" s="15" t="s">
        <v>115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</row>
    <row r="166" spans="1:80" x14ac:dyDescent="0.25">
      <c r="A166" s="4">
        <v>73</v>
      </c>
      <c r="B166" s="41">
        <f t="array" ref="B166:K166">MMULT(B163:K163,B145:K154)</f>
        <v>359.444531198032</v>
      </c>
      <c r="C166" s="41">
        <v>204.51690031843714</v>
      </c>
      <c r="D166" s="41">
        <v>33.863842990555831</v>
      </c>
      <c r="E166" s="41">
        <v>24.569842171333416</v>
      </c>
      <c r="F166" s="41">
        <v>17.952288302106627</v>
      </c>
      <c r="G166" s="41">
        <v>5.282465701585469</v>
      </c>
      <c r="H166" s="41">
        <v>2.7136650294791709</v>
      </c>
      <c r="I166" s="41">
        <v>0.40616746545734339</v>
      </c>
      <c r="J166" s="41">
        <v>0.72093131034611724</v>
      </c>
      <c r="K166" s="41">
        <v>258.11433205064128</v>
      </c>
      <c r="L166" s="41">
        <f xml:space="preserve"> (C166 + D166 + E166 + F166 + G166 + H166) / $Q$2</f>
        <v>0.31831620747919226</v>
      </c>
      <c r="M166" s="41">
        <f xml:space="preserve"> (D166 + E166 + F166 + G166 + H166) / (C166 + D166 + E166 + F166+ G166 + H166)</f>
        <v>0.29208167171485733</v>
      </c>
      <c r="N166" s="41">
        <f>I166 / (D166 + E166 + F166 + G166 + H166)</f>
        <v>4.8134313469883738E-3</v>
      </c>
      <c r="O166" s="41">
        <f>SUM(B166:J166)</f>
        <v>649.47063448733309</v>
      </c>
      <c r="P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</row>
    <row r="167" spans="1:80" x14ac:dyDescent="0.25">
      <c r="A167" s="4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</row>
    <row r="168" spans="1:80" x14ac:dyDescent="0.25">
      <c r="A168" s="15" t="s">
        <v>116</v>
      </c>
      <c r="B168" s="15" t="s">
        <v>66</v>
      </c>
      <c r="C168" s="15" t="s">
        <v>87</v>
      </c>
      <c r="D168" s="15" t="s">
        <v>77</v>
      </c>
      <c r="E168" s="15" t="s">
        <v>2</v>
      </c>
      <c r="F168" s="15" t="s">
        <v>3</v>
      </c>
      <c r="G168" s="15" t="s">
        <v>4</v>
      </c>
      <c r="H168" s="15" t="s">
        <v>64</v>
      </c>
      <c r="I168" s="15" t="s">
        <v>78</v>
      </c>
      <c r="J168" s="15" t="s">
        <v>79</v>
      </c>
      <c r="K168" s="15" t="s">
        <v>65</v>
      </c>
      <c r="L168" s="4" t="s">
        <v>110</v>
      </c>
      <c r="M168" s="15" t="s">
        <v>112</v>
      </c>
      <c r="N168" s="4" t="s">
        <v>151</v>
      </c>
      <c r="O168" s="22" t="s">
        <v>153</v>
      </c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L168" s="22" t="s">
        <v>218</v>
      </c>
      <c r="AM168" s="22" t="s">
        <v>219</v>
      </c>
      <c r="AN168" s="22" t="s">
        <v>220</v>
      </c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</row>
    <row r="169" spans="1:80" x14ac:dyDescent="0.25">
      <c r="A169" s="4">
        <v>74</v>
      </c>
      <c r="B169" s="41">
        <f t="array" ref="B169:K169">MMULT(B166:K166,B145:K154)</f>
        <v>347.96024194410006</v>
      </c>
      <c r="C169" s="41">
        <v>198.99250106719802</v>
      </c>
      <c r="D169" s="41">
        <v>33.353633075740881</v>
      </c>
      <c r="E169" s="41">
        <v>24.44228049843797</v>
      </c>
      <c r="F169" s="41">
        <v>18.040538111973085</v>
      </c>
      <c r="G169" s="41">
        <v>5.3494750651419682</v>
      </c>
      <c r="H169" s="41">
        <v>2.8052639366173602</v>
      </c>
      <c r="I169" s="41">
        <v>0.41635263983576853</v>
      </c>
      <c r="J169" s="41">
        <v>0.76526369644253212</v>
      </c>
      <c r="K169" s="41">
        <v>275.45941650248676</v>
      </c>
      <c r="L169" s="41">
        <f xml:space="preserve"> (C169 + D169 + E169 + F169 + G169 + H169) / $Q$2</f>
        <v>0.31179856673316642</v>
      </c>
      <c r="M169" s="41">
        <f xml:space="preserve"> (D169 + E169 + F169 + G169 + H169) / (C169 + D169 + E169 + F169+ G169 + H169)</f>
        <v>0.29680576349465493</v>
      </c>
      <c r="N169" s="41">
        <f>I169 / (D169 + E169 + F169 + G169 + H169)</f>
        <v>4.9570989103229074E-3</v>
      </c>
      <c r="O169" s="41">
        <f>SUM(B169:J169)</f>
        <v>632.12555003548755</v>
      </c>
      <c r="P169" s="41"/>
      <c r="Q169" s="22" t="s">
        <v>163</v>
      </c>
      <c r="R169" s="22" t="s">
        <v>154</v>
      </c>
      <c r="S169" s="22" t="s">
        <v>155</v>
      </c>
      <c r="T169" s="22" t="s">
        <v>156</v>
      </c>
      <c r="U169" s="22" t="s">
        <v>157</v>
      </c>
      <c r="V169" s="22" t="s">
        <v>158</v>
      </c>
      <c r="W169" s="22" t="s">
        <v>159</v>
      </c>
      <c r="X169" s="22" t="s">
        <v>160</v>
      </c>
      <c r="Y169" s="22" t="s">
        <v>161</v>
      </c>
      <c r="Z169" s="22" t="s">
        <v>162</v>
      </c>
      <c r="AA169" s="41"/>
      <c r="AB169" s="22" t="s">
        <v>181</v>
      </c>
      <c r="AC169" s="22" t="s">
        <v>182</v>
      </c>
      <c r="AD169" s="22" t="s">
        <v>174</v>
      </c>
      <c r="AE169" s="22" t="s">
        <v>175</v>
      </c>
      <c r="AF169" s="22" t="s">
        <v>176</v>
      </c>
      <c r="AG169" s="22" t="s">
        <v>177</v>
      </c>
      <c r="AH169" s="22" t="s">
        <v>178</v>
      </c>
      <c r="AI169" s="22" t="s">
        <v>179</v>
      </c>
      <c r="AJ169" s="22" t="s">
        <v>180</v>
      </c>
      <c r="AK169" s="22" t="s">
        <v>183</v>
      </c>
      <c r="AL169">
        <f>C169 - C157</f>
        <v>-21.412528264756247</v>
      </c>
      <c r="AM169">
        <f>J169 - J157</f>
        <v>0.17143424082908609</v>
      </c>
      <c r="AN169">
        <f>K169-K157</f>
        <v>71.739306035486038</v>
      </c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</row>
    <row r="170" spans="1:80" x14ac:dyDescent="0.25">
      <c r="A170" s="22" t="s">
        <v>153</v>
      </c>
      <c r="B170" s="4">
        <f t="shared" ref="B170:K170" si="6">SUM(B157:B169)</f>
        <v>1861.0217352097241</v>
      </c>
      <c r="C170" s="4">
        <f t="shared" si="6"/>
        <v>1049.2301862437057</v>
      </c>
      <c r="D170" s="4">
        <f t="shared" si="6"/>
        <v>171.31711877194024</v>
      </c>
      <c r="E170" s="4">
        <f t="shared" si="6"/>
        <v>123.1610281534674</v>
      </c>
      <c r="F170" s="4">
        <f t="shared" si="6"/>
        <v>88.996630170363687</v>
      </c>
      <c r="G170" s="4">
        <f t="shared" si="6"/>
        <v>25.954354474546648</v>
      </c>
      <c r="H170" s="4">
        <f t="shared" si="6"/>
        <v>12.971015127083662</v>
      </c>
      <c r="I170" s="4">
        <f t="shared" si="6"/>
        <v>1.9611803095543845</v>
      </c>
      <c r="J170" s="4">
        <f t="shared" si="6"/>
        <v>3.391748077062414</v>
      </c>
      <c r="K170" s="4">
        <f t="shared" si="6"/>
        <v>1199.9198361524236</v>
      </c>
      <c r="L170" s="4"/>
      <c r="M170" s="41"/>
      <c r="N170" s="41"/>
      <c r="O170" s="4">
        <f>SUM(B170:J170)</f>
        <v>3338.0049965374478</v>
      </c>
      <c r="P170" s="41"/>
      <c r="Q170" s="41">
        <f xml:space="preserve"> $R$6 * B170</f>
        <v>1861.0217352097241</v>
      </c>
      <c r="R170" s="41">
        <f>$R$7 * C170</f>
        <v>1049.2301862437057</v>
      </c>
      <c r="S170" s="41">
        <f xml:space="preserve"> $R$8 * D170</f>
        <v>162.75126283334322</v>
      </c>
      <c r="T170" s="41">
        <f xml:space="preserve"> $R$9 * E170</f>
        <v>117.00297674579403</v>
      </c>
      <c r="U170" s="41">
        <f xml:space="preserve"> $R$10 * F170</f>
        <v>81.876899756734602</v>
      </c>
      <c r="V170" s="41">
        <f>$R$11 * G170</f>
        <v>20.244396490146386</v>
      </c>
      <c r="W170" s="41">
        <f>$R$12 *H170</f>
        <v>7.7826090762501972</v>
      </c>
      <c r="X170" s="41">
        <f xml:space="preserve"> $R$13 * I170</f>
        <v>1.2747672012103499</v>
      </c>
      <c r="Y170" s="41">
        <f xml:space="preserve"> $R$14 * J170</f>
        <v>2.5438110577968107</v>
      </c>
      <c r="Z170" s="4">
        <f>SUM(Q170:Y170)</f>
        <v>3303.728644614705</v>
      </c>
      <c r="AA170" s="41"/>
      <c r="AB170" s="49">
        <f xml:space="preserve"> $S$6 * B170</f>
        <v>4669303.5336411977</v>
      </c>
      <c r="AC170" s="49">
        <f>$S$7 * C170</f>
        <v>4065766.9716943596</v>
      </c>
      <c r="AD170" s="49">
        <f xml:space="preserve"> $S$8 * D170</f>
        <v>672419.69117986551</v>
      </c>
      <c r="AE170" s="49">
        <f xml:space="preserve"> $S$9 * E170</f>
        <v>492644.1126138696</v>
      </c>
      <c r="AF170" s="49">
        <f xml:space="preserve"> $S$10 * F170</f>
        <v>400484.83576663659</v>
      </c>
      <c r="AG170" s="49">
        <f>$S$11 * G170</f>
        <v>537566.58987681021</v>
      </c>
      <c r="AH170" s="49">
        <f>$S$12 *H170</f>
        <v>663908.43826465018</v>
      </c>
      <c r="AI170" s="49">
        <f xml:space="preserve"> $S$13 * I170</f>
        <v>139106.5193566925</v>
      </c>
      <c r="AJ170" s="49">
        <f xml:space="preserve"> $S$14 * J170</f>
        <v>227816.93484012823</v>
      </c>
      <c r="AK170" s="39">
        <f>SUM(AB170:AJ170) + AL170 + AM170 + AN170</f>
        <v>16368151.762942493</v>
      </c>
      <c r="AL170" s="39">
        <f>IF(AL169&gt;0,(AL169*$T$7)-(AL169*$S$7),0)</f>
        <v>0</v>
      </c>
      <c r="AM170" s="39">
        <f>IF(AM169 &gt; 0, (AM169 * $T$14) - (AM169 * $S$14), 0)</f>
        <v>28555.801494900868</v>
      </c>
      <c r="AN170" s="39">
        <f t="array" ref="AN170">IF(AN169&gt;0,AN169*$T$15,0)</f>
        <v>4470578.3342133835</v>
      </c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</row>
    <row r="171" spans="1:80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</row>
    <row r="172" spans="1:80" x14ac:dyDescent="0.25">
      <c r="A172" s="4" t="str">
        <f>'75-79 transition matrix'!A1</f>
        <v>75-79</v>
      </c>
      <c r="B172" s="4" t="str">
        <f>'75-79 transition matrix'!B1</f>
        <v>no NAFLD</v>
      </c>
      <c r="C172" s="4" t="str">
        <f>'75-79 transition matrix'!C1</f>
        <v>NAFLD</v>
      </c>
      <c r="D172" s="4" t="str">
        <f>'75-79 transition matrix'!D1</f>
        <v>F1</v>
      </c>
      <c r="E172" s="4" t="str">
        <f>'75-79 transition matrix'!E1</f>
        <v>F2</v>
      </c>
      <c r="F172" s="4" t="str">
        <f>'75-79 transition matrix'!F1</f>
        <v>F3</v>
      </c>
      <c r="G172" s="4" t="str">
        <f>'75-79 transition matrix'!G1</f>
        <v>F4</v>
      </c>
      <c r="H172" s="4" t="str">
        <f>'75-79 transition matrix'!H1</f>
        <v>DCC</v>
      </c>
      <c r="I172" s="4" t="str">
        <f>'75-79 transition matrix'!I1</f>
        <v>HCC</v>
      </c>
      <c r="J172" s="4" t="str">
        <f>'75-79 transition matrix'!J1</f>
        <v>LT</v>
      </c>
      <c r="K172" s="4" t="str">
        <f>'75-79 transition matrix'!K1</f>
        <v>death</v>
      </c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</row>
    <row r="173" spans="1:80" x14ac:dyDescent="0.25">
      <c r="A173" s="4" t="str">
        <f>'75-79 transition matrix'!A2</f>
        <v>no NAFLD</v>
      </c>
      <c r="B173" s="41">
        <f>'75-79 transition matrix'!B2</f>
        <v>0.87229999999999996</v>
      </c>
      <c r="C173" s="41">
        <f>'75-79 transition matrix'!C2</f>
        <v>9.0700000000000003E-2</v>
      </c>
      <c r="D173" s="41">
        <f>'75-79 transition matrix'!D2</f>
        <v>0</v>
      </c>
      <c r="E173" s="41">
        <f>'75-79 transition matrix'!E2</f>
        <v>0</v>
      </c>
      <c r="F173" s="41">
        <f>'75-79 transition matrix'!F2</f>
        <v>0</v>
      </c>
      <c r="G173" s="41">
        <f>'75-79 transition matrix'!G2</f>
        <v>0</v>
      </c>
      <c r="H173" s="41">
        <f>'75-79 transition matrix'!H2</f>
        <v>0</v>
      </c>
      <c r="I173" s="41">
        <f>'75-79 transition matrix'!I2</f>
        <v>0</v>
      </c>
      <c r="J173" s="41">
        <f>'75-79 transition matrix'!J2</f>
        <v>0</v>
      </c>
      <c r="K173" s="41">
        <f>'75-79 transition matrix'!K2</f>
        <v>3.6999999999999998E-2</v>
      </c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</row>
    <row r="174" spans="1:80" x14ac:dyDescent="0.25">
      <c r="A174" s="4" t="str">
        <f>'75-79 transition matrix'!A3</f>
        <v>NAFLD</v>
      </c>
      <c r="B174" s="41">
        <f>'75-79 transition matrix'!B3</f>
        <v>0.14359</v>
      </c>
      <c r="C174" s="41">
        <f>'75-79 transition matrix'!C3</f>
        <v>0.79142399999999991</v>
      </c>
      <c r="D174" s="41">
        <f>'75-79 transition matrix'!D3</f>
        <v>2.6136E-2</v>
      </c>
      <c r="E174" s="41">
        <f>'75-79 transition matrix'!E3</f>
        <v>0</v>
      </c>
      <c r="F174" s="41">
        <f>'75-79 transition matrix'!F3</f>
        <v>0</v>
      </c>
      <c r="G174" s="41">
        <f>'75-79 transition matrix'!G3</f>
        <v>0</v>
      </c>
      <c r="H174" s="41">
        <f>'75-79 transition matrix'!H3</f>
        <v>0</v>
      </c>
      <c r="I174" s="41">
        <f>'75-79 transition matrix'!I3</f>
        <v>0</v>
      </c>
      <c r="J174" s="41">
        <f>'75-79 transition matrix'!J3</f>
        <v>0</v>
      </c>
      <c r="K174" s="41">
        <f>'75-79 transition matrix'!K3</f>
        <v>3.8850000000000003E-2</v>
      </c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</row>
    <row r="175" spans="1:80" x14ac:dyDescent="0.25">
      <c r="A175" s="4" t="str">
        <f>'75-79 transition matrix'!A4</f>
        <v>F1</v>
      </c>
      <c r="B175" s="41">
        <f>'75-79 transition matrix'!B4</f>
        <v>0</v>
      </c>
      <c r="C175" s="41">
        <f>'75-79 transition matrix'!C4</f>
        <v>4.9799999999999997E-2</v>
      </c>
      <c r="D175" s="41">
        <f>'75-79 transition matrix'!D4</f>
        <v>0.77550074700000005</v>
      </c>
      <c r="E175" s="41">
        <f>'75-79 transition matrix'!E4</f>
        <v>0.1331</v>
      </c>
      <c r="F175" s="41">
        <f>'75-79 transition matrix'!F4</f>
        <v>0</v>
      </c>
      <c r="G175" s="41">
        <f>'75-79 transition matrix'!G4</f>
        <v>0</v>
      </c>
      <c r="H175" s="41">
        <f>'75-79 transition matrix'!H4</f>
        <v>0</v>
      </c>
      <c r="I175" s="41">
        <f>'75-79 transition matrix'!I4</f>
        <v>1.1253000000000001E-5</v>
      </c>
      <c r="J175" s="41">
        <f>'75-79 transition matrix'!J4</f>
        <v>0</v>
      </c>
      <c r="K175" s="41">
        <f>'75-79 transition matrix'!K4</f>
        <v>4.1588E-2</v>
      </c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</row>
    <row r="176" spans="1:80" x14ac:dyDescent="0.25">
      <c r="A176" s="4" t="str">
        <f>'75-79 transition matrix'!A5</f>
        <v>F2</v>
      </c>
      <c r="B176" s="41">
        <f>'75-79 transition matrix'!B5</f>
        <v>0</v>
      </c>
      <c r="C176" s="41">
        <f>'75-79 transition matrix'!C5</f>
        <v>0</v>
      </c>
      <c r="D176" s="41">
        <f>'75-79 transition matrix'!D5</f>
        <v>4.9799999999999997E-2</v>
      </c>
      <c r="E176" s="41">
        <f>'75-79 transition matrix'!E5</f>
        <v>0.75019610000000003</v>
      </c>
      <c r="F176" s="41">
        <f>'75-79 transition matrix'!F5</f>
        <v>0.1331</v>
      </c>
      <c r="G176" s="41">
        <f>'75-79 transition matrix'!G5</f>
        <v>0</v>
      </c>
      <c r="H176" s="41">
        <f>'75-79 transition matrix'!H5</f>
        <v>0</v>
      </c>
      <c r="I176" s="41">
        <f>'75-79 transition matrix'!I5</f>
        <v>2.299E-4</v>
      </c>
      <c r="J176" s="41">
        <f>'75-79 transition matrix'!J5</f>
        <v>0</v>
      </c>
      <c r="K176" s="41">
        <f>'75-79 transition matrix'!K5</f>
        <v>6.6673999999999997E-2</v>
      </c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</row>
    <row r="177" spans="1:80" x14ac:dyDescent="0.25">
      <c r="A177" s="4" t="str">
        <f>'75-79 transition matrix'!A6</f>
        <v>F3</v>
      </c>
      <c r="B177" s="41">
        <f>'75-79 transition matrix'!B6</f>
        <v>0</v>
      </c>
      <c r="C177" s="41">
        <f>'75-79 transition matrix'!C6</f>
        <v>0</v>
      </c>
      <c r="D177" s="41">
        <f>'75-79 transition matrix'!D6</f>
        <v>0</v>
      </c>
      <c r="E177" s="41">
        <f>'75-79 transition matrix'!E6</f>
        <v>4.9799999999999997E-2</v>
      </c>
      <c r="F177" s="41">
        <f>'75-79 transition matrix'!F6</f>
        <v>0.77585520000000008</v>
      </c>
      <c r="G177" s="41">
        <f>'75-79 transition matrix'!G6</f>
        <v>8.7119999999999989E-2</v>
      </c>
      <c r="H177" s="41">
        <f>'75-79 transition matrix'!H6</f>
        <v>0</v>
      </c>
      <c r="I177" s="41">
        <f>'75-79 transition matrix'!I6</f>
        <v>4.5980000000000001E-4</v>
      </c>
      <c r="J177" s="41">
        <f>'75-79 transition matrix'!J6</f>
        <v>0</v>
      </c>
      <c r="K177" s="41">
        <f>'75-79 transition matrix'!K6</f>
        <v>8.6765000000000009E-2</v>
      </c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</row>
    <row r="178" spans="1:80" x14ac:dyDescent="0.25">
      <c r="A178" s="4" t="str">
        <f>'75-79 transition matrix'!A7</f>
        <v>F4</v>
      </c>
      <c r="B178" s="41">
        <f>'75-79 transition matrix'!B7</f>
        <v>0</v>
      </c>
      <c r="C178" s="41">
        <f>'75-79 transition matrix'!C7</f>
        <v>0</v>
      </c>
      <c r="D178" s="41">
        <f>'75-79 transition matrix'!D7</f>
        <v>0</v>
      </c>
      <c r="E178" s="41">
        <f>'75-79 transition matrix'!E7</f>
        <v>0</v>
      </c>
      <c r="F178" s="41">
        <f>'75-79 transition matrix'!F7</f>
        <v>4.9799999999999997E-2</v>
      </c>
      <c r="G178" s="41">
        <f>'75-79 transition matrix'!G7</f>
        <v>0.67578700000000003</v>
      </c>
      <c r="H178" s="41">
        <f>'75-79 transition matrix'!H7</f>
        <v>0.1331</v>
      </c>
      <c r="I178" s="41">
        <f>'75-79 transition matrix'!I7</f>
        <v>3.1459999999999995E-2</v>
      </c>
      <c r="J178" s="41">
        <f>'75-79 transition matrix'!J7</f>
        <v>0</v>
      </c>
      <c r="K178" s="41">
        <f>'75-79 transition matrix'!K7</f>
        <v>0.10985299999999999</v>
      </c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</row>
    <row r="179" spans="1:80" x14ac:dyDescent="0.25">
      <c r="A179" s="4" t="str">
        <f>'75-79 transition matrix'!A8</f>
        <v>DCC</v>
      </c>
      <c r="B179" s="41">
        <f>'75-79 transition matrix'!B8</f>
        <v>0</v>
      </c>
      <c r="C179" s="41">
        <f>'75-79 transition matrix'!C8</f>
        <v>0</v>
      </c>
      <c r="D179" s="41">
        <f>'75-79 transition matrix'!D8</f>
        <v>0</v>
      </c>
      <c r="E179" s="41">
        <f>'75-79 transition matrix'!E8</f>
        <v>0</v>
      </c>
      <c r="F179" s="41">
        <f>'75-79 transition matrix'!F8</f>
        <v>0</v>
      </c>
      <c r="G179" s="41">
        <f>'75-79 transition matrix'!G8</f>
        <v>0</v>
      </c>
      <c r="H179" s="41">
        <f>'75-79 transition matrix'!H8</f>
        <v>0.7746599999999999</v>
      </c>
      <c r="I179" s="41">
        <f>'75-79 transition matrix'!I8</f>
        <v>3.1459999999999995E-2</v>
      </c>
      <c r="J179" s="41">
        <f>'75-79 transition matrix'!J8</f>
        <v>3.388E-2</v>
      </c>
      <c r="K179" s="41">
        <f>'75-79 transition matrix'!K8</f>
        <v>0.16</v>
      </c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</row>
    <row r="180" spans="1:80" x14ac:dyDescent="0.25">
      <c r="A180" s="4" t="str">
        <f>'75-79 transition matrix'!A9</f>
        <v>HCC</v>
      </c>
      <c r="B180" s="41">
        <f>'75-79 transition matrix'!B9</f>
        <v>0</v>
      </c>
      <c r="C180" s="41">
        <f>'75-79 transition matrix'!C9</f>
        <v>0</v>
      </c>
      <c r="D180" s="41">
        <f>'75-79 transition matrix'!D9</f>
        <v>0</v>
      </c>
      <c r="E180" s="41">
        <f>'75-79 transition matrix'!E9</f>
        <v>0</v>
      </c>
      <c r="F180" s="41">
        <f>'75-79 transition matrix'!F9</f>
        <v>0</v>
      </c>
      <c r="G180" s="41">
        <f>'75-79 transition matrix'!G9</f>
        <v>0</v>
      </c>
      <c r="H180" s="41">
        <f>'75-79 transition matrix'!H9</f>
        <v>0</v>
      </c>
      <c r="I180" s="41">
        <f>'75-79 transition matrix'!I9</f>
        <v>0.37056200000000006</v>
      </c>
      <c r="J180" s="41">
        <f>'75-79 transition matrix'!J9</f>
        <v>7.038E-3</v>
      </c>
      <c r="K180" s="41">
        <f>'75-79 transition matrix'!K9</f>
        <v>0.62239999999999995</v>
      </c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</row>
    <row r="181" spans="1:80" x14ac:dyDescent="0.25">
      <c r="A181" s="4" t="str">
        <f>'75-79 transition matrix'!A10</f>
        <v xml:space="preserve">LT </v>
      </c>
      <c r="B181" s="41">
        <f>'75-79 transition matrix'!B10</f>
        <v>0</v>
      </c>
      <c r="C181" s="41">
        <f>'75-79 transition matrix'!C10</f>
        <v>0</v>
      </c>
      <c r="D181" s="41">
        <f>'75-79 transition matrix'!D10</f>
        <v>0</v>
      </c>
      <c r="E181" s="41">
        <f>'75-79 transition matrix'!E10</f>
        <v>0</v>
      </c>
      <c r="F181" s="41">
        <f>'75-79 transition matrix'!F10</f>
        <v>0</v>
      </c>
      <c r="G181" s="41">
        <f>'75-79 transition matrix'!G10</f>
        <v>0</v>
      </c>
      <c r="H181" s="41">
        <f>'75-79 transition matrix'!H10</f>
        <v>0</v>
      </c>
      <c r="I181" s="41">
        <f>'75-79 transition matrix'!I10</f>
        <v>0</v>
      </c>
      <c r="J181" s="41">
        <f>'75-79 transition matrix'!J10</f>
        <v>0.92999999999999994</v>
      </c>
      <c r="K181" s="41">
        <f>'75-79 transition matrix'!K10</f>
        <v>7.0000000000000007E-2</v>
      </c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</row>
    <row r="182" spans="1:80" x14ac:dyDescent="0.25">
      <c r="A182" s="4" t="str">
        <f>'75-79 transition matrix'!A11</f>
        <v>death</v>
      </c>
      <c r="B182" s="41">
        <f>'75-79 transition matrix'!B11</f>
        <v>0</v>
      </c>
      <c r="C182" s="41">
        <f>'75-79 transition matrix'!C11</f>
        <v>0</v>
      </c>
      <c r="D182" s="41">
        <f>'75-79 transition matrix'!D11</f>
        <v>0</v>
      </c>
      <c r="E182" s="41">
        <f>'75-79 transition matrix'!E11</f>
        <v>0</v>
      </c>
      <c r="F182" s="41">
        <f>'75-79 transition matrix'!F11</f>
        <v>0</v>
      </c>
      <c r="G182" s="41">
        <f>'75-79 transition matrix'!G11</f>
        <v>0</v>
      </c>
      <c r="H182" s="41">
        <f>'75-79 transition matrix'!H11</f>
        <v>0</v>
      </c>
      <c r="I182" s="41">
        <f>'75-79 transition matrix'!I11</f>
        <v>0</v>
      </c>
      <c r="J182" s="41">
        <f>'75-79 transition matrix'!J11</f>
        <v>0</v>
      </c>
      <c r="K182" s="41">
        <f>'75-79 transition matrix'!K11</f>
        <v>1</v>
      </c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</row>
    <row r="183" spans="1:80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</row>
    <row r="184" spans="1:80" ht="15.75" thickBot="1" x14ac:dyDescent="0.3">
      <c r="A184" s="15" t="s">
        <v>117</v>
      </c>
      <c r="B184" s="15" t="s">
        <v>66</v>
      </c>
      <c r="C184" s="15" t="s">
        <v>87</v>
      </c>
      <c r="D184" s="15" t="s">
        <v>77</v>
      </c>
      <c r="E184" s="15" t="s">
        <v>2</v>
      </c>
      <c r="F184" s="15" t="s">
        <v>3</v>
      </c>
      <c r="G184" s="15" t="s">
        <v>4</v>
      </c>
      <c r="H184" s="15" t="s">
        <v>64</v>
      </c>
      <c r="I184" s="15" t="s">
        <v>78</v>
      </c>
      <c r="J184" s="15" t="s">
        <v>79</v>
      </c>
      <c r="K184" s="15" t="s">
        <v>65</v>
      </c>
      <c r="L184" s="4" t="s">
        <v>110</v>
      </c>
      <c r="M184" s="15" t="s">
        <v>112</v>
      </c>
      <c r="N184" s="4" t="s">
        <v>151</v>
      </c>
      <c r="O184" s="22" t="s">
        <v>153</v>
      </c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</row>
    <row r="185" spans="1:80" x14ac:dyDescent="0.25">
      <c r="A185" s="4">
        <v>75</v>
      </c>
      <c r="B185" s="41">
        <f t="array" ref="B185:K185">MMULT(B169:K169,B173:K182)</f>
        <v>332.09905227607743</v>
      </c>
      <c r="C185" s="41">
        <v>190.70844603610789</v>
      </c>
      <c r="D185" s="41">
        <v>32.28386094211546</v>
      </c>
      <c r="E185" s="41">
        <v>23.674290865391594</v>
      </c>
      <c r="F185" s="41">
        <v>17.516516697558664</v>
      </c>
      <c r="G185" s="41">
        <v>5.1867973861621905</v>
      </c>
      <c r="H185" s="41">
        <v>2.8851408923104001</v>
      </c>
      <c r="I185" s="41">
        <v>0.42512220406164791</v>
      </c>
      <c r="J185" s="41">
        <v>0.80966786974331517</v>
      </c>
      <c r="K185" s="41">
        <v>301.99607136844577</v>
      </c>
      <c r="L185" s="41">
        <f xml:space="preserve"> (C185 + D185 + E185 + F185 + G185 + H185) / $Q$2</f>
        <v>0.29997748184192158</v>
      </c>
      <c r="M185" s="41">
        <f xml:space="preserve"> (D185 + E185 + F185 + G185 + H185) / (C185 + D185 + E185 + F185+ G185 + H185)</f>
        <v>0.29952284058271789</v>
      </c>
      <c r="N185" s="41">
        <f>I185 / (D185 + E185 + F185 + G185 + H185)</f>
        <v>5.2132421057091323E-3</v>
      </c>
      <c r="O185" s="41">
        <f>SUM(B185:J185)</f>
        <v>605.58889516952854</v>
      </c>
      <c r="P185" s="41"/>
      <c r="Q185" s="24" t="s">
        <v>253</v>
      </c>
      <c r="R185" s="45"/>
      <c r="S185" s="45"/>
      <c r="T185" s="46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</row>
    <row r="186" spans="1:80" ht="15.75" thickBot="1" x14ac:dyDescent="0.3">
      <c r="A186" s="4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27" t="s">
        <v>149</v>
      </c>
      <c r="R186" s="47"/>
      <c r="S186" s="47"/>
      <c r="T186" s="48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</row>
    <row r="187" spans="1:80" x14ac:dyDescent="0.25">
      <c r="A187" s="15" t="s">
        <v>118</v>
      </c>
      <c r="B187" s="15" t="s">
        <v>66</v>
      </c>
      <c r="C187" s="15" t="s">
        <v>87</v>
      </c>
      <c r="D187" s="15" t="s">
        <v>77</v>
      </c>
      <c r="E187" s="15" t="s">
        <v>2</v>
      </c>
      <c r="F187" s="15" t="s">
        <v>3</v>
      </c>
      <c r="G187" s="15" t="s">
        <v>4</v>
      </c>
      <c r="H187" s="15" t="s">
        <v>64</v>
      </c>
      <c r="I187" s="15" t="s">
        <v>78</v>
      </c>
      <c r="J187" s="15" t="s">
        <v>79</v>
      </c>
      <c r="K187" s="15" t="s">
        <v>65</v>
      </c>
      <c r="L187" s="4" t="s">
        <v>110</v>
      </c>
      <c r="M187" s="15" t="s">
        <v>112</v>
      </c>
      <c r="N187" s="4" t="s">
        <v>151</v>
      </c>
      <c r="O187" s="22" t="s">
        <v>153</v>
      </c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</row>
    <row r="188" spans="1:80" ht="15.75" thickBot="1" x14ac:dyDescent="0.3">
      <c r="A188" s="4">
        <v>76</v>
      </c>
      <c r="B188" s="41">
        <f t="array" ref="B188:K188">MMULT(B185:K185,B173:K182)</f>
        <v>317.07382906674707</v>
      </c>
      <c r="C188" s="41">
        <v>182.66036151203821</v>
      </c>
      <c r="D188" s="41">
        <v>31.199493907350881</v>
      </c>
      <c r="E188" s="41">
        <v>22.92966510041639</v>
      </c>
      <c r="F188" s="41">
        <v>16.999631189702217</v>
      </c>
      <c r="G188" s="41">
        <v>5.0312091798936986</v>
      </c>
      <c r="H188" s="41">
        <v>2.9253659757353621</v>
      </c>
      <c r="I188" s="41">
        <v>0.42533741655691271</v>
      </c>
      <c r="J188" s="41">
        <v>0.85373170236494522</v>
      </c>
      <c r="K188" s="41">
        <v>327.48634148716866</v>
      </c>
      <c r="L188" s="41">
        <f xml:space="preserve"> (C188 + D188 + E188 + F188 + G188 + H188) / $Q$2</f>
        <v>0.28839804152285398</v>
      </c>
      <c r="M188" s="41">
        <f xml:space="preserve"> (D188 + E188 + F188 + G188 + H188) / (C188 + D188 + E188 + F188+ G188 + H188)</f>
        <v>0.30214577445173307</v>
      </c>
      <c r="N188" s="41">
        <f>I188 / (D188 + E188 + F188 + G188 + H188)</f>
        <v>5.3782063806353539E-3</v>
      </c>
      <c r="O188" s="41">
        <f>SUM(B188:J188)</f>
        <v>580.09862505080571</v>
      </c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</row>
    <row r="189" spans="1:80" x14ac:dyDescent="0.25">
      <c r="A189" s="4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24" t="s">
        <v>252</v>
      </c>
      <c r="R189" s="45"/>
      <c r="S189" s="45"/>
      <c r="T189" s="46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</row>
    <row r="190" spans="1:80" ht="15.75" thickBot="1" x14ac:dyDescent="0.3">
      <c r="A190" s="15" t="s">
        <v>119</v>
      </c>
      <c r="B190" s="15" t="s">
        <v>66</v>
      </c>
      <c r="C190" s="15" t="s">
        <v>87</v>
      </c>
      <c r="D190" s="15" t="s">
        <v>77</v>
      </c>
      <c r="E190" s="15" t="s">
        <v>2</v>
      </c>
      <c r="F190" s="15" t="s">
        <v>3</v>
      </c>
      <c r="G190" s="15" t="s">
        <v>4</v>
      </c>
      <c r="H190" s="15" t="s">
        <v>64</v>
      </c>
      <c r="I190" s="15" t="s">
        <v>78</v>
      </c>
      <c r="J190" s="15" t="s">
        <v>79</v>
      </c>
      <c r="K190" s="15" t="s">
        <v>65</v>
      </c>
      <c r="L190" s="4" t="s">
        <v>110</v>
      </c>
      <c r="M190" s="15" t="s">
        <v>112</v>
      </c>
      <c r="N190" s="4" t="s">
        <v>151</v>
      </c>
      <c r="O190" s="22" t="s">
        <v>153</v>
      </c>
      <c r="P190" s="41"/>
      <c r="Q190" s="27" t="s">
        <v>150</v>
      </c>
      <c r="R190" s="47"/>
      <c r="S190" s="47"/>
      <c r="T190" s="48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</row>
    <row r="191" spans="1:80" x14ac:dyDescent="0.25">
      <c r="A191" s="4">
        <v>77</v>
      </c>
      <c r="B191" s="41">
        <f t="array" ref="B191:K191">MMULT(B188:K188,B173:K182)</f>
        <v>302.81170240443703</v>
      </c>
      <c r="C191" s="41">
        <v>174.87412504224335</v>
      </c>
      <c r="D191" s="41">
        <v>30.111139361651926</v>
      </c>
      <c r="E191" s="41">
        <v>22.200979604954057</v>
      </c>
      <c r="F191" s="41">
        <v>16.491744898636778</v>
      </c>
      <c r="G191" s="41">
        <v>4.8810336272996802</v>
      </c>
      <c r="H191" s="41">
        <v>2.9358179486070064</v>
      </c>
      <c r="I191" s="41">
        <v>0.42136678648280312</v>
      </c>
      <c r="J191" s="41">
        <v>0.89607540719504064</v>
      </c>
      <c r="K191" s="41">
        <v>351.96098145646664</v>
      </c>
      <c r="L191" s="41">
        <f xml:space="preserve"> (C191 + D191 + E191 + F191 + G191 + H191) / $Q$2</f>
        <v>0.27710335644136075</v>
      </c>
      <c r="M191" s="41">
        <f xml:space="preserve"> (D191 + E191 + F191 + G191 + H191) / (C191 + D191 + E191 + F191+ G191 + H191)</f>
        <v>0.30466118228858469</v>
      </c>
      <c r="N191" s="41">
        <f>I191 / (D191 + E191 + F191 + G191 + H191)</f>
        <v>5.4993846514842957E-3</v>
      </c>
      <c r="O191" s="41">
        <f>SUM(B191:J191)</f>
        <v>555.62398508150761</v>
      </c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</row>
    <row r="192" spans="1:80" ht="15.75" thickBot="1" x14ac:dyDescent="0.3">
      <c r="A192" s="4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</row>
    <row r="193" spans="1:80" x14ac:dyDescent="0.25">
      <c r="A193" s="15" t="s">
        <v>120</v>
      </c>
      <c r="B193" s="15" t="s">
        <v>66</v>
      </c>
      <c r="C193" s="15" t="s">
        <v>87</v>
      </c>
      <c r="D193" s="15" t="s">
        <v>77</v>
      </c>
      <c r="E193" s="15" t="s">
        <v>2</v>
      </c>
      <c r="F193" s="15" t="s">
        <v>3</v>
      </c>
      <c r="G193" s="15" t="s">
        <v>4</v>
      </c>
      <c r="H193" s="15" t="s">
        <v>64</v>
      </c>
      <c r="I193" s="15" t="s">
        <v>78</v>
      </c>
      <c r="J193" s="15" t="s">
        <v>79</v>
      </c>
      <c r="K193" s="15" t="s">
        <v>65</v>
      </c>
      <c r="L193" s="4" t="s">
        <v>110</v>
      </c>
      <c r="M193" s="15" t="s">
        <v>112</v>
      </c>
      <c r="N193" s="4" t="s">
        <v>151</v>
      </c>
      <c r="O193" s="22" t="s">
        <v>153</v>
      </c>
      <c r="P193" s="41"/>
      <c r="Q193" s="24" t="s">
        <v>251</v>
      </c>
      <c r="R193" s="45"/>
      <c r="S193" s="45"/>
      <c r="T193" s="45"/>
      <c r="U193" s="45"/>
      <c r="V193" s="46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</row>
    <row r="194" spans="1:80" ht="15.75" thickBot="1" x14ac:dyDescent="0.3">
      <c r="A194" s="4">
        <v>78</v>
      </c>
      <c r="B194" s="41">
        <f t="array" ref="B194:K194">MMULT(B191:K191,B173:K182)</f>
        <v>289.25282362220611</v>
      </c>
      <c r="C194" s="41">
        <v>167.36413568572507</v>
      </c>
      <c r="D194" s="41">
        <v>29.027329984412958</v>
      </c>
      <c r="E194" s="41">
        <v>21.484169860804059</v>
      </c>
      <c r="F194" s="41">
        <v>15.993231896739728</v>
      </c>
      <c r="G194" s="41">
        <v>4.7352998874612053</v>
      </c>
      <c r="H194" s="41">
        <v>2.9239263078614908</v>
      </c>
      <c r="I194" s="41">
        <v>0.41508641987747363</v>
      </c>
      <c r="J194" s="41">
        <v>0.935781220233459</v>
      </c>
      <c r="K194" s="41">
        <v>375.45318165265269</v>
      </c>
      <c r="L194" s="41">
        <f xml:space="preserve"> (C194 + D194 + E194 + F194 + G194 + H194) / $Q$2</f>
        <v>0.26612174344879769</v>
      </c>
      <c r="M194" s="41">
        <f xml:space="preserve"> (D194 + E194 + F194 + G194 + H194) / (C194 + D194 + E194 + F194+ G194 + H194)</f>
        <v>0.30706141395311232</v>
      </c>
      <c r="N194" s="41">
        <f>I194 / (D194 + E194 + F194 + G194 + H194)</f>
        <v>5.5968752399718569E-3</v>
      </c>
      <c r="O194" s="41">
        <f>SUM(B194:J194)</f>
        <v>532.13178488532174</v>
      </c>
      <c r="P194" s="41"/>
      <c r="Q194" s="27" t="s">
        <v>152</v>
      </c>
      <c r="R194" s="47"/>
      <c r="S194" s="47"/>
      <c r="T194" s="47"/>
      <c r="U194" s="47"/>
      <c r="V194" s="48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</row>
    <row r="195" spans="1:80" x14ac:dyDescent="0.25">
      <c r="A195" s="4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51"/>
      <c r="R195" s="51"/>
      <c r="S195" s="51"/>
      <c r="T195" s="51"/>
      <c r="U195" s="5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</row>
    <row r="196" spans="1:80" x14ac:dyDescent="0.25">
      <c r="A196" s="15" t="s">
        <v>121</v>
      </c>
      <c r="B196" s="15" t="s">
        <v>66</v>
      </c>
      <c r="C196" s="15" t="s">
        <v>87</v>
      </c>
      <c r="D196" s="15" t="s">
        <v>77</v>
      </c>
      <c r="E196" s="15" t="s">
        <v>2</v>
      </c>
      <c r="F196" s="15" t="s">
        <v>3</v>
      </c>
      <c r="G196" s="15" t="s">
        <v>4</v>
      </c>
      <c r="H196" s="15" t="s">
        <v>64</v>
      </c>
      <c r="I196" s="15" t="s">
        <v>78</v>
      </c>
      <c r="J196" s="15" t="s">
        <v>79</v>
      </c>
      <c r="K196" s="15" t="s">
        <v>65</v>
      </c>
      <c r="L196" s="4" t="s">
        <v>110</v>
      </c>
      <c r="M196" s="15" t="s">
        <v>112</v>
      </c>
      <c r="N196" s="4" t="s">
        <v>151</v>
      </c>
      <c r="O196" s="22" t="s">
        <v>153</v>
      </c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L196" s="22" t="s">
        <v>218</v>
      </c>
      <c r="AM196" s="22" t="s">
        <v>219</v>
      </c>
      <c r="AN196" s="22" t="s">
        <v>220</v>
      </c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</row>
    <row r="197" spans="1:80" x14ac:dyDescent="0.25">
      <c r="A197" s="4">
        <v>79</v>
      </c>
      <c r="B197" s="41">
        <f t="array" ref="B197:K197">MMULT(B194:K194,B173:K182)</f>
        <v>276.34705428876362</v>
      </c>
      <c r="C197" s="41">
        <v>160.13678585669712</v>
      </c>
      <c r="D197" s="41">
        <v>27.954856795677898</v>
      </c>
      <c r="E197" s="41">
        <v>20.77734101069575</v>
      </c>
      <c r="F197" s="41">
        <v>15.503793074759971</v>
      </c>
      <c r="G197" s="41">
        <v>4.5933844678917106</v>
      </c>
      <c r="H197" s="41">
        <v>2.8953171686690684</v>
      </c>
      <c r="I197" s="41">
        <v>0.40739405324892275</v>
      </c>
      <c r="J197" s="41">
        <v>0.97226053635056187</v>
      </c>
      <c r="K197" s="41">
        <v>397.99677928521959</v>
      </c>
      <c r="L197" s="41">
        <f xml:space="preserve"> (C197 + D197 + E197 + F197 + G197 + H197) / $Q$2</f>
        <v>0.25547082303361424</v>
      </c>
      <c r="M197" s="41">
        <f xml:space="preserve"> (D197 + E197 + F197 + G197 + H197) / (C197 + D197 + E197 + F197+ G197 + H197)</f>
        <v>0.30934285859196947</v>
      </c>
      <c r="N197" s="41">
        <f>I197 / (D197 + E197 + F197 + G197 + H197)</f>
        <v>5.6799693236526481E-3</v>
      </c>
      <c r="O197" s="41">
        <f>SUM(B197:J197)</f>
        <v>509.58818725275461</v>
      </c>
      <c r="P197" s="41"/>
      <c r="Q197" s="22" t="s">
        <v>163</v>
      </c>
      <c r="R197" s="22" t="s">
        <v>154</v>
      </c>
      <c r="S197" s="22" t="s">
        <v>155</v>
      </c>
      <c r="T197" s="22" t="s">
        <v>156</v>
      </c>
      <c r="U197" s="22" t="s">
        <v>157</v>
      </c>
      <c r="V197" s="22" t="s">
        <v>158</v>
      </c>
      <c r="W197" s="22" t="s">
        <v>159</v>
      </c>
      <c r="X197" s="22" t="s">
        <v>160</v>
      </c>
      <c r="Y197" s="22" t="s">
        <v>161</v>
      </c>
      <c r="Z197" s="22" t="s">
        <v>162</v>
      </c>
      <c r="AA197" s="41"/>
      <c r="AB197" s="22" t="s">
        <v>181</v>
      </c>
      <c r="AC197" s="22" t="s">
        <v>182</v>
      </c>
      <c r="AD197" s="22" t="s">
        <v>174</v>
      </c>
      <c r="AE197" s="22" t="s">
        <v>175</v>
      </c>
      <c r="AF197" s="22" t="s">
        <v>176</v>
      </c>
      <c r="AG197" s="22" t="s">
        <v>177</v>
      </c>
      <c r="AH197" s="22" t="s">
        <v>178</v>
      </c>
      <c r="AI197" s="22" t="s">
        <v>179</v>
      </c>
      <c r="AJ197" s="22" t="s">
        <v>180</v>
      </c>
      <c r="AK197" s="22" t="s">
        <v>183</v>
      </c>
      <c r="AL197">
        <f>C197 - C185</f>
        <v>-30.57166017941077</v>
      </c>
      <c r="AM197">
        <f>J197 - J185</f>
        <v>0.16259266660724669</v>
      </c>
      <c r="AN197">
        <f>K197-K185</f>
        <v>96.00070791677382</v>
      </c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</row>
    <row r="198" spans="1:80" x14ac:dyDescent="0.25">
      <c r="A198" s="22" t="s">
        <v>153</v>
      </c>
      <c r="B198" s="4">
        <f t="shared" ref="B198:J198" si="7">SUM(B185:B197)</f>
        <v>1517.5844616582312</v>
      </c>
      <c r="C198" s="4">
        <f t="shared" si="7"/>
        <v>875.74385413281163</v>
      </c>
      <c r="D198" s="4">
        <f t="shared" si="7"/>
        <v>150.57668099120912</v>
      </c>
      <c r="E198" s="4">
        <f t="shared" si="7"/>
        <v>111.06644644226185</v>
      </c>
      <c r="F198" s="4">
        <f t="shared" si="7"/>
        <v>82.504917757397365</v>
      </c>
      <c r="G198" s="4">
        <f t="shared" si="7"/>
        <v>24.427724548708486</v>
      </c>
      <c r="H198" s="4">
        <f t="shared" si="7"/>
        <v>14.565568293183327</v>
      </c>
      <c r="I198" s="4">
        <f t="shared" si="7"/>
        <v>2.09430688022776</v>
      </c>
      <c r="J198" s="4">
        <f t="shared" si="7"/>
        <v>4.4675167358873216</v>
      </c>
      <c r="K198" s="41"/>
      <c r="L198" s="4">
        <f>AVERAGE(L129:L197)</f>
        <v>0.31418810292854449</v>
      </c>
      <c r="M198" s="4">
        <f>AVERAGE(M17:M197)</f>
        <v>0.23419359570403414</v>
      </c>
      <c r="N198" s="4">
        <f>AVERAGE(N17:N197)</f>
        <v>3.4507480319131388E-3</v>
      </c>
      <c r="O198" s="4">
        <f>SUM(B198:J198)</f>
        <v>2783.0314774399176</v>
      </c>
      <c r="P198" s="41"/>
      <c r="Q198" s="41">
        <f xml:space="preserve"> $R$6 * B198</f>
        <v>1517.5844616582312</v>
      </c>
      <c r="R198" s="41">
        <f>$R$7 * C198</f>
        <v>875.74385413281163</v>
      </c>
      <c r="S198" s="41">
        <f xml:space="preserve"> $R$8 * D198</f>
        <v>143.04784694164866</v>
      </c>
      <c r="T198" s="41">
        <f xml:space="preserve"> $R$9 * E198</f>
        <v>105.51312412014875</v>
      </c>
      <c r="U198" s="41">
        <f xml:space="preserve"> $R$10 * F198</f>
        <v>75.904524336805579</v>
      </c>
      <c r="V198" s="41">
        <f>$R$11 * G198</f>
        <v>19.053625147992619</v>
      </c>
      <c r="W198" s="41">
        <f>$R$12 *H198</f>
        <v>8.7393409759099967</v>
      </c>
      <c r="X198" s="41">
        <f xml:space="preserve"> $R$13 * I198</f>
        <v>1.361299472148044</v>
      </c>
      <c r="Y198" s="41">
        <f xml:space="preserve"> $R$14 * J198</f>
        <v>3.350637551915491</v>
      </c>
      <c r="Z198" s="4">
        <f>SUM(Q198:Y198)</f>
        <v>2750.2987143376117</v>
      </c>
      <c r="AA198" s="41"/>
      <c r="AB198" s="49">
        <f xml:space="preserve"> $S$6 * B198</f>
        <v>3807619.4143005023</v>
      </c>
      <c r="AC198" s="49">
        <f>$S$7 * C198</f>
        <v>3393507.4347646451</v>
      </c>
      <c r="AD198" s="49">
        <f xml:space="preserve"> $S$8 * D198</f>
        <v>591013.47289049579</v>
      </c>
      <c r="AE198" s="49">
        <f xml:space="preserve"> $S$9 * E198</f>
        <v>444265.78576904739</v>
      </c>
      <c r="AF198" s="49">
        <f xml:space="preserve"> $S$10 * F198</f>
        <v>371272.12990828813</v>
      </c>
      <c r="AG198" s="49">
        <f>$S$11 * G198</f>
        <v>505947.03085285018</v>
      </c>
      <c r="AH198" s="49">
        <f>$S$12 *H198</f>
        <v>745524.04751829547</v>
      </c>
      <c r="AI198" s="49">
        <f xml:space="preserve"> $S$13 * I198</f>
        <v>148549.18701455501</v>
      </c>
      <c r="AJ198" s="49">
        <f xml:space="preserve"> $S$14 * J198</f>
        <v>300074.16411607963</v>
      </c>
      <c r="AK198" s="39">
        <f>SUM(AB198:AJ198) + AL198 + AM198 + AN198</f>
        <v>16317331.842861123</v>
      </c>
      <c r="AL198" s="39">
        <f>IF(AL197&gt;0,(AL197*$T$7)-(AL197*$S$7),0)</f>
        <v>0</v>
      </c>
      <c r="AM198" s="39">
        <f>IF(AM197 &gt; 0, (AM197 * $T$14) - (AM197 * $S$14), 0)</f>
        <v>27083.060476769082</v>
      </c>
      <c r="AN198" s="39">
        <f t="array" ref="AN198">IF(AN197&gt;0,AN197*$T$15,0)</f>
        <v>5982476.1152495937</v>
      </c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</row>
    <row r="199" spans="1:80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</row>
    <row r="200" spans="1:80" x14ac:dyDescent="0.25">
      <c r="A200" s="50" t="s">
        <v>186</v>
      </c>
      <c r="B200" s="41"/>
      <c r="C200" s="41"/>
      <c r="D200" s="4">
        <f>O2+O30+O58+O86+O114+O142+O170+O198</f>
        <v>27046.735189365936</v>
      </c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</row>
    <row r="201" spans="1:80" x14ac:dyDescent="0.25">
      <c r="A201" s="50" t="s">
        <v>187</v>
      </c>
      <c r="B201" s="41"/>
      <c r="C201" s="41"/>
      <c r="D201" s="4">
        <f>Z2+Z30+Z58+Z86+Z114+Z142+Z170+Z198</f>
        <v>26864.939570185477</v>
      </c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</row>
    <row r="202" spans="1:80" x14ac:dyDescent="0.25">
      <c r="A202" s="42" t="s">
        <v>184</v>
      </c>
      <c r="B202" s="41"/>
      <c r="C202" s="41"/>
      <c r="D202" s="43">
        <f>AK30+AK58+AK86+AK114+AK142+AK170+AK198+$U$23</f>
        <v>109565544.14042576</v>
      </c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</row>
    <row r="203" spans="1:80" x14ac:dyDescent="0.2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</row>
    <row r="204" spans="1:80" x14ac:dyDescent="0.2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</row>
    <row r="205" spans="1:80" x14ac:dyDescent="0.2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</row>
    <row r="206" spans="1:80" x14ac:dyDescent="0.2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</row>
    <row r="207" spans="1:80" x14ac:dyDescent="0.2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</row>
    <row r="208" spans="1:80" x14ac:dyDescent="0.2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</row>
    <row r="209" spans="1:80" x14ac:dyDescent="0.2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</row>
    <row r="210" spans="1:80" x14ac:dyDescent="0.2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</row>
    <row r="211" spans="1:80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</row>
    <row r="212" spans="1:80" x14ac:dyDescent="0.2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</row>
    <row r="213" spans="1:80" x14ac:dyDescent="0.2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</row>
    <row r="214" spans="1:80" x14ac:dyDescent="0.2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</row>
    <row r="215" spans="1:80" x14ac:dyDescent="0.2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</row>
    <row r="216" spans="1:80" x14ac:dyDescent="0.2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</row>
    <row r="217" spans="1:80" x14ac:dyDescent="0.2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</row>
    <row r="218" spans="1:80" x14ac:dyDescent="0.2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</row>
    <row r="219" spans="1:80" x14ac:dyDescent="0.2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</row>
    <row r="220" spans="1:80" x14ac:dyDescent="0.25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</row>
    <row r="221" spans="1:80" x14ac:dyDescent="0.25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</row>
    <row r="222" spans="1:80" x14ac:dyDescent="0.25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</row>
    <row r="223" spans="1:80" x14ac:dyDescent="0.25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</row>
    <row r="224" spans="1:80" x14ac:dyDescent="0.25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</row>
    <row r="225" spans="1:80" x14ac:dyDescent="0.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</row>
    <row r="226" spans="1:80" x14ac:dyDescent="0.25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</row>
    <row r="227" spans="1:80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</row>
    <row r="228" spans="1:80" x14ac:dyDescent="0.25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</row>
    <row r="229" spans="1:80" x14ac:dyDescent="0.25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</row>
    <row r="230" spans="1:80" x14ac:dyDescent="0.25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</row>
    <row r="231" spans="1:80" x14ac:dyDescent="0.2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</row>
    <row r="232" spans="1:80" x14ac:dyDescent="0.2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</row>
    <row r="233" spans="1:80" x14ac:dyDescent="0.2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</row>
    <row r="234" spans="1:80" x14ac:dyDescent="0.2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</row>
    <row r="235" spans="1:80" x14ac:dyDescent="0.2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</row>
    <row r="236" spans="1:80" x14ac:dyDescent="0.2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</row>
    <row r="237" spans="1:80" x14ac:dyDescent="0.2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</row>
    <row r="238" spans="1:80" x14ac:dyDescent="0.2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</row>
    <row r="239" spans="1:80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</row>
    <row r="240" spans="1:80" x14ac:dyDescent="0.2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</row>
    <row r="241" spans="1:80" x14ac:dyDescent="0.2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</row>
    <row r="242" spans="1:80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</row>
    <row r="243" spans="1:80" x14ac:dyDescent="0.2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</row>
    <row r="244" spans="1:80" x14ac:dyDescent="0.2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</row>
    <row r="245" spans="1:80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</row>
    <row r="246" spans="1:80" x14ac:dyDescent="0.2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</row>
    <row r="247" spans="1:80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</row>
    <row r="248" spans="1:80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</row>
    <row r="249" spans="1:80" x14ac:dyDescent="0.2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</row>
    <row r="250" spans="1:80" x14ac:dyDescent="0.2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</row>
    <row r="251" spans="1:80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</row>
    <row r="252" spans="1:80" x14ac:dyDescent="0.2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</row>
    <row r="253" spans="1:80" x14ac:dyDescent="0.2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</row>
    <row r="254" spans="1:80" x14ac:dyDescent="0.2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</row>
    <row r="255" spans="1:80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</row>
    <row r="256" spans="1:80" x14ac:dyDescent="0.2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</row>
    <row r="257" spans="1:80" x14ac:dyDescent="0.2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</row>
    <row r="258" spans="1:80" x14ac:dyDescent="0.2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</row>
    <row r="259" spans="1:80" x14ac:dyDescent="0.2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</row>
    <row r="260" spans="1:80" x14ac:dyDescent="0.2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</row>
    <row r="261" spans="1:80" x14ac:dyDescent="0.2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</row>
    <row r="262" spans="1:80" x14ac:dyDescent="0.2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</row>
    <row r="263" spans="1:80" x14ac:dyDescent="0.2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</row>
    <row r="264" spans="1:80" x14ac:dyDescent="0.2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</row>
    <row r="265" spans="1:80" x14ac:dyDescent="0.2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</row>
    <row r="266" spans="1:80" x14ac:dyDescent="0.2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</row>
    <row r="267" spans="1:80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</row>
    <row r="268" spans="1:80" x14ac:dyDescent="0.2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</row>
    <row r="269" spans="1:80" x14ac:dyDescent="0.2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</row>
    <row r="270" spans="1:80" x14ac:dyDescent="0.2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</row>
    <row r="271" spans="1:80" x14ac:dyDescent="0.2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</row>
    <row r="272" spans="1:80" x14ac:dyDescent="0.2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</row>
    <row r="273" spans="1:80" x14ac:dyDescent="0.2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</row>
    <row r="274" spans="1:80" x14ac:dyDescent="0.2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</row>
    <row r="275" spans="1:80" x14ac:dyDescent="0.2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</row>
    <row r="276" spans="1:80" x14ac:dyDescent="0.2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</row>
    <row r="277" spans="1:80" x14ac:dyDescent="0.2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</row>
    <row r="278" spans="1:80" x14ac:dyDescent="0.2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</row>
    <row r="279" spans="1:80" x14ac:dyDescent="0.2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</row>
    <row r="280" spans="1:80" x14ac:dyDescent="0.2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</row>
    <row r="281" spans="1:80" x14ac:dyDescent="0.2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</row>
    <row r="282" spans="1:80" x14ac:dyDescent="0.2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</row>
    <row r="283" spans="1:80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</row>
    <row r="284" spans="1:80" x14ac:dyDescent="0.2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</row>
    <row r="285" spans="1:80" x14ac:dyDescent="0.2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</row>
    <row r="286" spans="1:80" x14ac:dyDescent="0.2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</row>
    <row r="287" spans="1:80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</row>
    <row r="288" spans="1:80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</row>
    <row r="289" spans="1:80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</row>
    <row r="290" spans="1:80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</row>
    <row r="291" spans="1:80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</row>
    <row r="292" spans="1:80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</row>
    <row r="293" spans="1:80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</row>
    <row r="294" spans="1:80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</row>
    <row r="295" spans="1:80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</row>
    <row r="296" spans="1:80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</row>
    <row r="297" spans="1:80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</row>
    <row r="298" spans="1:80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</row>
    <row r="299" spans="1:80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</row>
    <row r="300" spans="1:80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</row>
    <row r="301" spans="1:80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</row>
    <row r="302" spans="1:80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</row>
    <row r="303" spans="1:80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</row>
    <row r="304" spans="1:80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</row>
    <row r="305" spans="1:80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</row>
    <row r="306" spans="1:80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</row>
    <row r="307" spans="1:80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</row>
    <row r="308" spans="1:80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</row>
    <row r="309" spans="1:80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</row>
    <row r="310" spans="1:80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</row>
    <row r="311" spans="1:80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</row>
    <row r="312" spans="1:80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</row>
    <row r="313" spans="1:80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</row>
    <row r="314" spans="1:80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</row>
    <row r="315" spans="1:80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</row>
    <row r="316" spans="1:80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</row>
    <row r="317" spans="1:80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</row>
    <row r="318" spans="1:80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</row>
    <row r="319" spans="1:80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</row>
    <row r="320" spans="1:80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</row>
    <row r="321" spans="1:80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</row>
    <row r="322" spans="1:80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</row>
    <row r="323" spans="1:80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</row>
    <row r="324" spans="1:80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</row>
    <row r="325" spans="1:80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</row>
    <row r="326" spans="1:80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</row>
    <row r="327" spans="1:80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</row>
    <row r="328" spans="1:80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</row>
    <row r="329" spans="1:80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</row>
    <row r="330" spans="1:80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</row>
    <row r="331" spans="1:80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</row>
    <row r="332" spans="1:80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</row>
    <row r="333" spans="1:80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</row>
    <row r="334" spans="1:80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</row>
    <row r="335" spans="1:80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</row>
    <row r="336" spans="1:80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</row>
    <row r="337" spans="1:80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</row>
    <row r="338" spans="1:80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</row>
    <row r="339" spans="1:80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</row>
    <row r="340" spans="1:80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</row>
    <row r="341" spans="1:80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</row>
    <row r="342" spans="1:80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</row>
    <row r="343" spans="1:80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</row>
    <row r="344" spans="1:80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</row>
    <row r="345" spans="1:80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</row>
    <row r="346" spans="1:80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</row>
    <row r="347" spans="1:80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</row>
    <row r="348" spans="1:80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</row>
    <row r="349" spans="1:80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</row>
    <row r="350" spans="1:80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</row>
    <row r="351" spans="1:80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</row>
    <row r="352" spans="1:80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</row>
    <row r="353" spans="1:80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</row>
    <row r="354" spans="1:80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</row>
    <row r="355" spans="1:80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</row>
    <row r="356" spans="1:80" x14ac:dyDescent="0.2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</row>
    <row r="357" spans="1:80" x14ac:dyDescent="0.2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</row>
    <row r="358" spans="1:80" x14ac:dyDescent="0.2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</row>
    <row r="359" spans="1:80" x14ac:dyDescent="0.2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</row>
    <row r="360" spans="1:80" x14ac:dyDescent="0.2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</row>
    <row r="361" spans="1:80" x14ac:dyDescent="0.2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</row>
    <row r="362" spans="1:80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</row>
    <row r="363" spans="1:80" x14ac:dyDescent="0.2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</row>
    <row r="364" spans="1:80" x14ac:dyDescent="0.2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</row>
    <row r="365" spans="1:80" x14ac:dyDescent="0.2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</row>
    <row r="366" spans="1:80" x14ac:dyDescent="0.2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</row>
    <row r="367" spans="1:80" x14ac:dyDescent="0.2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</row>
    <row r="368" spans="1:80" x14ac:dyDescent="0.2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</row>
    <row r="369" spans="1:80" x14ac:dyDescent="0.2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</row>
    <row r="370" spans="1:80" x14ac:dyDescent="0.2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</row>
    <row r="371" spans="1:80" x14ac:dyDescent="0.2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</row>
    <row r="372" spans="1:80" x14ac:dyDescent="0.2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</row>
    <row r="373" spans="1:80" x14ac:dyDescent="0.2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</row>
    <row r="374" spans="1:80" x14ac:dyDescent="0.2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</row>
    <row r="375" spans="1:80" x14ac:dyDescent="0.2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</row>
    <row r="376" spans="1:80" x14ac:dyDescent="0.2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</row>
    <row r="377" spans="1:80" x14ac:dyDescent="0.2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</row>
    <row r="378" spans="1:80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</row>
    <row r="379" spans="1:80" x14ac:dyDescent="0.2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</row>
    <row r="380" spans="1:80" x14ac:dyDescent="0.2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</row>
    <row r="381" spans="1:80" x14ac:dyDescent="0.2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</row>
    <row r="382" spans="1:80" x14ac:dyDescent="0.2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</row>
    <row r="383" spans="1:80" x14ac:dyDescent="0.2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</row>
    <row r="384" spans="1:80" x14ac:dyDescent="0.2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</row>
    <row r="385" spans="1:80" x14ac:dyDescent="0.2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</row>
    <row r="386" spans="1:80" x14ac:dyDescent="0.2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</row>
    <row r="387" spans="1:80" x14ac:dyDescent="0.2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</row>
    <row r="388" spans="1:80" x14ac:dyDescent="0.2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</row>
    <row r="389" spans="1:80" x14ac:dyDescent="0.2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</row>
    <row r="390" spans="1:80" x14ac:dyDescent="0.2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</row>
    <row r="391" spans="1:80" x14ac:dyDescent="0.2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</row>
    <row r="392" spans="1:80" x14ac:dyDescent="0.2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</row>
    <row r="393" spans="1:80" x14ac:dyDescent="0.2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</row>
    <row r="394" spans="1:80" x14ac:dyDescent="0.2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</row>
    <row r="395" spans="1:80" x14ac:dyDescent="0.2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</row>
    <row r="396" spans="1:80" x14ac:dyDescent="0.2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</row>
    <row r="397" spans="1:80" x14ac:dyDescent="0.2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</row>
    <row r="398" spans="1:80" x14ac:dyDescent="0.2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</row>
    <row r="399" spans="1:80" x14ac:dyDescent="0.2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</row>
    <row r="400" spans="1:80" x14ac:dyDescent="0.2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</row>
    <row r="401" spans="1:80" x14ac:dyDescent="0.2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</row>
    <row r="402" spans="1:80" x14ac:dyDescent="0.2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</row>
    <row r="403" spans="1:80" x14ac:dyDescent="0.2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</row>
    <row r="404" spans="1:80" x14ac:dyDescent="0.2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</row>
    <row r="405" spans="1:80" x14ac:dyDescent="0.2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</row>
    <row r="406" spans="1:80" x14ac:dyDescent="0.2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</row>
    <row r="407" spans="1:80" x14ac:dyDescent="0.2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</row>
    <row r="408" spans="1:80" x14ac:dyDescent="0.2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</row>
    <row r="409" spans="1:80" x14ac:dyDescent="0.2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</row>
    <row r="410" spans="1:80" x14ac:dyDescent="0.2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</row>
    <row r="411" spans="1:80" x14ac:dyDescent="0.2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</row>
    <row r="412" spans="1:80" x14ac:dyDescent="0.2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</row>
    <row r="413" spans="1:80" x14ac:dyDescent="0.2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</row>
    <row r="414" spans="1:80" x14ac:dyDescent="0.2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</row>
    <row r="415" spans="1:80" x14ac:dyDescent="0.2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</row>
    <row r="416" spans="1:80" x14ac:dyDescent="0.2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</row>
    <row r="417" spans="1:80" x14ac:dyDescent="0.2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</row>
    <row r="418" spans="1:80" x14ac:dyDescent="0.2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</row>
    <row r="419" spans="1:80" x14ac:dyDescent="0.2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</row>
    <row r="420" spans="1:80" x14ac:dyDescent="0.2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</row>
    <row r="421" spans="1:80" x14ac:dyDescent="0.2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</row>
    <row r="422" spans="1:80" x14ac:dyDescent="0.2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</row>
    <row r="423" spans="1:80" x14ac:dyDescent="0.2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</row>
    <row r="424" spans="1:80" x14ac:dyDescent="0.2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</row>
    <row r="425" spans="1:80" x14ac:dyDescent="0.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</row>
    <row r="426" spans="1:80" x14ac:dyDescent="0.2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</row>
    <row r="427" spans="1:80" x14ac:dyDescent="0.2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</row>
    <row r="428" spans="1:80" x14ac:dyDescent="0.2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</row>
    <row r="429" spans="1:80" x14ac:dyDescent="0.2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</row>
    <row r="430" spans="1:80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</row>
    <row r="431" spans="1:80" x14ac:dyDescent="0.2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</row>
    <row r="432" spans="1:80" x14ac:dyDescent="0.2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</row>
    <row r="433" spans="1:80" x14ac:dyDescent="0.2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</row>
    <row r="434" spans="1:80" x14ac:dyDescent="0.2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</row>
    <row r="435" spans="1:80" x14ac:dyDescent="0.2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</row>
    <row r="436" spans="1:80" x14ac:dyDescent="0.2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</row>
    <row r="437" spans="1:80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</row>
    <row r="438" spans="1:80" x14ac:dyDescent="0.2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</row>
    <row r="439" spans="1:80" x14ac:dyDescent="0.2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</row>
    <row r="440" spans="1:80" x14ac:dyDescent="0.2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</row>
    <row r="441" spans="1:80" x14ac:dyDescent="0.2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</row>
    <row r="442" spans="1:80" x14ac:dyDescent="0.2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</row>
    <row r="443" spans="1:80" x14ac:dyDescent="0.2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</row>
    <row r="444" spans="1:80" x14ac:dyDescent="0.2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</row>
    <row r="445" spans="1:80" x14ac:dyDescent="0.2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</row>
    <row r="446" spans="1:80" x14ac:dyDescent="0.2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</row>
    <row r="447" spans="1:80" x14ac:dyDescent="0.2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</row>
    <row r="448" spans="1:80" x14ac:dyDescent="0.2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</row>
    <row r="449" spans="1:80" x14ac:dyDescent="0.2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</row>
    <row r="450" spans="1:80" x14ac:dyDescent="0.2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</row>
    <row r="451" spans="1:80" x14ac:dyDescent="0.2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</row>
    <row r="452" spans="1:80" x14ac:dyDescent="0.2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</row>
    <row r="453" spans="1:80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</row>
    <row r="454" spans="1:80" x14ac:dyDescent="0.2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</row>
    <row r="455" spans="1:80" x14ac:dyDescent="0.2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</row>
    <row r="456" spans="1:80" x14ac:dyDescent="0.2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</row>
    <row r="457" spans="1:80" x14ac:dyDescent="0.2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</row>
    <row r="458" spans="1:80" x14ac:dyDescent="0.2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</row>
    <row r="459" spans="1:80" x14ac:dyDescent="0.2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</row>
    <row r="460" spans="1:80" x14ac:dyDescent="0.2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</row>
    <row r="461" spans="1:80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</row>
    <row r="462" spans="1:80" x14ac:dyDescent="0.2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</row>
    <row r="463" spans="1:80" x14ac:dyDescent="0.2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</row>
    <row r="464" spans="1:80" x14ac:dyDescent="0.2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</row>
    <row r="465" spans="1:80" x14ac:dyDescent="0.2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</row>
    <row r="466" spans="1:80" x14ac:dyDescent="0.2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</row>
    <row r="467" spans="1:80" x14ac:dyDescent="0.2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</row>
    <row r="468" spans="1:80" x14ac:dyDescent="0.2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</row>
    <row r="469" spans="1:80" x14ac:dyDescent="0.2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</row>
    <row r="470" spans="1:80" x14ac:dyDescent="0.2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</row>
    <row r="471" spans="1:80" x14ac:dyDescent="0.2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</row>
    <row r="472" spans="1:80" x14ac:dyDescent="0.2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</row>
    <row r="473" spans="1:80" x14ac:dyDescent="0.2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</row>
    <row r="474" spans="1:80" x14ac:dyDescent="0.2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</row>
    <row r="475" spans="1:80" x14ac:dyDescent="0.2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</row>
    <row r="476" spans="1:80" x14ac:dyDescent="0.2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</row>
    <row r="477" spans="1:80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</row>
    <row r="478" spans="1:80" x14ac:dyDescent="0.2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</row>
    <row r="479" spans="1:80" x14ac:dyDescent="0.2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</row>
    <row r="480" spans="1:80" x14ac:dyDescent="0.2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</row>
    <row r="481" spans="1:80" x14ac:dyDescent="0.2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</row>
    <row r="482" spans="1:80" x14ac:dyDescent="0.2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</row>
    <row r="483" spans="1:80" x14ac:dyDescent="0.2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</row>
    <row r="484" spans="1:80" x14ac:dyDescent="0.2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</row>
    <row r="485" spans="1:80" x14ac:dyDescent="0.2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</row>
    <row r="486" spans="1:80" x14ac:dyDescent="0.2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</row>
    <row r="487" spans="1:80" x14ac:dyDescent="0.2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</row>
    <row r="488" spans="1:80" x14ac:dyDescent="0.2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</row>
    <row r="489" spans="1:80" x14ac:dyDescent="0.2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</row>
    <row r="490" spans="1:80" x14ac:dyDescent="0.2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</row>
    <row r="491" spans="1:80" x14ac:dyDescent="0.2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</row>
    <row r="492" spans="1:80" x14ac:dyDescent="0.2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</row>
    <row r="493" spans="1:80" x14ac:dyDescent="0.2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</row>
    <row r="494" spans="1:80" x14ac:dyDescent="0.2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</row>
    <row r="495" spans="1:80" x14ac:dyDescent="0.2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</row>
    <row r="496" spans="1:80" x14ac:dyDescent="0.2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</row>
    <row r="497" spans="1:80" x14ac:dyDescent="0.2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</row>
    <row r="498" spans="1:80" x14ac:dyDescent="0.2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</row>
    <row r="499" spans="1:80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</row>
    <row r="500" spans="1:80" x14ac:dyDescent="0.2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</row>
    <row r="501" spans="1:80" x14ac:dyDescent="0.2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</row>
    <row r="502" spans="1:80" x14ac:dyDescent="0.2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</row>
    <row r="503" spans="1:80" x14ac:dyDescent="0.2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</row>
    <row r="504" spans="1:80" x14ac:dyDescent="0.2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</row>
    <row r="505" spans="1:80" x14ac:dyDescent="0.2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</row>
    <row r="506" spans="1:80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</row>
    <row r="507" spans="1:80" x14ac:dyDescent="0.2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</row>
    <row r="508" spans="1:80" x14ac:dyDescent="0.2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</row>
    <row r="509" spans="1:80" x14ac:dyDescent="0.2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</row>
    <row r="510" spans="1:80" x14ac:dyDescent="0.2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</row>
    <row r="511" spans="1:80" x14ac:dyDescent="0.2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</row>
    <row r="512" spans="1:80" x14ac:dyDescent="0.2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</row>
    <row r="513" spans="1:80" x14ac:dyDescent="0.2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</row>
    <row r="514" spans="1:80" x14ac:dyDescent="0.2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</row>
    <row r="515" spans="1:80" x14ac:dyDescent="0.2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</row>
    <row r="516" spans="1:80" x14ac:dyDescent="0.2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</row>
    <row r="517" spans="1:80" x14ac:dyDescent="0.2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</row>
    <row r="518" spans="1:80" x14ac:dyDescent="0.2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</row>
    <row r="519" spans="1:80" x14ac:dyDescent="0.2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</row>
    <row r="520" spans="1:80" x14ac:dyDescent="0.2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</row>
    <row r="521" spans="1:80" x14ac:dyDescent="0.2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</row>
    <row r="522" spans="1:80" x14ac:dyDescent="0.2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</row>
    <row r="523" spans="1:80" x14ac:dyDescent="0.2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</row>
    <row r="524" spans="1:80" x14ac:dyDescent="0.2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</row>
    <row r="525" spans="1:80" x14ac:dyDescent="0.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</row>
    <row r="526" spans="1:80" x14ac:dyDescent="0.2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</row>
    <row r="527" spans="1:80" x14ac:dyDescent="0.2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</row>
    <row r="528" spans="1:80" x14ac:dyDescent="0.2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</row>
    <row r="529" spans="1:80" x14ac:dyDescent="0.2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</row>
    <row r="530" spans="1:80" x14ac:dyDescent="0.2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</row>
    <row r="531" spans="1:80" x14ac:dyDescent="0.2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</row>
    <row r="532" spans="1:80" x14ac:dyDescent="0.2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</row>
    <row r="533" spans="1:80" x14ac:dyDescent="0.2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</row>
    <row r="534" spans="1:80" x14ac:dyDescent="0.2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</row>
    <row r="535" spans="1:80" x14ac:dyDescent="0.2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</row>
    <row r="536" spans="1:80" x14ac:dyDescent="0.2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</row>
    <row r="537" spans="1:80" x14ac:dyDescent="0.2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</row>
    <row r="538" spans="1:80" x14ac:dyDescent="0.2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</row>
    <row r="539" spans="1:80" x14ac:dyDescent="0.2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</row>
    <row r="540" spans="1:80" x14ac:dyDescent="0.2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</row>
    <row r="541" spans="1:80" x14ac:dyDescent="0.2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</row>
    <row r="542" spans="1:80" x14ac:dyDescent="0.2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</row>
    <row r="543" spans="1:80" x14ac:dyDescent="0.2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</row>
    <row r="544" spans="1:80" x14ac:dyDescent="0.2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</row>
    <row r="545" spans="1:80" x14ac:dyDescent="0.2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</row>
    <row r="546" spans="1:80" x14ac:dyDescent="0.2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</row>
    <row r="547" spans="1:80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</row>
    <row r="548" spans="1:80" x14ac:dyDescent="0.2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</row>
    <row r="549" spans="1:80" x14ac:dyDescent="0.2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</row>
    <row r="550" spans="1:80" x14ac:dyDescent="0.2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</row>
    <row r="551" spans="1:80" x14ac:dyDescent="0.2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</row>
    <row r="552" spans="1:80" x14ac:dyDescent="0.2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</row>
    <row r="553" spans="1:80" x14ac:dyDescent="0.2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</row>
    <row r="554" spans="1:80" x14ac:dyDescent="0.2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</row>
    <row r="555" spans="1:80" x14ac:dyDescent="0.2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</row>
    <row r="556" spans="1:80" x14ac:dyDescent="0.2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</row>
    <row r="557" spans="1:80" x14ac:dyDescent="0.2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</row>
    <row r="558" spans="1:80" x14ac:dyDescent="0.2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</row>
    <row r="559" spans="1:80" x14ac:dyDescent="0.2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</row>
    <row r="560" spans="1:80" x14ac:dyDescent="0.2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</row>
    <row r="561" spans="1:80" x14ac:dyDescent="0.25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</row>
    <row r="562" spans="1:80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</row>
    <row r="563" spans="1:80" x14ac:dyDescent="0.25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</row>
    <row r="564" spans="1:80" x14ac:dyDescent="0.25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</row>
    <row r="565" spans="1:80" x14ac:dyDescent="0.2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</row>
    <row r="566" spans="1:80" x14ac:dyDescent="0.25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</row>
    <row r="567" spans="1:80" x14ac:dyDescent="0.25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</row>
    <row r="568" spans="1:80" x14ac:dyDescent="0.25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</row>
    <row r="569" spans="1:80" x14ac:dyDescent="0.25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</row>
    <row r="570" spans="1:80" x14ac:dyDescent="0.25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</row>
    <row r="571" spans="1:80" x14ac:dyDescent="0.25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</row>
    <row r="572" spans="1:80" x14ac:dyDescent="0.25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</row>
    <row r="573" spans="1:80" x14ac:dyDescent="0.25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</row>
    <row r="574" spans="1:80" x14ac:dyDescent="0.25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</row>
    <row r="575" spans="1:80" x14ac:dyDescent="0.2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</row>
    <row r="576" spans="1:80" x14ac:dyDescent="0.25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</row>
    <row r="577" spans="1:80" x14ac:dyDescent="0.25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</row>
    <row r="578" spans="1:80" x14ac:dyDescent="0.25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</row>
    <row r="579" spans="1:80" x14ac:dyDescent="0.25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</row>
    <row r="580" spans="1:80" x14ac:dyDescent="0.25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</row>
    <row r="581" spans="1:80" x14ac:dyDescent="0.25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</row>
    <row r="582" spans="1:80" x14ac:dyDescent="0.25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</row>
    <row r="583" spans="1:80" x14ac:dyDescent="0.25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</row>
    <row r="584" spans="1:80" x14ac:dyDescent="0.25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</row>
    <row r="585" spans="1:80" x14ac:dyDescent="0.2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</row>
    <row r="586" spans="1:80" x14ac:dyDescent="0.25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</row>
    <row r="587" spans="1:80" x14ac:dyDescent="0.25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</row>
    <row r="588" spans="1:80" x14ac:dyDescent="0.25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</row>
    <row r="589" spans="1:80" x14ac:dyDescent="0.25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</row>
    <row r="590" spans="1:80" x14ac:dyDescent="0.25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</row>
    <row r="591" spans="1:80" x14ac:dyDescent="0.25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</row>
    <row r="592" spans="1:80" x14ac:dyDescent="0.25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</row>
    <row r="593" spans="1:80" x14ac:dyDescent="0.25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</row>
    <row r="594" spans="1:80" x14ac:dyDescent="0.25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</row>
    <row r="595" spans="1:80" x14ac:dyDescent="0.2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</row>
    <row r="596" spans="1:80" x14ac:dyDescent="0.25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</row>
    <row r="597" spans="1:80" x14ac:dyDescent="0.25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</row>
    <row r="598" spans="1:80" x14ac:dyDescent="0.25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</row>
    <row r="599" spans="1:80" x14ac:dyDescent="0.25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</row>
    <row r="600" spans="1:80" x14ac:dyDescent="0.25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</row>
    <row r="601" spans="1:80" x14ac:dyDescent="0.25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</row>
    <row r="602" spans="1:80" x14ac:dyDescent="0.25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</row>
    <row r="603" spans="1:80" x14ac:dyDescent="0.25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</row>
    <row r="604" spans="1:80" x14ac:dyDescent="0.25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</row>
    <row r="605" spans="1:80" x14ac:dyDescent="0.2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</row>
    <row r="606" spans="1:80" x14ac:dyDescent="0.25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</row>
    <row r="607" spans="1:80" x14ac:dyDescent="0.25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</row>
    <row r="608" spans="1:80" x14ac:dyDescent="0.25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</row>
    <row r="609" spans="1:80" x14ac:dyDescent="0.25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</row>
    <row r="610" spans="1:80" x14ac:dyDescent="0.25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</row>
    <row r="611" spans="1:80" x14ac:dyDescent="0.25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</row>
    <row r="612" spans="1:80" x14ac:dyDescent="0.25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</row>
    <row r="613" spans="1:80" x14ac:dyDescent="0.25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  <c r="CB613" s="41"/>
    </row>
    <row r="614" spans="1:80" x14ac:dyDescent="0.25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</row>
    <row r="615" spans="1:80" x14ac:dyDescent="0.2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</row>
    <row r="616" spans="1:80" x14ac:dyDescent="0.25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</row>
    <row r="617" spans="1:80" x14ac:dyDescent="0.25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</row>
    <row r="618" spans="1:80" x14ac:dyDescent="0.25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</row>
    <row r="619" spans="1:80" x14ac:dyDescent="0.25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</row>
    <row r="620" spans="1:80" x14ac:dyDescent="0.25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</row>
    <row r="621" spans="1:80" x14ac:dyDescent="0.25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</row>
    <row r="622" spans="1:80" x14ac:dyDescent="0.25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</row>
    <row r="623" spans="1:80" x14ac:dyDescent="0.25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</row>
    <row r="624" spans="1:80" x14ac:dyDescent="0.25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</row>
    <row r="625" spans="1:80" x14ac:dyDescent="0.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</row>
    <row r="626" spans="1:80" x14ac:dyDescent="0.25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</row>
    <row r="627" spans="1:80" x14ac:dyDescent="0.25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</row>
    <row r="628" spans="1:80" x14ac:dyDescent="0.25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</row>
    <row r="629" spans="1:80" x14ac:dyDescent="0.25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</row>
    <row r="630" spans="1:80" x14ac:dyDescent="0.25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</row>
    <row r="631" spans="1:80" x14ac:dyDescent="0.25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</row>
    <row r="632" spans="1:80" x14ac:dyDescent="0.25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</row>
    <row r="633" spans="1:80" x14ac:dyDescent="0.25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</row>
    <row r="634" spans="1:80" x14ac:dyDescent="0.25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</row>
    <row r="635" spans="1:80" x14ac:dyDescent="0.2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</row>
    <row r="636" spans="1:80" x14ac:dyDescent="0.25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</row>
    <row r="637" spans="1:80" x14ac:dyDescent="0.25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</row>
    <row r="638" spans="1:80" x14ac:dyDescent="0.25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</row>
    <row r="639" spans="1:80" x14ac:dyDescent="0.25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</row>
    <row r="640" spans="1:80" x14ac:dyDescent="0.25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</row>
    <row r="641" spans="1:80" x14ac:dyDescent="0.25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</row>
    <row r="642" spans="1:80" x14ac:dyDescent="0.25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</row>
    <row r="643" spans="1:80" x14ac:dyDescent="0.25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</row>
    <row r="644" spans="1:80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</row>
    <row r="645" spans="1:80" x14ac:dyDescent="0.2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</row>
    <row r="646" spans="1:80" x14ac:dyDescent="0.25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</row>
    <row r="647" spans="1:80" x14ac:dyDescent="0.25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</row>
    <row r="648" spans="1:80" x14ac:dyDescent="0.25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</row>
    <row r="649" spans="1:80" x14ac:dyDescent="0.25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</row>
    <row r="650" spans="1:80" x14ac:dyDescent="0.25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</row>
    <row r="651" spans="1:80" x14ac:dyDescent="0.25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</row>
    <row r="652" spans="1:80" x14ac:dyDescent="0.25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</row>
    <row r="653" spans="1:80" x14ac:dyDescent="0.25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</row>
    <row r="654" spans="1:80" x14ac:dyDescent="0.25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</row>
    <row r="655" spans="1:80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</row>
    <row r="656" spans="1:80" x14ac:dyDescent="0.25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</row>
    <row r="657" spans="1:80" x14ac:dyDescent="0.25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</row>
    <row r="658" spans="1:80" x14ac:dyDescent="0.25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</row>
    <row r="659" spans="1:80" x14ac:dyDescent="0.25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</row>
    <row r="660" spans="1:80" x14ac:dyDescent="0.25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</row>
    <row r="661" spans="1:80" x14ac:dyDescent="0.25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</row>
    <row r="662" spans="1:80" x14ac:dyDescent="0.25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</row>
    <row r="663" spans="1:80" x14ac:dyDescent="0.25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</row>
    <row r="664" spans="1:80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</row>
    <row r="665" spans="1:80" x14ac:dyDescent="0.2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</row>
    <row r="666" spans="1:80" x14ac:dyDescent="0.25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</row>
    <row r="667" spans="1:80" x14ac:dyDescent="0.25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</row>
    <row r="668" spans="1:80" x14ac:dyDescent="0.25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</row>
    <row r="669" spans="1:80" x14ac:dyDescent="0.25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</row>
    <row r="670" spans="1:80" x14ac:dyDescent="0.25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</row>
    <row r="671" spans="1:80" x14ac:dyDescent="0.25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</row>
    <row r="672" spans="1:80" x14ac:dyDescent="0.25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</row>
    <row r="673" spans="1:80" x14ac:dyDescent="0.25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</row>
    <row r="674" spans="1:80" x14ac:dyDescent="0.25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</row>
    <row r="675" spans="1:80" x14ac:dyDescent="0.2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</row>
    <row r="676" spans="1:80" x14ac:dyDescent="0.25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</row>
    <row r="677" spans="1:80" x14ac:dyDescent="0.25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</row>
    <row r="678" spans="1:80" x14ac:dyDescent="0.25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</row>
    <row r="679" spans="1:80" x14ac:dyDescent="0.25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</row>
    <row r="680" spans="1:80" x14ac:dyDescent="0.25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</row>
    <row r="681" spans="1:80" x14ac:dyDescent="0.25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</row>
    <row r="682" spans="1:80" x14ac:dyDescent="0.25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</row>
    <row r="683" spans="1:80" x14ac:dyDescent="0.25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</row>
    <row r="684" spans="1:80" x14ac:dyDescent="0.25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</row>
    <row r="685" spans="1:80" x14ac:dyDescent="0.2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</row>
    <row r="686" spans="1:80" x14ac:dyDescent="0.25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</row>
    <row r="687" spans="1:80" x14ac:dyDescent="0.25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</row>
    <row r="688" spans="1:80" x14ac:dyDescent="0.25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</row>
    <row r="689" spans="1:80" x14ac:dyDescent="0.25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</row>
    <row r="690" spans="1:80" x14ac:dyDescent="0.25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</row>
    <row r="691" spans="1:80" x14ac:dyDescent="0.25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</row>
    <row r="692" spans="1:80" x14ac:dyDescent="0.25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</row>
    <row r="693" spans="1:80" x14ac:dyDescent="0.25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</row>
    <row r="694" spans="1:80" x14ac:dyDescent="0.25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</row>
    <row r="695" spans="1:80" x14ac:dyDescent="0.2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</row>
    <row r="696" spans="1:80" x14ac:dyDescent="0.25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</row>
    <row r="697" spans="1:80" x14ac:dyDescent="0.25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</row>
    <row r="698" spans="1:80" x14ac:dyDescent="0.25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</row>
    <row r="699" spans="1:80" x14ac:dyDescent="0.25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</row>
    <row r="700" spans="1:80" x14ac:dyDescent="0.25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</row>
    <row r="701" spans="1:80" x14ac:dyDescent="0.25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</row>
    <row r="702" spans="1:80" x14ac:dyDescent="0.25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</row>
    <row r="703" spans="1:80" x14ac:dyDescent="0.25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</row>
    <row r="704" spans="1:80" x14ac:dyDescent="0.25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</row>
    <row r="705" spans="1:80" x14ac:dyDescent="0.2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</row>
    <row r="706" spans="1:80" x14ac:dyDescent="0.25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</row>
    <row r="707" spans="1:80" x14ac:dyDescent="0.25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</row>
    <row r="708" spans="1:80" x14ac:dyDescent="0.25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</row>
    <row r="709" spans="1:80" x14ac:dyDescent="0.25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</row>
    <row r="710" spans="1:80" x14ac:dyDescent="0.25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</row>
    <row r="711" spans="1:80" x14ac:dyDescent="0.25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</row>
    <row r="712" spans="1:80" x14ac:dyDescent="0.25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</row>
    <row r="713" spans="1:80" x14ac:dyDescent="0.25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</row>
    <row r="714" spans="1:80" x14ac:dyDescent="0.25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</row>
    <row r="715" spans="1:80" x14ac:dyDescent="0.2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</row>
    <row r="716" spans="1:80" x14ac:dyDescent="0.25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</row>
    <row r="717" spans="1:80" x14ac:dyDescent="0.25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</row>
    <row r="718" spans="1:80" x14ac:dyDescent="0.25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</row>
    <row r="719" spans="1:80" x14ac:dyDescent="0.25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</row>
    <row r="720" spans="1:80" x14ac:dyDescent="0.25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865"/>
  <sheetViews>
    <sheetView topLeftCell="A163" zoomScale="80" zoomScaleNormal="80" workbookViewId="0">
      <selection activeCell="D175" sqref="D175"/>
    </sheetView>
  </sheetViews>
  <sheetFormatPr defaultRowHeight="15" x14ac:dyDescent="0.25"/>
  <cols>
    <col min="1" max="3" width="9.42578125" bestFit="1" customWidth="1"/>
    <col min="4" max="4" width="16.42578125" customWidth="1"/>
    <col min="5" max="8" width="9.42578125" bestFit="1" customWidth="1"/>
    <col min="9" max="9" width="13.140625" bestFit="1" customWidth="1"/>
    <col min="10" max="15" width="9.42578125" bestFit="1" customWidth="1"/>
    <col min="17" max="17" width="9.42578125" bestFit="1" customWidth="1"/>
    <col min="18" max="18" width="11.7109375" customWidth="1"/>
    <col min="19" max="19" width="15.140625" customWidth="1"/>
    <col min="20" max="20" width="16.85546875" customWidth="1"/>
    <col min="21" max="21" width="13.85546875" customWidth="1"/>
    <col min="23" max="27" width="9.42578125" bestFit="1" customWidth="1"/>
    <col min="28" max="28" width="15.42578125" customWidth="1"/>
    <col min="29" max="29" width="13.85546875" customWidth="1"/>
    <col min="30" max="30" width="13.140625" customWidth="1"/>
    <col min="31" max="31" width="12.28515625" customWidth="1"/>
    <col min="32" max="32" width="13.140625" customWidth="1"/>
    <col min="33" max="33" width="13.42578125" customWidth="1"/>
    <col min="34" max="34" width="13.85546875" customWidth="1"/>
    <col min="35" max="35" width="13.140625" customWidth="1"/>
    <col min="36" max="36" width="14.5703125" customWidth="1"/>
    <col min="37" max="37" width="16.42578125" customWidth="1"/>
    <col min="38" max="38" width="12" customWidth="1"/>
    <col min="39" max="39" width="12.7109375" customWidth="1"/>
    <col min="40" max="40" width="14.42578125" customWidth="1"/>
    <col min="41" max="41" width="9.42578125" bestFit="1" customWidth="1"/>
    <col min="42" max="42" width="13.140625" bestFit="1" customWidth="1"/>
    <col min="43" max="44" width="9.42578125" bestFit="1" customWidth="1"/>
    <col min="47" max="53" width="9.42578125" bestFit="1" customWidth="1"/>
    <col min="54" max="54" width="13" bestFit="1" customWidth="1"/>
    <col min="55" max="56" width="9.42578125" bestFit="1" customWidth="1"/>
    <col min="59" max="65" width="9.42578125" bestFit="1" customWidth="1"/>
    <col min="66" max="66" width="13" bestFit="1" customWidth="1"/>
    <col min="67" max="68" width="9.42578125" bestFit="1" customWidth="1"/>
    <col min="71" max="77" width="9.42578125" bestFit="1" customWidth="1"/>
    <col min="78" max="78" width="13" bestFit="1" customWidth="1"/>
    <col min="79" max="80" width="9.42578125" bestFit="1" customWidth="1"/>
  </cols>
  <sheetData>
    <row r="1" spans="1:80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62"/>
      <c r="Q1" s="22" t="s">
        <v>170</v>
      </c>
      <c r="R1" s="62"/>
      <c r="S1" s="62"/>
      <c r="T1" s="62"/>
      <c r="U1" s="62"/>
      <c r="V1" s="68" t="s">
        <v>333</v>
      </c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</row>
    <row r="2" spans="1:80" x14ac:dyDescent="0.25">
      <c r="A2" s="4" t="s">
        <v>189</v>
      </c>
      <c r="B2" s="62">
        <f>'prevalence calculations'!W8</f>
        <v>619.759994840937</v>
      </c>
      <c r="C2" s="62">
        <f>'prevalence calculations'!V8</f>
        <v>256.82616272813834</v>
      </c>
      <c r="D2" s="62">
        <f>'prevalence calculations'!G8</f>
        <v>23.33805819389482</v>
      </c>
      <c r="E2" s="62">
        <f>'prevalence calculations'!I8</f>
        <v>12.426758259086855</v>
      </c>
      <c r="F2" s="62">
        <f>'prevalence calculations'!K8</f>
        <v>7.2741999565386459</v>
      </c>
      <c r="G2" s="62">
        <f>'prevalence calculations'!M8</f>
        <v>4.5463749728366531</v>
      </c>
      <c r="H2" s="62">
        <f>'prevalence calculations'!O8</f>
        <v>1.7416427135217785</v>
      </c>
      <c r="I2" s="62">
        <f>'prevalence calculations'!R8</f>
        <v>0.24920945320854174</v>
      </c>
      <c r="J2" s="62">
        <f>'prevalence calculations'!T8</f>
        <v>6.0347920023529629E-2</v>
      </c>
      <c r="K2" s="62">
        <v>0</v>
      </c>
      <c r="L2" s="62">
        <f xml:space="preserve"> (C2 + D2 + E2 + F2 + G2 + H2) / $Q$2</f>
        <v>0.33053949186838111</v>
      </c>
      <c r="M2" s="62">
        <f xml:space="preserve"> (D2 + E2 + F2 + G2 + H2) / (C2 + D2 + E2 + F2+ G2 + H2)</f>
        <v>0.16111879479812488</v>
      </c>
      <c r="N2" s="62">
        <f>I2 / (D2 + E2 + F2 + G2 + H2)</f>
        <v>5.0521880704228889E-3</v>
      </c>
      <c r="O2" s="62"/>
      <c r="P2" s="62"/>
      <c r="Q2" s="62">
        <f>SUM(B2:K2)</f>
        <v>926.22274903818618</v>
      </c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</row>
    <row r="3" spans="1:80" ht="15.75" thickBot="1" x14ac:dyDescent="0.3">
      <c r="A3" s="62"/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4" t="s">
        <v>334</v>
      </c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4" t="s">
        <v>335</v>
      </c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4" t="s">
        <v>336</v>
      </c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4" t="s">
        <v>337</v>
      </c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4" t="s">
        <v>338</v>
      </c>
      <c r="BS3" s="62"/>
      <c r="BT3" s="62"/>
      <c r="BU3" s="62"/>
      <c r="BV3" s="62"/>
      <c r="BW3" s="62"/>
      <c r="BX3" s="62"/>
      <c r="BY3" s="62"/>
      <c r="BZ3" s="62"/>
      <c r="CA3" s="62"/>
      <c r="CB3" s="62"/>
    </row>
    <row r="4" spans="1:80" x14ac:dyDescent="0.25">
      <c r="A4" s="4" t="str">
        <f>'50-54 transition matrix'!A1</f>
        <v>50-54</v>
      </c>
      <c r="B4" s="4" t="str">
        <f>'50-54 transition matrix'!B1</f>
        <v>no NAFLD</v>
      </c>
      <c r="C4" s="4" t="str">
        <f>'50-54 transition matrix'!C1</f>
        <v>NAFLD F0</v>
      </c>
      <c r="D4" s="4" t="str">
        <f>'50-54 transition matrix'!D1</f>
        <v>F1</v>
      </c>
      <c r="E4" s="4" t="str">
        <f>'50-54 transition matrix'!E1</f>
        <v>F2</v>
      </c>
      <c r="F4" s="4" t="str">
        <f>'50-54 transition matrix'!F1</f>
        <v>F3</v>
      </c>
      <c r="G4" s="4" t="str">
        <f>'50-54 transition matrix'!G1</f>
        <v>F4</v>
      </c>
      <c r="H4" s="4" t="str">
        <f>'50-54 transition matrix'!H1</f>
        <v>DCC</v>
      </c>
      <c r="I4" s="4" t="str">
        <f>'50-54 transition matrix'!I1</f>
        <v>HCC</v>
      </c>
      <c r="J4" s="4" t="str">
        <f>'50-54 transition matrix'!J1</f>
        <v>LT</v>
      </c>
      <c r="K4" s="4" t="str">
        <f>'50-54 transition matrix'!K1</f>
        <v>death</v>
      </c>
      <c r="L4" s="62"/>
      <c r="M4" s="62"/>
      <c r="N4" s="62"/>
      <c r="O4" s="62"/>
      <c r="P4" s="62"/>
      <c r="Q4" s="62"/>
      <c r="R4" s="62"/>
      <c r="S4" s="62"/>
      <c r="T4" s="62"/>
      <c r="U4" s="62"/>
      <c r="V4" s="70" t="str">
        <f>'Y1 surgery transition matrices'!A73</f>
        <v>TX Y1 50-54</v>
      </c>
      <c r="W4" s="71" t="str">
        <f>'Y1 surgery transition matrices'!B73</f>
        <v>no NAFLD</v>
      </c>
      <c r="X4" s="71" t="str">
        <f>'Y1 surgery transition matrices'!C73</f>
        <v>NAFLD F0</v>
      </c>
      <c r="Y4" s="71" t="str">
        <f>'Y1 surgery transition matrices'!D73</f>
        <v>F1</v>
      </c>
      <c r="Z4" s="71" t="str">
        <f>'Y1 surgery transition matrices'!E73</f>
        <v>F2</v>
      </c>
      <c r="AA4" s="71" t="str">
        <f>'Y1 surgery transition matrices'!F73</f>
        <v>F3</v>
      </c>
      <c r="AB4" s="71" t="str">
        <f>'Y1 surgery transition matrices'!G73</f>
        <v>F4</v>
      </c>
      <c r="AC4" s="71" t="str">
        <f>'Y1 surgery transition matrices'!H73</f>
        <v>DCC</v>
      </c>
      <c r="AD4" s="71" t="str">
        <f>'Y1 surgery transition matrices'!I73</f>
        <v>HCC</v>
      </c>
      <c r="AE4" s="71" t="str">
        <f>'Y1 surgery transition matrices'!J73</f>
        <v>LT</v>
      </c>
      <c r="AF4" s="71" t="str">
        <f>'Y1 surgery transition matrices'!K73</f>
        <v>death</v>
      </c>
      <c r="AG4" s="71"/>
      <c r="AH4" s="71" t="str">
        <f>'Y2 surgery transition matrices'!A73</f>
        <v>TX Y2 50-54</v>
      </c>
      <c r="AI4" s="71" t="str">
        <f>'Y2 surgery transition matrices'!B73</f>
        <v>no NAFLD</v>
      </c>
      <c r="AJ4" s="71" t="str">
        <f>'Y2 surgery transition matrices'!C73</f>
        <v>NAFLD F0</v>
      </c>
      <c r="AK4" s="71" t="str">
        <f>'Y2 surgery transition matrices'!D73</f>
        <v>F1</v>
      </c>
      <c r="AL4" s="71" t="str">
        <f>'Y2 surgery transition matrices'!E73</f>
        <v>F2</v>
      </c>
      <c r="AM4" s="71" t="str">
        <f>'Y2 surgery transition matrices'!F73</f>
        <v>F3</v>
      </c>
      <c r="AN4" s="71" t="str">
        <f>'Y2 surgery transition matrices'!G73</f>
        <v>F4</v>
      </c>
      <c r="AO4" s="71" t="str">
        <f>'Y2 surgery transition matrices'!H73</f>
        <v>DCC</v>
      </c>
      <c r="AP4" s="71" t="str">
        <f>'Y2 surgery transition matrices'!I73</f>
        <v>HCC</v>
      </c>
      <c r="AQ4" s="71" t="str">
        <f>'Y2 surgery transition matrices'!J73</f>
        <v>LT</v>
      </c>
      <c r="AR4" s="71" t="str">
        <f>'Y2 surgery transition matrices'!K73</f>
        <v>death</v>
      </c>
      <c r="AS4" s="71"/>
      <c r="AT4" s="71" t="str">
        <f>'Y3 surgery transition matrices'!A73</f>
        <v>TX Y3 50-54</v>
      </c>
      <c r="AU4" s="71" t="str">
        <f>'Y3 surgery transition matrices'!B73</f>
        <v>no NAFLD</v>
      </c>
      <c r="AV4" s="71" t="str">
        <f>'Y3 surgery transition matrices'!C73</f>
        <v>NAFLD F0</v>
      </c>
      <c r="AW4" s="71" t="str">
        <f>'Y3 surgery transition matrices'!D73</f>
        <v>F1</v>
      </c>
      <c r="AX4" s="71" t="str">
        <f>'Y3 surgery transition matrices'!E73</f>
        <v>F2</v>
      </c>
      <c r="AY4" s="71" t="str">
        <f>'Y3 surgery transition matrices'!F73</f>
        <v>F3</v>
      </c>
      <c r="AZ4" s="71" t="str">
        <f>'Y3 surgery transition matrices'!G73</f>
        <v>F4</v>
      </c>
      <c r="BA4" s="71" t="str">
        <f>'Y3 surgery transition matrices'!H73</f>
        <v>DCC</v>
      </c>
      <c r="BB4" s="71" t="str">
        <f>'Y3 surgery transition matrices'!I73</f>
        <v>HCC</v>
      </c>
      <c r="BC4" s="71" t="str">
        <f>'Y3 surgery transition matrices'!J73</f>
        <v>LT</v>
      </c>
      <c r="BD4" s="71" t="str">
        <f>'Y3 surgery transition matrices'!K73</f>
        <v>death</v>
      </c>
      <c r="BE4" s="71"/>
      <c r="BF4" s="71" t="str">
        <f>'Y4 surgery transition matrices'!A73</f>
        <v>TX Y4 50-54</v>
      </c>
      <c r="BG4" s="71" t="str">
        <f>'Y4 surgery transition matrices'!B73</f>
        <v>no NAFLD</v>
      </c>
      <c r="BH4" s="71" t="str">
        <f>'Y4 surgery transition matrices'!C73</f>
        <v>NAFLD F0</v>
      </c>
      <c r="BI4" s="71" t="str">
        <f>'Y4 surgery transition matrices'!D73</f>
        <v>F1</v>
      </c>
      <c r="BJ4" s="71" t="str">
        <f>'Y4 surgery transition matrices'!E73</f>
        <v>F2</v>
      </c>
      <c r="BK4" s="71" t="str">
        <f>'Y4 surgery transition matrices'!F73</f>
        <v>F3</v>
      </c>
      <c r="BL4" s="71" t="str">
        <f>'Y4 surgery transition matrices'!G73</f>
        <v>F4</v>
      </c>
      <c r="BM4" s="71" t="str">
        <f>'Y4 surgery transition matrices'!H73</f>
        <v>DCC</v>
      </c>
      <c r="BN4" s="71" t="str">
        <f>'Y4 surgery transition matrices'!I73</f>
        <v>HCC</v>
      </c>
      <c r="BO4" s="71" t="str">
        <f>'Y4 surgery transition matrices'!J73</f>
        <v>LT</v>
      </c>
      <c r="BP4" s="71" t="str">
        <f>'Y4 surgery transition matrices'!K73</f>
        <v>death</v>
      </c>
      <c r="BQ4" s="71"/>
      <c r="BR4" s="71" t="str">
        <f>'Y5 surgery transition matrices'!A73</f>
        <v>TX Y5 50-54</v>
      </c>
      <c r="BS4" s="71" t="str">
        <f>'Y5 surgery transition matrices'!B73</f>
        <v>no NAFLD</v>
      </c>
      <c r="BT4" s="71" t="str">
        <f>'Y5 surgery transition matrices'!C73</f>
        <v>NAFLD F0</v>
      </c>
      <c r="BU4" s="71" t="str">
        <f>'Y5 surgery transition matrices'!D73</f>
        <v>F1</v>
      </c>
      <c r="BV4" s="71" t="str">
        <f>'Y5 surgery transition matrices'!E73</f>
        <v>F2</v>
      </c>
      <c r="BW4" s="71" t="str">
        <f>'Y5 surgery transition matrices'!F73</f>
        <v>F3</v>
      </c>
      <c r="BX4" s="71" t="str">
        <f>'Y5 surgery transition matrices'!G73</f>
        <v>F4</v>
      </c>
      <c r="BY4" s="71" t="str">
        <f>'Y5 surgery transition matrices'!H73</f>
        <v>DCC</v>
      </c>
      <c r="BZ4" s="71" t="str">
        <f>'Y5 surgery transition matrices'!I73</f>
        <v>HCC</v>
      </c>
      <c r="CA4" s="71" t="str">
        <f>'Y5 surgery transition matrices'!J73</f>
        <v>LT</v>
      </c>
      <c r="CB4" s="74" t="str">
        <f>'Y5 surgery transition matrices'!K73</f>
        <v>death</v>
      </c>
    </row>
    <row r="5" spans="1:80" x14ac:dyDescent="0.25">
      <c r="A5" s="4" t="str">
        <f>'50-54 transition matrix'!A2</f>
        <v>no NAFLD</v>
      </c>
      <c r="B5" s="62">
        <f>'50-54 transition matrix'!B2</f>
        <v>0.91325999999999996</v>
      </c>
      <c r="C5" s="62">
        <f>'50-54 transition matrix'!C2</f>
        <v>8.1799999999999998E-2</v>
      </c>
      <c r="D5" s="62">
        <f>'50-54 transition matrix'!D2</f>
        <v>0</v>
      </c>
      <c r="E5" s="62">
        <f>'50-54 transition matrix'!E2</f>
        <v>0</v>
      </c>
      <c r="F5" s="62">
        <f>'50-54 transition matrix'!F2</f>
        <v>0</v>
      </c>
      <c r="G5" s="62">
        <f>'50-54 transition matrix'!G2</f>
        <v>0</v>
      </c>
      <c r="H5" s="62">
        <f>'50-54 transition matrix'!H2</f>
        <v>0</v>
      </c>
      <c r="I5" s="62">
        <f>'50-54 transition matrix'!I2</f>
        <v>0</v>
      </c>
      <c r="J5" s="62">
        <f>'50-54 transition matrix'!J2</f>
        <v>0</v>
      </c>
      <c r="K5" s="62">
        <f>'50-54 transition matrix'!K2</f>
        <v>4.9399999999999999E-3</v>
      </c>
      <c r="L5" s="62"/>
      <c r="M5" s="62"/>
      <c r="N5" s="62"/>
      <c r="O5" s="62"/>
      <c r="P5" s="62"/>
      <c r="Q5" s="62"/>
      <c r="R5" s="4" t="s">
        <v>172</v>
      </c>
      <c r="S5" s="4" t="s">
        <v>173</v>
      </c>
      <c r="T5" s="4" t="s">
        <v>196</v>
      </c>
      <c r="U5" s="62"/>
      <c r="V5" s="75" t="str">
        <f>'Y1 surgery transition matrices'!A74</f>
        <v>no NAFLD</v>
      </c>
      <c r="W5" s="76">
        <f>'Y1 surgery transition matrices'!B74</f>
        <v>0.91325999999999996</v>
      </c>
      <c r="X5" s="76">
        <f>'Y1 surgery transition matrices'!C74</f>
        <v>8.1799999999999998E-2</v>
      </c>
      <c r="Y5" s="76">
        <f>'Y1 surgery transition matrices'!D74</f>
        <v>0</v>
      </c>
      <c r="Z5" s="76">
        <f>'Y1 surgery transition matrices'!E74</f>
        <v>0</v>
      </c>
      <c r="AA5" s="76">
        <f>'Y1 surgery transition matrices'!F74</f>
        <v>0</v>
      </c>
      <c r="AB5" s="76">
        <f>'Y1 surgery transition matrices'!G74</f>
        <v>0</v>
      </c>
      <c r="AC5" s="76">
        <f>'Y1 surgery transition matrices'!H74</f>
        <v>0</v>
      </c>
      <c r="AD5" s="76">
        <f>'Y1 surgery transition matrices'!I74</f>
        <v>0</v>
      </c>
      <c r="AE5" s="76">
        <f>'Y1 surgery transition matrices'!J74</f>
        <v>0</v>
      </c>
      <c r="AF5" s="76">
        <f>'Y1 surgery transition matrices'!K74</f>
        <v>4.9399999999999999E-3</v>
      </c>
      <c r="AG5" s="76"/>
      <c r="AH5" s="53" t="str">
        <f>'Y2 surgery transition matrices'!A74</f>
        <v>no NAFLD</v>
      </c>
      <c r="AI5" s="76">
        <f>'Y2 surgery transition matrices'!B74</f>
        <v>0.91325999999999996</v>
      </c>
      <c r="AJ5" s="76">
        <f>'Y2 surgery transition matrices'!C74</f>
        <v>8.1799999999999998E-2</v>
      </c>
      <c r="AK5" s="76">
        <f>'Y2 surgery transition matrices'!D74</f>
        <v>0</v>
      </c>
      <c r="AL5" s="76">
        <f>'Y2 surgery transition matrices'!E74</f>
        <v>0</v>
      </c>
      <c r="AM5" s="76">
        <f>'Y2 surgery transition matrices'!F74</f>
        <v>0</v>
      </c>
      <c r="AN5" s="76">
        <f>'Y2 surgery transition matrices'!G74</f>
        <v>0</v>
      </c>
      <c r="AO5" s="76">
        <f>'Y2 surgery transition matrices'!H74</f>
        <v>0</v>
      </c>
      <c r="AP5" s="76">
        <f>'Y2 surgery transition matrices'!I74</f>
        <v>0</v>
      </c>
      <c r="AQ5" s="76">
        <f>'Y2 surgery transition matrices'!J74</f>
        <v>0</v>
      </c>
      <c r="AR5" s="76">
        <f>'Y2 surgery transition matrices'!K74</f>
        <v>4.9399999999999999E-3</v>
      </c>
      <c r="AS5" s="76"/>
      <c r="AT5" s="53" t="str">
        <f>'Y3 surgery transition matrices'!A74</f>
        <v>no NAFLD</v>
      </c>
      <c r="AU5" s="76">
        <f>'Y3 surgery transition matrices'!B74</f>
        <v>0.91325999999999996</v>
      </c>
      <c r="AV5" s="76">
        <f>'Y3 surgery transition matrices'!C74</f>
        <v>8.1799999999999998E-2</v>
      </c>
      <c r="AW5" s="76">
        <f>'Y3 surgery transition matrices'!D74</f>
        <v>0</v>
      </c>
      <c r="AX5" s="76">
        <f>'Y3 surgery transition matrices'!E74</f>
        <v>0</v>
      </c>
      <c r="AY5" s="76">
        <f>'Y3 surgery transition matrices'!F74</f>
        <v>0</v>
      </c>
      <c r="AZ5" s="76">
        <f>'Y3 surgery transition matrices'!G74</f>
        <v>0</v>
      </c>
      <c r="BA5" s="76">
        <f>'Y3 surgery transition matrices'!H74</f>
        <v>0</v>
      </c>
      <c r="BB5" s="76">
        <f>'Y3 surgery transition matrices'!I74</f>
        <v>0</v>
      </c>
      <c r="BC5" s="76">
        <f>'Y3 surgery transition matrices'!J74</f>
        <v>0</v>
      </c>
      <c r="BD5" s="76">
        <f>'Y3 surgery transition matrices'!K74</f>
        <v>4.9399999999999999E-3</v>
      </c>
      <c r="BE5" s="76"/>
      <c r="BF5" s="53" t="str">
        <f>'Y4 surgery transition matrices'!A74</f>
        <v>no NAFLD</v>
      </c>
      <c r="BG5" s="76">
        <f>'Y4 surgery transition matrices'!B74</f>
        <v>0.91325999999999996</v>
      </c>
      <c r="BH5" s="76">
        <f>'Y4 surgery transition matrices'!C74</f>
        <v>8.1799999999999998E-2</v>
      </c>
      <c r="BI5" s="76">
        <f>'Y4 surgery transition matrices'!D74</f>
        <v>0</v>
      </c>
      <c r="BJ5" s="76">
        <f>'Y4 surgery transition matrices'!E74</f>
        <v>0</v>
      </c>
      <c r="BK5" s="76">
        <f>'Y4 surgery transition matrices'!F74</f>
        <v>0</v>
      </c>
      <c r="BL5" s="76">
        <f>'Y4 surgery transition matrices'!G74</f>
        <v>0</v>
      </c>
      <c r="BM5" s="76">
        <f>'Y4 surgery transition matrices'!H74</f>
        <v>0</v>
      </c>
      <c r="BN5" s="76">
        <f>'Y4 surgery transition matrices'!I74</f>
        <v>0</v>
      </c>
      <c r="BO5" s="76">
        <f>'Y4 surgery transition matrices'!J74</f>
        <v>0</v>
      </c>
      <c r="BP5" s="76">
        <f>'Y4 surgery transition matrices'!K74</f>
        <v>4.9399999999999999E-3</v>
      </c>
      <c r="BQ5" s="76"/>
      <c r="BR5" s="53" t="str">
        <f>'Y5 surgery transition matrices'!A74</f>
        <v>no NAFLD</v>
      </c>
      <c r="BS5" s="76">
        <f>'Y5 surgery transition matrices'!B74</f>
        <v>0.91325999999999996</v>
      </c>
      <c r="BT5" s="76">
        <f>'Y5 surgery transition matrices'!C74</f>
        <v>8.1799999999999998E-2</v>
      </c>
      <c r="BU5" s="76">
        <f>'Y5 surgery transition matrices'!D74</f>
        <v>0</v>
      </c>
      <c r="BV5" s="76">
        <f>'Y5 surgery transition matrices'!E74</f>
        <v>0</v>
      </c>
      <c r="BW5" s="76">
        <f>'Y5 surgery transition matrices'!F74</f>
        <v>0</v>
      </c>
      <c r="BX5" s="76">
        <f>'Y5 surgery transition matrices'!G74</f>
        <v>0</v>
      </c>
      <c r="BY5" s="76">
        <f>'Y5 surgery transition matrices'!H74</f>
        <v>0</v>
      </c>
      <c r="BZ5" s="76">
        <f>'Y5 surgery transition matrices'!I74</f>
        <v>0</v>
      </c>
      <c r="CA5" s="76">
        <f>'Y5 surgery transition matrices'!J74</f>
        <v>0</v>
      </c>
      <c r="CB5" s="78">
        <f>'Y5 surgery transition matrices'!K74</f>
        <v>4.9399999999999999E-3</v>
      </c>
    </row>
    <row r="6" spans="1:80" x14ac:dyDescent="0.25">
      <c r="A6" s="4" t="str">
        <f>'50-54 transition matrix'!A3</f>
        <v>NAFLD</v>
      </c>
      <c r="B6" s="62">
        <f>'50-54 transition matrix'!B3</f>
        <v>0.17818999999999999</v>
      </c>
      <c r="C6" s="62">
        <f>'50-54 transition matrix'!C3</f>
        <v>0.79515230000000003</v>
      </c>
      <c r="D6" s="62">
        <f>'50-54 transition matrix'!D3</f>
        <v>2.0952000000000002E-2</v>
      </c>
      <c r="E6" s="62">
        <f>'50-54 transition matrix'!E3</f>
        <v>0</v>
      </c>
      <c r="F6" s="62">
        <f>'50-54 transition matrix'!F3</f>
        <v>0</v>
      </c>
      <c r="G6" s="62">
        <f>'50-54 transition matrix'!G3</f>
        <v>0</v>
      </c>
      <c r="H6" s="62">
        <f>'50-54 transition matrix'!H3</f>
        <v>0</v>
      </c>
      <c r="I6" s="62">
        <f>'50-54 transition matrix'!I3</f>
        <v>0</v>
      </c>
      <c r="J6" s="62">
        <f>'50-54 transition matrix'!J3</f>
        <v>0</v>
      </c>
      <c r="K6" s="62">
        <f>'50-54 transition matrix'!K3</f>
        <v>5.7057000000000002E-3</v>
      </c>
      <c r="L6" s="62"/>
      <c r="M6" s="62"/>
      <c r="N6" s="62"/>
      <c r="O6" s="62"/>
      <c r="P6" s="62"/>
      <c r="Q6" s="4" t="s">
        <v>169</v>
      </c>
      <c r="R6" s="62">
        <v>1</v>
      </c>
      <c r="S6" s="69">
        <v>2509</v>
      </c>
      <c r="T6" s="62"/>
      <c r="U6" s="62"/>
      <c r="V6" s="75" t="str">
        <f>'Y1 surgery transition matrices'!A75</f>
        <v>NAFLD</v>
      </c>
      <c r="W6" s="76">
        <f>'Y1 surgery transition matrices'!B75</f>
        <v>0.17818999999999999</v>
      </c>
      <c r="X6" s="76">
        <f>'Y1 surgery transition matrices'!C75</f>
        <v>0.79515230000000003</v>
      </c>
      <c r="Y6" s="76">
        <f>'Y1 surgery transition matrices'!D75</f>
        <v>2.0952000000000002E-2</v>
      </c>
      <c r="Z6" s="76">
        <f>'Y1 surgery transition matrices'!E75</f>
        <v>0</v>
      </c>
      <c r="AA6" s="76">
        <f>'Y1 surgery transition matrices'!F75</f>
        <v>0</v>
      </c>
      <c r="AB6" s="76">
        <f>'Y1 surgery transition matrices'!G75</f>
        <v>0</v>
      </c>
      <c r="AC6" s="76">
        <f>'Y1 surgery transition matrices'!H75</f>
        <v>0</v>
      </c>
      <c r="AD6" s="76">
        <f>'Y1 surgery transition matrices'!I75</f>
        <v>0</v>
      </c>
      <c r="AE6" s="76">
        <f>'Y1 surgery transition matrices'!J75</f>
        <v>0</v>
      </c>
      <c r="AF6" s="76">
        <f>'Y1 surgery transition matrices'!K75</f>
        <v>5.7057000000000002E-3</v>
      </c>
      <c r="AG6" s="76"/>
      <c r="AH6" s="53" t="str">
        <f>'Y2 surgery transition matrices'!A75</f>
        <v>NAFLD</v>
      </c>
      <c r="AI6" s="76">
        <f>'Y2 surgery transition matrices'!B75</f>
        <v>0.17818999999999999</v>
      </c>
      <c r="AJ6" s="76">
        <f>'Y2 surgery transition matrices'!C75</f>
        <v>0.79515230000000003</v>
      </c>
      <c r="AK6" s="76">
        <f>'Y2 surgery transition matrices'!D75</f>
        <v>2.0952000000000002E-2</v>
      </c>
      <c r="AL6" s="76">
        <f>'Y2 surgery transition matrices'!E75</f>
        <v>0</v>
      </c>
      <c r="AM6" s="76">
        <f>'Y2 surgery transition matrices'!F75</f>
        <v>0</v>
      </c>
      <c r="AN6" s="76">
        <f>'Y2 surgery transition matrices'!G75</f>
        <v>0</v>
      </c>
      <c r="AO6" s="76">
        <f>'Y2 surgery transition matrices'!H75</f>
        <v>0</v>
      </c>
      <c r="AP6" s="76">
        <f>'Y2 surgery transition matrices'!I75</f>
        <v>0</v>
      </c>
      <c r="AQ6" s="76">
        <f>'Y2 surgery transition matrices'!J75</f>
        <v>0</v>
      </c>
      <c r="AR6" s="76">
        <f>'Y2 surgery transition matrices'!K75</f>
        <v>5.7057000000000002E-3</v>
      </c>
      <c r="AS6" s="76"/>
      <c r="AT6" s="53" t="str">
        <f>'Y3 surgery transition matrices'!A75</f>
        <v>NAFLD</v>
      </c>
      <c r="AU6" s="76">
        <f>'Y3 surgery transition matrices'!B75</f>
        <v>0.17818999999999999</v>
      </c>
      <c r="AV6" s="76">
        <f>'Y3 surgery transition matrices'!C75</f>
        <v>0.79515230000000003</v>
      </c>
      <c r="AW6" s="76">
        <f>'Y3 surgery transition matrices'!D75</f>
        <v>2.0952000000000002E-2</v>
      </c>
      <c r="AX6" s="76">
        <f>'Y3 surgery transition matrices'!E75</f>
        <v>0</v>
      </c>
      <c r="AY6" s="76">
        <f>'Y3 surgery transition matrices'!F75</f>
        <v>0</v>
      </c>
      <c r="AZ6" s="76">
        <f>'Y3 surgery transition matrices'!G75</f>
        <v>0</v>
      </c>
      <c r="BA6" s="76">
        <f>'Y3 surgery transition matrices'!H75</f>
        <v>0</v>
      </c>
      <c r="BB6" s="76">
        <f>'Y3 surgery transition matrices'!I75</f>
        <v>0</v>
      </c>
      <c r="BC6" s="76">
        <f>'Y3 surgery transition matrices'!J75</f>
        <v>0</v>
      </c>
      <c r="BD6" s="76">
        <f>'Y3 surgery transition matrices'!K75</f>
        <v>5.7057000000000002E-3</v>
      </c>
      <c r="BE6" s="76"/>
      <c r="BF6" s="53" t="str">
        <f>'Y4 surgery transition matrices'!A75</f>
        <v>NAFLD</v>
      </c>
      <c r="BG6" s="76">
        <f>'Y4 surgery transition matrices'!B75</f>
        <v>0.17818999999999999</v>
      </c>
      <c r="BH6" s="76">
        <f>'Y4 surgery transition matrices'!C75</f>
        <v>0.79515230000000003</v>
      </c>
      <c r="BI6" s="76">
        <f>'Y4 surgery transition matrices'!D75</f>
        <v>2.0952000000000002E-2</v>
      </c>
      <c r="BJ6" s="76">
        <f>'Y4 surgery transition matrices'!E75</f>
        <v>0</v>
      </c>
      <c r="BK6" s="76">
        <f>'Y4 surgery transition matrices'!F75</f>
        <v>0</v>
      </c>
      <c r="BL6" s="76">
        <f>'Y4 surgery transition matrices'!G75</f>
        <v>0</v>
      </c>
      <c r="BM6" s="76">
        <f>'Y4 surgery transition matrices'!H75</f>
        <v>0</v>
      </c>
      <c r="BN6" s="76">
        <f>'Y4 surgery transition matrices'!I75</f>
        <v>0</v>
      </c>
      <c r="BO6" s="76">
        <f>'Y4 surgery transition matrices'!J75</f>
        <v>0</v>
      </c>
      <c r="BP6" s="76">
        <f>'Y4 surgery transition matrices'!K75</f>
        <v>5.7057000000000002E-3</v>
      </c>
      <c r="BQ6" s="76"/>
      <c r="BR6" s="53" t="str">
        <f>'Y5 surgery transition matrices'!A75</f>
        <v>NAFLD</v>
      </c>
      <c r="BS6" s="76">
        <f>'Y5 surgery transition matrices'!B75</f>
        <v>0.17818999999999999</v>
      </c>
      <c r="BT6" s="76">
        <f>'Y5 surgery transition matrices'!C75</f>
        <v>0.79515230000000003</v>
      </c>
      <c r="BU6" s="76">
        <f>'Y5 surgery transition matrices'!D75</f>
        <v>2.0952000000000002E-2</v>
      </c>
      <c r="BV6" s="76">
        <f>'Y5 surgery transition matrices'!E75</f>
        <v>0</v>
      </c>
      <c r="BW6" s="76">
        <f>'Y5 surgery transition matrices'!F75</f>
        <v>0</v>
      </c>
      <c r="BX6" s="76">
        <f>'Y5 surgery transition matrices'!G75</f>
        <v>0</v>
      </c>
      <c r="BY6" s="76">
        <f>'Y5 surgery transition matrices'!H75</f>
        <v>0</v>
      </c>
      <c r="BZ6" s="76">
        <f>'Y5 surgery transition matrices'!I75</f>
        <v>0</v>
      </c>
      <c r="CA6" s="76">
        <f>'Y5 surgery transition matrices'!J75</f>
        <v>0</v>
      </c>
      <c r="CB6" s="78">
        <f>'Y5 surgery transition matrices'!K75</f>
        <v>5.7057000000000002E-3</v>
      </c>
    </row>
    <row r="7" spans="1:80" x14ac:dyDescent="0.25">
      <c r="A7" s="4" t="str">
        <f>'50-54 transition matrix'!A4</f>
        <v>F1</v>
      </c>
      <c r="B7" s="62">
        <f>'50-54 transition matrix'!B4</f>
        <v>0</v>
      </c>
      <c r="C7" s="62">
        <f>'50-54 transition matrix'!C4</f>
        <v>6.1800000000000001E-2</v>
      </c>
      <c r="D7" s="62">
        <f>'50-54 transition matrix'!D4</f>
        <v>0.82538316300000003</v>
      </c>
      <c r="E7" s="62">
        <f>'50-54 transition matrix'!E4</f>
        <v>0.1067</v>
      </c>
      <c r="F7" s="62">
        <f>'50-54 transition matrix'!F4</f>
        <v>0</v>
      </c>
      <c r="G7" s="62">
        <f>'50-54 transition matrix'!G4</f>
        <v>0</v>
      </c>
      <c r="H7" s="62">
        <f>'50-54 transition matrix'!H4</f>
        <v>0</v>
      </c>
      <c r="I7" s="62">
        <f>'50-54 transition matrix'!I4</f>
        <v>9.0210000000000005E-6</v>
      </c>
      <c r="J7" s="62">
        <f>'50-54 transition matrix'!J4</f>
        <v>0</v>
      </c>
      <c r="K7" s="62">
        <f>'50-54 transition matrix'!K4</f>
        <v>6.1078160000000012E-3</v>
      </c>
      <c r="L7" s="62"/>
      <c r="M7" s="62"/>
      <c r="N7" s="62"/>
      <c r="O7" s="62"/>
      <c r="P7" s="62"/>
      <c r="Q7" s="4" t="s">
        <v>87</v>
      </c>
      <c r="R7" s="62">
        <v>1</v>
      </c>
      <c r="S7" s="69">
        <v>3875</v>
      </c>
      <c r="T7" s="69">
        <v>8519</v>
      </c>
      <c r="U7" s="62"/>
      <c r="V7" s="75" t="str">
        <f>'Y1 surgery transition matrices'!A76</f>
        <v>F1</v>
      </c>
      <c r="W7" s="76">
        <f>'Y1 surgery transition matrices'!B76</f>
        <v>0</v>
      </c>
      <c r="X7" s="76">
        <f>'Y1 surgery transition matrices'!C76</f>
        <v>6.1800000000000001E-2</v>
      </c>
      <c r="Y7" s="76">
        <f>'Y1 surgery transition matrices'!D76</f>
        <v>0.82538316300000003</v>
      </c>
      <c r="Z7" s="76">
        <f>'Y1 surgery transition matrices'!E76</f>
        <v>0.1067</v>
      </c>
      <c r="AA7" s="76">
        <f>'Y1 surgery transition matrices'!F76</f>
        <v>0</v>
      </c>
      <c r="AB7" s="76">
        <f>'Y1 surgery transition matrices'!G76</f>
        <v>0</v>
      </c>
      <c r="AC7" s="76">
        <f>'Y1 surgery transition matrices'!H76</f>
        <v>0</v>
      </c>
      <c r="AD7" s="76">
        <f>'Y1 surgery transition matrices'!I76</f>
        <v>9.0210000000000005E-6</v>
      </c>
      <c r="AE7" s="76">
        <f>'Y1 surgery transition matrices'!J76</f>
        <v>0</v>
      </c>
      <c r="AF7" s="76">
        <f>'Y1 surgery transition matrices'!K76</f>
        <v>6.1078160000000012E-3</v>
      </c>
      <c r="AG7" s="76"/>
      <c r="AH7" s="53" t="str">
        <f>'Y2 surgery transition matrices'!A76</f>
        <v>F1</v>
      </c>
      <c r="AI7" s="76">
        <f>'Y2 surgery transition matrices'!B76</f>
        <v>0</v>
      </c>
      <c r="AJ7" s="76">
        <f>'Y2 surgery transition matrices'!C76</f>
        <v>6.1800000000000001E-2</v>
      </c>
      <c r="AK7" s="76">
        <f>'Y2 surgery transition matrices'!D76</f>
        <v>0.82538316300000003</v>
      </c>
      <c r="AL7" s="76">
        <f>'Y2 surgery transition matrices'!E76</f>
        <v>0.1067</v>
      </c>
      <c r="AM7" s="76">
        <f>'Y2 surgery transition matrices'!F76</f>
        <v>0</v>
      </c>
      <c r="AN7" s="76">
        <f>'Y2 surgery transition matrices'!G76</f>
        <v>0</v>
      </c>
      <c r="AO7" s="76">
        <f>'Y2 surgery transition matrices'!H76</f>
        <v>0</v>
      </c>
      <c r="AP7" s="76">
        <f>'Y2 surgery transition matrices'!I76</f>
        <v>9.0210000000000005E-6</v>
      </c>
      <c r="AQ7" s="76">
        <f>'Y2 surgery transition matrices'!J76</f>
        <v>0</v>
      </c>
      <c r="AR7" s="76">
        <f>'Y2 surgery transition matrices'!K76</f>
        <v>6.1078160000000012E-3</v>
      </c>
      <c r="AS7" s="76"/>
      <c r="AT7" s="53" t="str">
        <f>'Y3 surgery transition matrices'!A76</f>
        <v>F1</v>
      </c>
      <c r="AU7" s="76">
        <f>'Y3 surgery transition matrices'!B76</f>
        <v>0</v>
      </c>
      <c r="AV7" s="76">
        <f>'Y3 surgery transition matrices'!C76</f>
        <v>6.1800000000000001E-2</v>
      </c>
      <c r="AW7" s="76">
        <f>'Y3 surgery transition matrices'!D76</f>
        <v>0.82538316300000003</v>
      </c>
      <c r="AX7" s="76">
        <f>'Y3 surgery transition matrices'!E76</f>
        <v>0.1067</v>
      </c>
      <c r="AY7" s="76">
        <f>'Y3 surgery transition matrices'!F76</f>
        <v>0</v>
      </c>
      <c r="AZ7" s="76">
        <f>'Y3 surgery transition matrices'!G76</f>
        <v>0</v>
      </c>
      <c r="BA7" s="76">
        <f>'Y3 surgery transition matrices'!H76</f>
        <v>0</v>
      </c>
      <c r="BB7" s="76">
        <f>'Y3 surgery transition matrices'!I76</f>
        <v>9.0210000000000005E-6</v>
      </c>
      <c r="BC7" s="76">
        <f>'Y3 surgery transition matrices'!J76</f>
        <v>0</v>
      </c>
      <c r="BD7" s="76">
        <f>'Y3 surgery transition matrices'!K76</f>
        <v>6.1078160000000012E-3</v>
      </c>
      <c r="BE7" s="76"/>
      <c r="BF7" s="53" t="str">
        <f>'Y4 surgery transition matrices'!A76</f>
        <v>F1</v>
      </c>
      <c r="BG7" s="76">
        <f>'Y4 surgery transition matrices'!B76</f>
        <v>0</v>
      </c>
      <c r="BH7" s="76">
        <f>'Y4 surgery transition matrices'!C76</f>
        <v>6.1800000000000001E-2</v>
      </c>
      <c r="BI7" s="76">
        <f>'Y4 surgery transition matrices'!D76</f>
        <v>0.82538316300000003</v>
      </c>
      <c r="BJ7" s="76">
        <f>'Y4 surgery transition matrices'!E76</f>
        <v>0.1067</v>
      </c>
      <c r="BK7" s="76">
        <f>'Y4 surgery transition matrices'!F76</f>
        <v>0</v>
      </c>
      <c r="BL7" s="76">
        <f>'Y4 surgery transition matrices'!G76</f>
        <v>0</v>
      </c>
      <c r="BM7" s="76">
        <f>'Y4 surgery transition matrices'!H76</f>
        <v>0</v>
      </c>
      <c r="BN7" s="76">
        <f>'Y4 surgery transition matrices'!I76</f>
        <v>9.0210000000000005E-6</v>
      </c>
      <c r="BO7" s="76">
        <f>'Y4 surgery transition matrices'!J76</f>
        <v>0</v>
      </c>
      <c r="BP7" s="76">
        <f>'Y4 surgery transition matrices'!K76</f>
        <v>6.1078160000000012E-3</v>
      </c>
      <c r="BQ7" s="76"/>
      <c r="BR7" s="53" t="str">
        <f>'Y5 surgery transition matrices'!A76</f>
        <v>F1</v>
      </c>
      <c r="BS7" s="76">
        <f>'Y5 surgery transition matrices'!B76</f>
        <v>0</v>
      </c>
      <c r="BT7" s="76">
        <f>'Y5 surgery transition matrices'!C76</f>
        <v>6.1800000000000001E-2</v>
      </c>
      <c r="BU7" s="76">
        <f>'Y5 surgery transition matrices'!D76</f>
        <v>0.82538316300000003</v>
      </c>
      <c r="BV7" s="76">
        <f>'Y5 surgery transition matrices'!E76</f>
        <v>0.1067</v>
      </c>
      <c r="BW7" s="76">
        <f>'Y5 surgery transition matrices'!F76</f>
        <v>0</v>
      </c>
      <c r="BX7" s="76">
        <f>'Y5 surgery transition matrices'!G76</f>
        <v>0</v>
      </c>
      <c r="BY7" s="76">
        <f>'Y5 surgery transition matrices'!H76</f>
        <v>0</v>
      </c>
      <c r="BZ7" s="76">
        <f>'Y5 surgery transition matrices'!I76</f>
        <v>9.0210000000000005E-6</v>
      </c>
      <c r="CA7" s="76">
        <f>'Y5 surgery transition matrices'!J76</f>
        <v>0</v>
      </c>
      <c r="CB7" s="78">
        <f>'Y5 surgery transition matrices'!K76</f>
        <v>6.1078160000000012E-3</v>
      </c>
    </row>
    <row r="8" spans="1:80" x14ac:dyDescent="0.25">
      <c r="A8" s="4" t="str">
        <f>'50-54 transition matrix'!A5</f>
        <v>F2</v>
      </c>
      <c r="B8" s="62">
        <f>'50-54 transition matrix'!B5</f>
        <v>0</v>
      </c>
      <c r="C8" s="62">
        <f>'50-54 transition matrix'!C5</f>
        <v>0</v>
      </c>
      <c r="D8" s="62">
        <f>'50-54 transition matrix'!D5</f>
        <v>6.1800000000000001E-2</v>
      </c>
      <c r="E8" s="62">
        <f>'50-54 transition matrix'!E5</f>
        <v>0.821523632</v>
      </c>
      <c r="F8" s="62">
        <f>'50-54 transition matrix'!F5</f>
        <v>0.1067</v>
      </c>
      <c r="G8" s="62">
        <f>'50-54 transition matrix'!G5</f>
        <v>0</v>
      </c>
      <c r="H8" s="62">
        <f>'50-54 transition matrix'!H5</f>
        <v>0</v>
      </c>
      <c r="I8" s="62">
        <f>'50-54 transition matrix'!I5</f>
        <v>1.8430000000000001E-4</v>
      </c>
      <c r="J8" s="62">
        <f>'50-54 transition matrix'!J5</f>
        <v>0</v>
      </c>
      <c r="K8" s="62">
        <f>'50-54 transition matrix'!K5</f>
        <v>9.792068000000001E-3</v>
      </c>
      <c r="L8" s="62"/>
      <c r="M8" s="62"/>
      <c r="N8" s="62"/>
      <c r="O8" s="62"/>
      <c r="P8" s="62"/>
      <c r="Q8" s="4" t="s">
        <v>1</v>
      </c>
      <c r="R8" s="62">
        <v>0.95</v>
      </c>
      <c r="S8" s="69">
        <v>3925</v>
      </c>
      <c r="T8" s="62"/>
      <c r="U8" s="62"/>
      <c r="V8" s="75" t="str">
        <f>'Y1 surgery transition matrices'!A77</f>
        <v>F2</v>
      </c>
      <c r="W8" s="76">
        <f>'Y1 surgery transition matrices'!B77</f>
        <v>0</v>
      </c>
      <c r="X8" s="76">
        <f>'Y1 surgery transition matrices'!C77</f>
        <v>0</v>
      </c>
      <c r="Y8" s="76">
        <f>'Y1 surgery transition matrices'!D77</f>
        <v>0.1236</v>
      </c>
      <c r="Z8" s="76">
        <f>'Y1 surgery transition matrices'!E77</f>
        <v>0.75972363199999993</v>
      </c>
      <c r="AA8" s="76">
        <f>'Y1 surgery transition matrices'!F77</f>
        <v>0.1067</v>
      </c>
      <c r="AB8" s="76">
        <f>'Y1 surgery transition matrices'!G77</f>
        <v>0</v>
      </c>
      <c r="AC8" s="76">
        <f>'Y1 surgery transition matrices'!H77</f>
        <v>0</v>
      </c>
      <c r="AD8" s="76">
        <f>'Y1 surgery transition matrices'!I77</f>
        <v>1.8430000000000001E-4</v>
      </c>
      <c r="AE8" s="76">
        <f>'Y1 surgery transition matrices'!J77</f>
        <v>0</v>
      </c>
      <c r="AF8" s="76">
        <f>'Y1 surgery transition matrices'!K77</f>
        <v>9.792068000000001E-3</v>
      </c>
      <c r="AG8" s="76"/>
      <c r="AH8" s="53" t="str">
        <f>'Y2 surgery transition matrices'!A77</f>
        <v>F2</v>
      </c>
      <c r="AI8" s="76">
        <f>'Y2 surgery transition matrices'!B77</f>
        <v>0</v>
      </c>
      <c r="AJ8" s="76">
        <f>'Y2 surgery transition matrices'!C77</f>
        <v>0</v>
      </c>
      <c r="AK8" s="76">
        <f>'Y2 surgery transition matrices'!D77</f>
        <v>0.18540000000000001</v>
      </c>
      <c r="AL8" s="76">
        <f>'Y2 surgery transition matrices'!E77</f>
        <v>0.69792363199999996</v>
      </c>
      <c r="AM8" s="76">
        <f>'Y2 surgery transition matrices'!F77</f>
        <v>0.1067</v>
      </c>
      <c r="AN8" s="76">
        <f>'Y2 surgery transition matrices'!G77</f>
        <v>0</v>
      </c>
      <c r="AO8" s="76">
        <f>'Y2 surgery transition matrices'!H77</f>
        <v>0</v>
      </c>
      <c r="AP8" s="76">
        <f>'Y2 surgery transition matrices'!I77</f>
        <v>1.8430000000000001E-4</v>
      </c>
      <c r="AQ8" s="76">
        <f>'Y2 surgery transition matrices'!J77</f>
        <v>0</v>
      </c>
      <c r="AR8" s="76">
        <f>'Y2 surgery transition matrices'!K77</f>
        <v>9.792068000000001E-3</v>
      </c>
      <c r="AS8" s="76"/>
      <c r="AT8" s="53" t="str">
        <f>'Y3 surgery transition matrices'!A77</f>
        <v>F2</v>
      </c>
      <c r="AU8" s="76">
        <f>'Y3 surgery transition matrices'!B77</f>
        <v>0</v>
      </c>
      <c r="AV8" s="76">
        <f>'Y3 surgery transition matrices'!C77</f>
        <v>0</v>
      </c>
      <c r="AW8" s="76">
        <f>'Y3 surgery transition matrices'!D77</f>
        <v>0.21629999999999999</v>
      </c>
      <c r="AX8" s="76">
        <f>'Y3 surgery transition matrices'!E77</f>
        <v>0.66702363200000003</v>
      </c>
      <c r="AY8" s="76">
        <f>'Y3 surgery transition matrices'!F77</f>
        <v>0.1067</v>
      </c>
      <c r="AZ8" s="76">
        <f>'Y3 surgery transition matrices'!G77</f>
        <v>0</v>
      </c>
      <c r="BA8" s="76">
        <f>'Y3 surgery transition matrices'!H77</f>
        <v>0</v>
      </c>
      <c r="BB8" s="76">
        <f>'Y3 surgery transition matrices'!I77</f>
        <v>1.8430000000000001E-4</v>
      </c>
      <c r="BC8" s="76">
        <f>'Y3 surgery transition matrices'!J77</f>
        <v>0</v>
      </c>
      <c r="BD8" s="76">
        <f>'Y3 surgery transition matrices'!K77</f>
        <v>9.792068000000001E-3</v>
      </c>
      <c r="BE8" s="76"/>
      <c r="BF8" s="53" t="str">
        <f>'Y4 surgery transition matrices'!A77</f>
        <v>F2</v>
      </c>
      <c r="BG8" s="76">
        <f>'Y4 surgery transition matrices'!B77</f>
        <v>0</v>
      </c>
      <c r="BH8" s="76">
        <f>'Y4 surgery transition matrices'!C77</f>
        <v>0</v>
      </c>
      <c r="BI8" s="76">
        <f>'Y4 surgery transition matrices'!D77</f>
        <v>0.2472</v>
      </c>
      <c r="BJ8" s="76">
        <f>'Y4 surgery transition matrices'!E77</f>
        <v>0.63612363199999999</v>
      </c>
      <c r="BK8" s="76">
        <f>'Y4 surgery transition matrices'!F77</f>
        <v>0.1067</v>
      </c>
      <c r="BL8" s="76">
        <f>'Y4 surgery transition matrices'!G77</f>
        <v>0</v>
      </c>
      <c r="BM8" s="76">
        <f>'Y4 surgery transition matrices'!H77</f>
        <v>0</v>
      </c>
      <c r="BN8" s="76">
        <f>'Y4 surgery transition matrices'!I77</f>
        <v>1.8430000000000001E-4</v>
      </c>
      <c r="BO8" s="76">
        <f>'Y4 surgery transition matrices'!J77</f>
        <v>0</v>
      </c>
      <c r="BP8" s="76">
        <f>'Y4 surgery transition matrices'!K77</f>
        <v>9.792068000000001E-3</v>
      </c>
      <c r="BQ8" s="76"/>
      <c r="BR8" s="53" t="str">
        <f>'Y5 surgery transition matrices'!A77</f>
        <v>F2</v>
      </c>
      <c r="BS8" s="76">
        <f>'Y5 surgery transition matrices'!B77</f>
        <v>0</v>
      </c>
      <c r="BT8" s="76">
        <f>'Y5 surgery transition matrices'!C77</f>
        <v>0</v>
      </c>
      <c r="BU8" s="76">
        <f>'Y5 surgery transition matrices'!D77</f>
        <v>0.25337999999999999</v>
      </c>
      <c r="BV8" s="76">
        <f>'Y5 surgery transition matrices'!E77</f>
        <v>0.62994363200000003</v>
      </c>
      <c r="BW8" s="76">
        <f>'Y5 surgery transition matrices'!F77</f>
        <v>0.1067</v>
      </c>
      <c r="BX8" s="76">
        <f>'Y5 surgery transition matrices'!G77</f>
        <v>0</v>
      </c>
      <c r="BY8" s="76">
        <f>'Y5 surgery transition matrices'!H77</f>
        <v>0</v>
      </c>
      <c r="BZ8" s="76">
        <f>'Y5 surgery transition matrices'!I77</f>
        <v>1.8430000000000001E-4</v>
      </c>
      <c r="CA8" s="76">
        <f>'Y5 surgery transition matrices'!J77</f>
        <v>0</v>
      </c>
      <c r="CB8" s="78">
        <f>'Y5 surgery transition matrices'!K77</f>
        <v>9.792068000000001E-3</v>
      </c>
    </row>
    <row r="9" spans="1:80" x14ac:dyDescent="0.25">
      <c r="A9" s="4" t="str">
        <f>'50-54 transition matrix'!A6</f>
        <v>F3</v>
      </c>
      <c r="B9" s="62">
        <f>'50-54 transition matrix'!B6</f>
        <v>0</v>
      </c>
      <c r="C9" s="62">
        <f>'50-54 transition matrix'!C6</f>
        <v>0</v>
      </c>
      <c r="D9" s="62">
        <f>'50-54 transition matrix'!D6</f>
        <v>0</v>
      </c>
      <c r="E9" s="62">
        <f>'50-54 transition matrix'!E6</f>
        <v>6.1800000000000001E-2</v>
      </c>
      <c r="F9" s="62">
        <f>'50-54 transition matrix'!F6</f>
        <v>0.85524866999999993</v>
      </c>
      <c r="G9" s="62">
        <f>'50-54 transition matrix'!G6</f>
        <v>6.9839999999999999E-2</v>
      </c>
      <c r="H9" s="62">
        <f>'50-54 transition matrix'!H6</f>
        <v>0</v>
      </c>
      <c r="I9" s="62">
        <f>'50-54 transition matrix'!I6</f>
        <v>3.6860000000000001E-4</v>
      </c>
      <c r="J9" s="62">
        <f>'50-54 transition matrix'!J6</f>
        <v>0</v>
      </c>
      <c r="K9" s="62">
        <f>'50-54 transition matrix'!K6</f>
        <v>1.2742730000000001E-2</v>
      </c>
      <c r="L9" s="62"/>
      <c r="M9" s="62"/>
      <c r="N9" s="62"/>
      <c r="O9" s="62"/>
      <c r="P9" s="62"/>
      <c r="Q9" s="4" t="s">
        <v>2</v>
      </c>
      <c r="R9" s="62">
        <v>0.95</v>
      </c>
      <c r="S9" s="69">
        <v>4000</v>
      </c>
      <c r="T9" s="62"/>
      <c r="U9" s="62"/>
      <c r="V9" s="75" t="str">
        <f>'Y1 surgery transition matrices'!A78</f>
        <v>F3</v>
      </c>
      <c r="W9" s="76">
        <f>'Y1 surgery transition matrices'!B78</f>
        <v>0</v>
      </c>
      <c r="X9" s="76">
        <f>'Y1 surgery transition matrices'!C78</f>
        <v>0</v>
      </c>
      <c r="Y9" s="76">
        <f>'Y1 surgery transition matrices'!D78</f>
        <v>0</v>
      </c>
      <c r="Z9" s="76">
        <f>'Y1 surgery transition matrices'!E78</f>
        <v>0.1236</v>
      </c>
      <c r="AA9" s="76">
        <f>'Y1 surgery transition matrices'!F78</f>
        <v>0.79344866999999986</v>
      </c>
      <c r="AB9" s="76">
        <f>'Y1 surgery transition matrices'!G78</f>
        <v>6.9839999999999999E-2</v>
      </c>
      <c r="AC9" s="76">
        <f>'Y1 surgery transition matrices'!H78</f>
        <v>0</v>
      </c>
      <c r="AD9" s="76">
        <f>'Y1 surgery transition matrices'!I78</f>
        <v>3.6860000000000001E-4</v>
      </c>
      <c r="AE9" s="76">
        <f>'Y1 surgery transition matrices'!J78</f>
        <v>0</v>
      </c>
      <c r="AF9" s="76">
        <f>'Y1 surgery transition matrices'!K78</f>
        <v>1.2742730000000001E-2</v>
      </c>
      <c r="AG9" s="76"/>
      <c r="AH9" s="53" t="str">
        <f>'Y2 surgery transition matrices'!A78</f>
        <v>F3</v>
      </c>
      <c r="AI9" s="76">
        <f>'Y2 surgery transition matrices'!B78</f>
        <v>0</v>
      </c>
      <c r="AJ9" s="76">
        <f>'Y2 surgery transition matrices'!C78</f>
        <v>0</v>
      </c>
      <c r="AK9" s="76">
        <f>'Y2 surgery transition matrices'!D78</f>
        <v>0</v>
      </c>
      <c r="AL9" s="76">
        <f>'Y2 surgery transition matrices'!E78</f>
        <v>0.18540000000000001</v>
      </c>
      <c r="AM9" s="76">
        <f>'Y2 surgery transition matrices'!F78</f>
        <v>0.73164866999999989</v>
      </c>
      <c r="AN9" s="76">
        <f>'Y2 surgery transition matrices'!G78</f>
        <v>6.9839999999999999E-2</v>
      </c>
      <c r="AO9" s="76">
        <f>'Y2 surgery transition matrices'!H78</f>
        <v>0</v>
      </c>
      <c r="AP9" s="76">
        <f>'Y2 surgery transition matrices'!I78</f>
        <v>3.6860000000000001E-4</v>
      </c>
      <c r="AQ9" s="76">
        <f>'Y2 surgery transition matrices'!J78</f>
        <v>0</v>
      </c>
      <c r="AR9" s="76">
        <f>'Y2 surgery transition matrices'!K78</f>
        <v>1.2742730000000001E-2</v>
      </c>
      <c r="AS9" s="76"/>
      <c r="AT9" s="53" t="str">
        <f>'Y3 surgery transition matrices'!A78</f>
        <v>F3</v>
      </c>
      <c r="AU9" s="76">
        <f>'Y3 surgery transition matrices'!B78</f>
        <v>0</v>
      </c>
      <c r="AV9" s="76">
        <f>'Y3 surgery transition matrices'!C78</f>
        <v>0</v>
      </c>
      <c r="AW9" s="76">
        <f>'Y3 surgery transition matrices'!D78</f>
        <v>0</v>
      </c>
      <c r="AX9" s="76">
        <f>'Y3 surgery transition matrices'!E78</f>
        <v>0.21629999999999999</v>
      </c>
      <c r="AY9" s="76">
        <f>'Y3 surgery transition matrices'!F78</f>
        <v>0.70074866999999996</v>
      </c>
      <c r="AZ9" s="76">
        <f>'Y3 surgery transition matrices'!G78</f>
        <v>6.9839999999999999E-2</v>
      </c>
      <c r="BA9" s="76">
        <f>'Y3 surgery transition matrices'!H78</f>
        <v>0</v>
      </c>
      <c r="BB9" s="76">
        <f>'Y3 surgery transition matrices'!I78</f>
        <v>3.6860000000000001E-4</v>
      </c>
      <c r="BC9" s="76">
        <f>'Y3 surgery transition matrices'!J78</f>
        <v>0</v>
      </c>
      <c r="BD9" s="76">
        <f>'Y3 surgery transition matrices'!K78</f>
        <v>1.2742730000000001E-2</v>
      </c>
      <c r="BE9" s="76"/>
      <c r="BF9" s="53" t="str">
        <f>'Y4 surgery transition matrices'!A78</f>
        <v>F3</v>
      </c>
      <c r="BG9" s="76">
        <f>'Y4 surgery transition matrices'!B78</f>
        <v>0</v>
      </c>
      <c r="BH9" s="76">
        <f>'Y4 surgery transition matrices'!C78</f>
        <v>0</v>
      </c>
      <c r="BI9" s="76">
        <f>'Y4 surgery transition matrices'!D78</f>
        <v>0</v>
      </c>
      <c r="BJ9" s="76">
        <f>'Y4 surgery transition matrices'!E78</f>
        <v>0.2472</v>
      </c>
      <c r="BK9" s="76">
        <f>'Y4 surgery transition matrices'!F78</f>
        <v>0.66984866999999992</v>
      </c>
      <c r="BL9" s="76">
        <f>'Y4 surgery transition matrices'!G78</f>
        <v>6.9839999999999999E-2</v>
      </c>
      <c r="BM9" s="76">
        <f>'Y4 surgery transition matrices'!H78</f>
        <v>0</v>
      </c>
      <c r="BN9" s="76">
        <f>'Y4 surgery transition matrices'!I78</f>
        <v>3.6860000000000001E-4</v>
      </c>
      <c r="BO9" s="76">
        <f>'Y4 surgery transition matrices'!J78</f>
        <v>0</v>
      </c>
      <c r="BP9" s="76">
        <f>'Y4 surgery transition matrices'!K78</f>
        <v>1.2742730000000001E-2</v>
      </c>
      <c r="BQ9" s="76"/>
      <c r="BR9" s="53" t="str">
        <f>'Y5 surgery transition matrices'!A78</f>
        <v>F3</v>
      </c>
      <c r="BS9" s="76">
        <f>'Y5 surgery transition matrices'!B78</f>
        <v>0</v>
      </c>
      <c r="BT9" s="76">
        <f>'Y5 surgery transition matrices'!C78</f>
        <v>0</v>
      </c>
      <c r="BU9" s="76">
        <f>'Y5 surgery transition matrices'!D78</f>
        <v>0</v>
      </c>
      <c r="BV9" s="76">
        <f>'Y5 surgery transition matrices'!E78</f>
        <v>0.25337999999999999</v>
      </c>
      <c r="BW9" s="76">
        <f>'Y5 surgery transition matrices'!F78</f>
        <v>0.66366866999999996</v>
      </c>
      <c r="BX9" s="76">
        <f>'Y5 surgery transition matrices'!G78</f>
        <v>6.9839999999999999E-2</v>
      </c>
      <c r="BY9" s="76">
        <f>'Y5 surgery transition matrices'!H78</f>
        <v>0</v>
      </c>
      <c r="BZ9" s="76">
        <f>'Y5 surgery transition matrices'!I78</f>
        <v>3.6860000000000001E-4</v>
      </c>
      <c r="CA9" s="76">
        <f>'Y5 surgery transition matrices'!J78</f>
        <v>0</v>
      </c>
      <c r="CB9" s="78">
        <f>'Y5 surgery transition matrices'!K78</f>
        <v>1.2742730000000001E-2</v>
      </c>
    </row>
    <row r="10" spans="1:80" x14ac:dyDescent="0.25">
      <c r="A10" s="4" t="str">
        <f>'50-54 transition matrix'!A7</f>
        <v>F4</v>
      </c>
      <c r="B10" s="62">
        <f>'50-54 transition matrix'!B7</f>
        <v>0</v>
      </c>
      <c r="C10" s="62">
        <f>'50-54 transition matrix'!C7</f>
        <v>0</v>
      </c>
      <c r="D10" s="62">
        <f>'50-54 transition matrix'!D7</f>
        <v>0</v>
      </c>
      <c r="E10" s="62">
        <f>'50-54 transition matrix'!E7</f>
        <v>0</v>
      </c>
      <c r="F10" s="62">
        <f>'50-54 transition matrix'!F7</f>
        <v>6.1800000000000001E-2</v>
      </c>
      <c r="G10" s="62">
        <f>'50-54 transition matrix'!G7</f>
        <v>0.79014645399999994</v>
      </c>
      <c r="H10" s="62">
        <f>'50-54 transition matrix'!H7</f>
        <v>0.1067</v>
      </c>
      <c r="I10" s="62">
        <f>'50-54 transition matrix'!I7</f>
        <v>2.5219999999999999E-2</v>
      </c>
      <c r="J10" s="62">
        <f>'50-54 transition matrix'!J7</f>
        <v>0</v>
      </c>
      <c r="K10" s="62">
        <f>'50-54 transition matrix'!K7</f>
        <v>1.6133546000000002E-2</v>
      </c>
      <c r="L10" s="62"/>
      <c r="M10" s="62"/>
      <c r="N10" s="62"/>
      <c r="O10" s="62"/>
      <c r="P10" s="62"/>
      <c r="Q10" s="4" t="s">
        <v>3</v>
      </c>
      <c r="R10" s="62">
        <v>0.92</v>
      </c>
      <c r="S10" s="69">
        <v>4500</v>
      </c>
      <c r="T10" s="62"/>
      <c r="U10" s="62"/>
      <c r="V10" s="75" t="str">
        <f>'Y1 surgery transition matrices'!A79</f>
        <v>F4</v>
      </c>
      <c r="W10" s="76">
        <f>'Y1 surgery transition matrices'!B79</f>
        <v>0</v>
      </c>
      <c r="X10" s="76">
        <f>'Y1 surgery transition matrices'!C79</f>
        <v>0</v>
      </c>
      <c r="Y10" s="76">
        <f>'Y1 surgery transition matrices'!D79</f>
        <v>0</v>
      </c>
      <c r="Z10" s="76">
        <f>'Y1 surgery transition matrices'!E79</f>
        <v>0</v>
      </c>
      <c r="AA10" s="76">
        <f>'Y1 surgery transition matrices'!F79</f>
        <v>6.1800000000000001E-2</v>
      </c>
      <c r="AB10" s="76">
        <f>'Y1 surgery transition matrices'!G79</f>
        <v>0.79014645399999994</v>
      </c>
      <c r="AC10" s="76">
        <f>'Y1 surgery transition matrices'!H79</f>
        <v>0.1067</v>
      </c>
      <c r="AD10" s="76">
        <f>'Y1 surgery transition matrices'!I79</f>
        <v>2.5219999999999999E-2</v>
      </c>
      <c r="AE10" s="76">
        <f>'Y1 surgery transition matrices'!J79</f>
        <v>0</v>
      </c>
      <c r="AF10" s="76">
        <f>'Y1 surgery transition matrices'!K79</f>
        <v>1.6133546000000002E-2</v>
      </c>
      <c r="AG10" s="76"/>
      <c r="AH10" s="53" t="str">
        <f>'Y2 surgery transition matrices'!A79</f>
        <v>F4</v>
      </c>
      <c r="AI10" s="76">
        <f>'Y2 surgery transition matrices'!B79</f>
        <v>0</v>
      </c>
      <c r="AJ10" s="76">
        <f>'Y2 surgery transition matrices'!C79</f>
        <v>0</v>
      </c>
      <c r="AK10" s="76">
        <f>'Y2 surgery transition matrices'!D79</f>
        <v>0</v>
      </c>
      <c r="AL10" s="76">
        <f>'Y2 surgery transition matrices'!E79</f>
        <v>0</v>
      </c>
      <c r="AM10" s="76">
        <f>'Y2 surgery transition matrices'!F79</f>
        <v>6.1800000000000001E-2</v>
      </c>
      <c r="AN10" s="76">
        <f>'Y2 surgery transition matrices'!G79</f>
        <v>0.79014645399999994</v>
      </c>
      <c r="AO10" s="76">
        <f>'Y2 surgery transition matrices'!H79</f>
        <v>0.1067</v>
      </c>
      <c r="AP10" s="76">
        <f>'Y2 surgery transition matrices'!I79</f>
        <v>2.5219999999999999E-2</v>
      </c>
      <c r="AQ10" s="76">
        <f>'Y2 surgery transition matrices'!J79</f>
        <v>0</v>
      </c>
      <c r="AR10" s="76">
        <f>'Y2 surgery transition matrices'!K79</f>
        <v>1.6133546000000002E-2</v>
      </c>
      <c r="AS10" s="76"/>
      <c r="AT10" s="53" t="str">
        <f>'Y3 surgery transition matrices'!A79</f>
        <v>F4</v>
      </c>
      <c r="AU10" s="76">
        <f>'Y3 surgery transition matrices'!B79</f>
        <v>0</v>
      </c>
      <c r="AV10" s="76">
        <f>'Y3 surgery transition matrices'!C79</f>
        <v>0</v>
      </c>
      <c r="AW10" s="76">
        <f>'Y3 surgery transition matrices'!D79</f>
        <v>0</v>
      </c>
      <c r="AX10" s="76">
        <f>'Y3 surgery transition matrices'!E79</f>
        <v>0</v>
      </c>
      <c r="AY10" s="76">
        <f>'Y3 surgery transition matrices'!F79</f>
        <v>6.1800000000000001E-2</v>
      </c>
      <c r="AZ10" s="76">
        <f>'Y3 surgery transition matrices'!G79</f>
        <v>0.79014645399999994</v>
      </c>
      <c r="BA10" s="76">
        <f>'Y3 surgery transition matrices'!H79</f>
        <v>0.1067</v>
      </c>
      <c r="BB10" s="76">
        <f>'Y3 surgery transition matrices'!I79</f>
        <v>2.5219999999999999E-2</v>
      </c>
      <c r="BC10" s="76">
        <f>'Y3 surgery transition matrices'!J79</f>
        <v>0</v>
      </c>
      <c r="BD10" s="76">
        <f>'Y3 surgery transition matrices'!K79</f>
        <v>1.6133546000000002E-2</v>
      </c>
      <c r="BE10" s="76"/>
      <c r="BF10" s="53" t="str">
        <f>'Y4 surgery transition matrices'!A79</f>
        <v>F4</v>
      </c>
      <c r="BG10" s="76">
        <f>'Y4 surgery transition matrices'!B79</f>
        <v>0</v>
      </c>
      <c r="BH10" s="76">
        <f>'Y4 surgery transition matrices'!C79</f>
        <v>0</v>
      </c>
      <c r="BI10" s="76">
        <f>'Y4 surgery transition matrices'!D79</f>
        <v>0</v>
      </c>
      <c r="BJ10" s="76">
        <f>'Y4 surgery transition matrices'!E79</f>
        <v>0</v>
      </c>
      <c r="BK10" s="76">
        <f>'Y4 surgery transition matrices'!F79</f>
        <v>6.1800000000000001E-2</v>
      </c>
      <c r="BL10" s="76">
        <f>'Y4 surgery transition matrices'!G79</f>
        <v>0.79014645399999994</v>
      </c>
      <c r="BM10" s="76">
        <f>'Y4 surgery transition matrices'!H79</f>
        <v>0.1067</v>
      </c>
      <c r="BN10" s="76">
        <f>'Y4 surgery transition matrices'!I79</f>
        <v>2.5219999999999999E-2</v>
      </c>
      <c r="BO10" s="76">
        <f>'Y4 surgery transition matrices'!J79</f>
        <v>0</v>
      </c>
      <c r="BP10" s="76">
        <f>'Y4 surgery transition matrices'!K79</f>
        <v>1.6133546000000002E-2</v>
      </c>
      <c r="BQ10" s="76"/>
      <c r="BR10" s="53" t="str">
        <f>'Y5 surgery transition matrices'!A79</f>
        <v>F4</v>
      </c>
      <c r="BS10" s="76">
        <f>'Y5 surgery transition matrices'!B79</f>
        <v>0</v>
      </c>
      <c r="BT10" s="76">
        <f>'Y5 surgery transition matrices'!C79</f>
        <v>0</v>
      </c>
      <c r="BU10" s="76">
        <f>'Y5 surgery transition matrices'!D79</f>
        <v>0</v>
      </c>
      <c r="BV10" s="76">
        <f>'Y5 surgery transition matrices'!E79</f>
        <v>0</v>
      </c>
      <c r="BW10" s="76">
        <f>'Y5 surgery transition matrices'!F79</f>
        <v>6.1800000000000001E-2</v>
      </c>
      <c r="BX10" s="76">
        <f>'Y5 surgery transition matrices'!G79</f>
        <v>0.79014645399999994</v>
      </c>
      <c r="BY10" s="76">
        <f>'Y5 surgery transition matrices'!H79</f>
        <v>0.1067</v>
      </c>
      <c r="BZ10" s="76">
        <f>'Y5 surgery transition matrices'!I79</f>
        <v>2.5219999999999999E-2</v>
      </c>
      <c r="CA10" s="76">
        <f>'Y5 surgery transition matrices'!J79</f>
        <v>0</v>
      </c>
      <c r="CB10" s="78">
        <f>'Y5 surgery transition matrices'!K79</f>
        <v>1.6133546000000002E-2</v>
      </c>
    </row>
    <row r="11" spans="1:80" x14ac:dyDescent="0.25">
      <c r="A11" s="4" t="str">
        <f>'50-54 transition matrix'!A8</f>
        <v>DCC</v>
      </c>
      <c r="B11" s="62">
        <f>'50-54 transition matrix'!B8</f>
        <v>0</v>
      </c>
      <c r="C11" s="62">
        <f>'50-54 transition matrix'!C8</f>
        <v>0</v>
      </c>
      <c r="D11" s="62">
        <f>'50-54 transition matrix'!D8</f>
        <v>0</v>
      </c>
      <c r="E11" s="62">
        <f>'50-54 transition matrix'!E8</f>
        <v>0</v>
      </c>
      <c r="F11" s="62">
        <f>'50-54 transition matrix'!F8</f>
        <v>0</v>
      </c>
      <c r="G11" s="62">
        <f>'50-54 transition matrix'!G8</f>
        <v>0</v>
      </c>
      <c r="H11" s="62">
        <f>'50-54 transition matrix'!H8</f>
        <v>0.78761999999999999</v>
      </c>
      <c r="I11" s="62">
        <f>'50-54 transition matrix'!I8</f>
        <v>2.5219999999999999E-2</v>
      </c>
      <c r="J11" s="62">
        <f>'50-54 transition matrix'!J8</f>
        <v>2.716E-2</v>
      </c>
      <c r="K11" s="62">
        <f>'50-54 transition matrix'!K8</f>
        <v>0.16</v>
      </c>
      <c r="L11" s="62"/>
      <c r="M11" s="62"/>
      <c r="N11" s="62"/>
      <c r="O11" s="62"/>
      <c r="P11" s="62"/>
      <c r="Q11" s="4" t="s">
        <v>4</v>
      </c>
      <c r="R11" s="62">
        <v>0.78</v>
      </c>
      <c r="S11" s="69">
        <v>20712</v>
      </c>
      <c r="T11" s="62"/>
      <c r="U11" s="62"/>
      <c r="V11" s="75" t="str">
        <f>'Y1 surgery transition matrices'!A80</f>
        <v>DCC</v>
      </c>
      <c r="W11" s="76">
        <f>'Y1 surgery transition matrices'!B80</f>
        <v>0</v>
      </c>
      <c r="X11" s="76">
        <f>'Y1 surgery transition matrices'!C80</f>
        <v>0</v>
      </c>
      <c r="Y11" s="76">
        <f>'Y1 surgery transition matrices'!D80</f>
        <v>0</v>
      </c>
      <c r="Z11" s="76">
        <f>'Y1 surgery transition matrices'!E80</f>
        <v>0</v>
      </c>
      <c r="AA11" s="76">
        <f>'Y1 surgery transition matrices'!F80</f>
        <v>0</v>
      </c>
      <c r="AB11" s="76">
        <f>'Y1 surgery transition matrices'!G80</f>
        <v>0</v>
      </c>
      <c r="AC11" s="76">
        <f>'Y1 surgery transition matrices'!H80</f>
        <v>0.78761999999999999</v>
      </c>
      <c r="AD11" s="76">
        <f>'Y1 surgery transition matrices'!I80</f>
        <v>2.5219999999999999E-2</v>
      </c>
      <c r="AE11" s="76">
        <f>'Y1 surgery transition matrices'!J80</f>
        <v>2.716E-2</v>
      </c>
      <c r="AF11" s="76">
        <f>'Y1 surgery transition matrices'!K80</f>
        <v>0.16</v>
      </c>
      <c r="AG11" s="76"/>
      <c r="AH11" s="53" t="str">
        <f>'Y2 surgery transition matrices'!A80</f>
        <v>DCC</v>
      </c>
      <c r="AI11" s="76">
        <f>'Y2 surgery transition matrices'!B80</f>
        <v>0</v>
      </c>
      <c r="AJ11" s="76">
        <f>'Y2 surgery transition matrices'!C80</f>
        <v>0</v>
      </c>
      <c r="AK11" s="76">
        <f>'Y2 surgery transition matrices'!D80</f>
        <v>0</v>
      </c>
      <c r="AL11" s="76">
        <f>'Y2 surgery transition matrices'!E80</f>
        <v>0</v>
      </c>
      <c r="AM11" s="76">
        <f>'Y2 surgery transition matrices'!F80</f>
        <v>0</v>
      </c>
      <c r="AN11" s="76">
        <f>'Y2 surgery transition matrices'!G80</f>
        <v>0</v>
      </c>
      <c r="AO11" s="76">
        <f>'Y2 surgery transition matrices'!H80</f>
        <v>0.78761999999999999</v>
      </c>
      <c r="AP11" s="76">
        <f>'Y2 surgery transition matrices'!I80</f>
        <v>2.5219999999999999E-2</v>
      </c>
      <c r="AQ11" s="76">
        <f>'Y2 surgery transition matrices'!J80</f>
        <v>2.716E-2</v>
      </c>
      <c r="AR11" s="76">
        <f>'Y2 surgery transition matrices'!K80</f>
        <v>0.16</v>
      </c>
      <c r="AS11" s="76"/>
      <c r="AT11" s="53" t="str">
        <f>'Y3 surgery transition matrices'!A80</f>
        <v>DCC</v>
      </c>
      <c r="AU11" s="76">
        <f>'Y3 surgery transition matrices'!B80</f>
        <v>0</v>
      </c>
      <c r="AV11" s="76">
        <f>'Y3 surgery transition matrices'!C80</f>
        <v>0</v>
      </c>
      <c r="AW11" s="76">
        <f>'Y3 surgery transition matrices'!D80</f>
        <v>0</v>
      </c>
      <c r="AX11" s="76">
        <f>'Y3 surgery transition matrices'!E80</f>
        <v>0</v>
      </c>
      <c r="AY11" s="76">
        <f>'Y3 surgery transition matrices'!F80</f>
        <v>0</v>
      </c>
      <c r="AZ11" s="76">
        <f>'Y3 surgery transition matrices'!G80</f>
        <v>0</v>
      </c>
      <c r="BA11" s="76">
        <f>'Y3 surgery transition matrices'!H80</f>
        <v>0.78761999999999999</v>
      </c>
      <c r="BB11" s="76">
        <f>'Y3 surgery transition matrices'!I80</f>
        <v>2.5219999999999999E-2</v>
      </c>
      <c r="BC11" s="76">
        <f>'Y3 surgery transition matrices'!J80</f>
        <v>2.716E-2</v>
      </c>
      <c r="BD11" s="76">
        <f>'Y3 surgery transition matrices'!K80</f>
        <v>0.16</v>
      </c>
      <c r="BE11" s="76"/>
      <c r="BF11" s="53" t="str">
        <f>'Y4 surgery transition matrices'!A80</f>
        <v>DCC</v>
      </c>
      <c r="BG11" s="76">
        <f>'Y4 surgery transition matrices'!B80</f>
        <v>0</v>
      </c>
      <c r="BH11" s="76">
        <f>'Y4 surgery transition matrices'!C80</f>
        <v>0</v>
      </c>
      <c r="BI11" s="76">
        <f>'Y4 surgery transition matrices'!D80</f>
        <v>0</v>
      </c>
      <c r="BJ11" s="76">
        <f>'Y4 surgery transition matrices'!E80</f>
        <v>0</v>
      </c>
      <c r="BK11" s="76">
        <f>'Y4 surgery transition matrices'!F80</f>
        <v>0</v>
      </c>
      <c r="BL11" s="76">
        <f>'Y4 surgery transition matrices'!G80</f>
        <v>0</v>
      </c>
      <c r="BM11" s="76">
        <f>'Y4 surgery transition matrices'!H80</f>
        <v>0.78761999999999999</v>
      </c>
      <c r="BN11" s="76">
        <f>'Y4 surgery transition matrices'!I80</f>
        <v>2.5219999999999999E-2</v>
      </c>
      <c r="BO11" s="76">
        <f>'Y4 surgery transition matrices'!J80</f>
        <v>2.716E-2</v>
      </c>
      <c r="BP11" s="76">
        <f>'Y4 surgery transition matrices'!K80</f>
        <v>0.16</v>
      </c>
      <c r="BQ11" s="76"/>
      <c r="BR11" s="53" t="str">
        <f>'Y5 surgery transition matrices'!A80</f>
        <v>DCC</v>
      </c>
      <c r="BS11" s="76">
        <f>'Y5 surgery transition matrices'!B80</f>
        <v>0</v>
      </c>
      <c r="BT11" s="76">
        <f>'Y5 surgery transition matrices'!C80</f>
        <v>0</v>
      </c>
      <c r="BU11" s="76">
        <f>'Y5 surgery transition matrices'!D80</f>
        <v>0</v>
      </c>
      <c r="BV11" s="76">
        <f>'Y5 surgery transition matrices'!E80</f>
        <v>0</v>
      </c>
      <c r="BW11" s="76">
        <f>'Y5 surgery transition matrices'!F80</f>
        <v>0</v>
      </c>
      <c r="BX11" s="76">
        <f>'Y5 surgery transition matrices'!G80</f>
        <v>0</v>
      </c>
      <c r="BY11" s="76">
        <f>'Y5 surgery transition matrices'!H80</f>
        <v>0.78761999999999999</v>
      </c>
      <c r="BZ11" s="76">
        <f>'Y5 surgery transition matrices'!I80</f>
        <v>2.5219999999999999E-2</v>
      </c>
      <c r="CA11" s="76">
        <f>'Y5 surgery transition matrices'!J80</f>
        <v>2.716E-2</v>
      </c>
      <c r="CB11" s="78">
        <f>'Y5 surgery transition matrices'!K80</f>
        <v>0.16</v>
      </c>
    </row>
    <row r="12" spans="1:80" x14ac:dyDescent="0.25">
      <c r="A12" s="4" t="str">
        <f>'50-54 transition matrix'!A9</f>
        <v>HCC</v>
      </c>
      <c r="B12" s="62">
        <f>'50-54 transition matrix'!B9</f>
        <v>0</v>
      </c>
      <c r="C12" s="62">
        <f>'50-54 transition matrix'!C9</f>
        <v>0</v>
      </c>
      <c r="D12" s="62">
        <f>'50-54 transition matrix'!D9</f>
        <v>0</v>
      </c>
      <c r="E12" s="62">
        <f>'50-54 transition matrix'!E9</f>
        <v>0</v>
      </c>
      <c r="F12" s="62">
        <f>'50-54 transition matrix'!F9</f>
        <v>0</v>
      </c>
      <c r="G12" s="62">
        <f>'50-54 transition matrix'!G9</f>
        <v>0</v>
      </c>
      <c r="H12" s="62">
        <f>'50-54 transition matrix'!H9</f>
        <v>0</v>
      </c>
      <c r="I12" s="62">
        <f>'50-54 transition matrix'!I9</f>
        <v>0.33782000000000001</v>
      </c>
      <c r="J12" s="62">
        <f>'50-54 transition matrix'!J9</f>
        <v>3.9780000000000003E-2</v>
      </c>
      <c r="K12" s="62">
        <f>'50-54 transition matrix'!K9</f>
        <v>0.62239999999999995</v>
      </c>
      <c r="L12" s="62"/>
      <c r="M12" s="62"/>
      <c r="N12" s="62"/>
      <c r="O12" s="62"/>
      <c r="P12" s="62"/>
      <c r="Q12" s="4" t="s">
        <v>64</v>
      </c>
      <c r="R12" s="62">
        <v>0.6</v>
      </c>
      <c r="S12" s="69">
        <v>51184</v>
      </c>
      <c r="T12" s="62"/>
      <c r="U12" s="62"/>
      <c r="V12" s="75" t="str">
        <f>'Y1 surgery transition matrices'!A81</f>
        <v>HCC</v>
      </c>
      <c r="W12" s="76">
        <f>'Y1 surgery transition matrices'!B81</f>
        <v>0</v>
      </c>
      <c r="X12" s="76">
        <f>'Y1 surgery transition matrices'!C81</f>
        <v>0</v>
      </c>
      <c r="Y12" s="76">
        <f>'Y1 surgery transition matrices'!D81</f>
        <v>0</v>
      </c>
      <c r="Z12" s="76">
        <f>'Y1 surgery transition matrices'!E81</f>
        <v>0</v>
      </c>
      <c r="AA12" s="76">
        <f>'Y1 surgery transition matrices'!F81</f>
        <v>0</v>
      </c>
      <c r="AB12" s="76">
        <f>'Y1 surgery transition matrices'!G81</f>
        <v>0</v>
      </c>
      <c r="AC12" s="76">
        <f>'Y1 surgery transition matrices'!H81</f>
        <v>0</v>
      </c>
      <c r="AD12" s="76">
        <f>'Y1 surgery transition matrices'!I81</f>
        <v>0.33782000000000001</v>
      </c>
      <c r="AE12" s="76">
        <f>'Y1 surgery transition matrices'!J81</f>
        <v>3.9780000000000003E-2</v>
      </c>
      <c r="AF12" s="76">
        <f>'Y1 surgery transition matrices'!K81</f>
        <v>0.62239999999999995</v>
      </c>
      <c r="AG12" s="76"/>
      <c r="AH12" s="53" t="str">
        <f>'Y2 surgery transition matrices'!A81</f>
        <v>HCC</v>
      </c>
      <c r="AI12" s="76">
        <f>'Y2 surgery transition matrices'!B81</f>
        <v>0</v>
      </c>
      <c r="AJ12" s="76">
        <f>'Y2 surgery transition matrices'!C81</f>
        <v>0</v>
      </c>
      <c r="AK12" s="76">
        <f>'Y2 surgery transition matrices'!D81</f>
        <v>0</v>
      </c>
      <c r="AL12" s="76">
        <f>'Y2 surgery transition matrices'!E81</f>
        <v>0</v>
      </c>
      <c r="AM12" s="76">
        <f>'Y2 surgery transition matrices'!F81</f>
        <v>0</v>
      </c>
      <c r="AN12" s="76">
        <f>'Y2 surgery transition matrices'!G81</f>
        <v>0</v>
      </c>
      <c r="AO12" s="76">
        <f>'Y2 surgery transition matrices'!H81</f>
        <v>0</v>
      </c>
      <c r="AP12" s="76">
        <f>'Y2 surgery transition matrices'!I81</f>
        <v>0.33782000000000001</v>
      </c>
      <c r="AQ12" s="76">
        <f>'Y2 surgery transition matrices'!J81</f>
        <v>3.9780000000000003E-2</v>
      </c>
      <c r="AR12" s="76">
        <f>'Y2 surgery transition matrices'!K81</f>
        <v>0.62239999999999995</v>
      </c>
      <c r="AS12" s="76"/>
      <c r="AT12" s="53" t="str">
        <f>'Y3 surgery transition matrices'!A81</f>
        <v>HCC</v>
      </c>
      <c r="AU12" s="76">
        <f>'Y3 surgery transition matrices'!B81</f>
        <v>0</v>
      </c>
      <c r="AV12" s="76">
        <f>'Y3 surgery transition matrices'!C81</f>
        <v>0</v>
      </c>
      <c r="AW12" s="76">
        <f>'Y3 surgery transition matrices'!D81</f>
        <v>0</v>
      </c>
      <c r="AX12" s="76">
        <f>'Y3 surgery transition matrices'!E81</f>
        <v>0</v>
      </c>
      <c r="AY12" s="76">
        <f>'Y3 surgery transition matrices'!F81</f>
        <v>0</v>
      </c>
      <c r="AZ12" s="76">
        <f>'Y3 surgery transition matrices'!G81</f>
        <v>0</v>
      </c>
      <c r="BA12" s="76">
        <f>'Y3 surgery transition matrices'!H81</f>
        <v>0</v>
      </c>
      <c r="BB12" s="76">
        <f>'Y3 surgery transition matrices'!I81</f>
        <v>0.33782000000000001</v>
      </c>
      <c r="BC12" s="76">
        <f>'Y3 surgery transition matrices'!J81</f>
        <v>3.9780000000000003E-2</v>
      </c>
      <c r="BD12" s="76">
        <f>'Y3 surgery transition matrices'!K81</f>
        <v>0.62239999999999995</v>
      </c>
      <c r="BE12" s="76"/>
      <c r="BF12" s="53" t="str">
        <f>'Y4 surgery transition matrices'!A81</f>
        <v>HCC</v>
      </c>
      <c r="BG12" s="76">
        <f>'Y4 surgery transition matrices'!B81</f>
        <v>0</v>
      </c>
      <c r="BH12" s="76">
        <f>'Y4 surgery transition matrices'!C81</f>
        <v>0</v>
      </c>
      <c r="BI12" s="76">
        <f>'Y4 surgery transition matrices'!D81</f>
        <v>0</v>
      </c>
      <c r="BJ12" s="76">
        <f>'Y4 surgery transition matrices'!E81</f>
        <v>0</v>
      </c>
      <c r="BK12" s="76">
        <f>'Y4 surgery transition matrices'!F81</f>
        <v>0</v>
      </c>
      <c r="BL12" s="76">
        <f>'Y4 surgery transition matrices'!G81</f>
        <v>0</v>
      </c>
      <c r="BM12" s="76">
        <f>'Y4 surgery transition matrices'!H81</f>
        <v>0</v>
      </c>
      <c r="BN12" s="76">
        <f>'Y4 surgery transition matrices'!I81</f>
        <v>0.33782000000000001</v>
      </c>
      <c r="BO12" s="76">
        <f>'Y4 surgery transition matrices'!J81</f>
        <v>3.9780000000000003E-2</v>
      </c>
      <c r="BP12" s="76">
        <f>'Y4 surgery transition matrices'!K81</f>
        <v>0.62239999999999995</v>
      </c>
      <c r="BQ12" s="76"/>
      <c r="BR12" s="53" t="str">
        <f>'Y5 surgery transition matrices'!A81</f>
        <v>HCC</v>
      </c>
      <c r="BS12" s="76">
        <f>'Y5 surgery transition matrices'!B81</f>
        <v>0</v>
      </c>
      <c r="BT12" s="76">
        <f>'Y5 surgery transition matrices'!C81</f>
        <v>0</v>
      </c>
      <c r="BU12" s="76">
        <f>'Y5 surgery transition matrices'!D81</f>
        <v>0</v>
      </c>
      <c r="BV12" s="76">
        <f>'Y5 surgery transition matrices'!E81</f>
        <v>0</v>
      </c>
      <c r="BW12" s="76">
        <f>'Y5 surgery transition matrices'!F81</f>
        <v>0</v>
      </c>
      <c r="BX12" s="76">
        <f>'Y5 surgery transition matrices'!G81</f>
        <v>0</v>
      </c>
      <c r="BY12" s="76">
        <f>'Y5 surgery transition matrices'!H81</f>
        <v>0</v>
      </c>
      <c r="BZ12" s="76">
        <f>'Y5 surgery transition matrices'!I81</f>
        <v>0.33782000000000001</v>
      </c>
      <c r="CA12" s="76">
        <f>'Y5 surgery transition matrices'!J81</f>
        <v>3.9780000000000003E-2</v>
      </c>
      <c r="CB12" s="78">
        <f>'Y5 surgery transition matrices'!K81</f>
        <v>0.62239999999999995</v>
      </c>
    </row>
    <row r="13" spans="1:80" x14ac:dyDescent="0.25">
      <c r="A13" s="4" t="str">
        <f>'50-54 transition matrix'!A10</f>
        <v xml:space="preserve">LT </v>
      </c>
      <c r="B13" s="62">
        <f>'50-54 transition matrix'!B10</f>
        <v>0</v>
      </c>
      <c r="C13" s="62">
        <f>'50-54 transition matrix'!C10</f>
        <v>0</v>
      </c>
      <c r="D13" s="62">
        <f>'50-54 transition matrix'!D10</f>
        <v>0</v>
      </c>
      <c r="E13" s="62">
        <f>'50-54 transition matrix'!E10</f>
        <v>0</v>
      </c>
      <c r="F13" s="62">
        <f>'50-54 transition matrix'!F10</f>
        <v>0</v>
      </c>
      <c r="G13" s="62">
        <f>'50-54 transition matrix'!G10</f>
        <v>0</v>
      </c>
      <c r="H13" s="62">
        <f>'50-54 transition matrix'!H10</f>
        <v>0</v>
      </c>
      <c r="I13" s="62">
        <f>'50-54 transition matrix'!I10</f>
        <v>0</v>
      </c>
      <c r="J13" s="62">
        <f>'50-54 transition matrix'!J10</f>
        <v>0.92999999999999994</v>
      </c>
      <c r="K13" s="62">
        <f>'50-54 transition matrix'!K10</f>
        <v>7.0000000000000007E-2</v>
      </c>
      <c r="L13" s="62"/>
      <c r="M13" s="62"/>
      <c r="N13" s="62"/>
      <c r="O13" s="62"/>
      <c r="P13" s="62"/>
      <c r="Q13" s="4" t="s">
        <v>5</v>
      </c>
      <c r="R13" s="62">
        <v>0.65</v>
      </c>
      <c r="S13" s="69">
        <v>70930</v>
      </c>
      <c r="T13" s="62"/>
      <c r="U13" s="62"/>
      <c r="V13" s="75" t="str">
        <f>'Y1 surgery transition matrices'!A82</f>
        <v xml:space="preserve">LT </v>
      </c>
      <c r="W13" s="76">
        <f>'Y1 surgery transition matrices'!B82</f>
        <v>0</v>
      </c>
      <c r="X13" s="76">
        <f>'Y1 surgery transition matrices'!C82</f>
        <v>0</v>
      </c>
      <c r="Y13" s="76">
        <f>'Y1 surgery transition matrices'!D82</f>
        <v>0</v>
      </c>
      <c r="Z13" s="76">
        <f>'Y1 surgery transition matrices'!E82</f>
        <v>0</v>
      </c>
      <c r="AA13" s="76">
        <f>'Y1 surgery transition matrices'!F82</f>
        <v>0</v>
      </c>
      <c r="AB13" s="76">
        <f>'Y1 surgery transition matrices'!G82</f>
        <v>0</v>
      </c>
      <c r="AC13" s="76">
        <f>'Y1 surgery transition matrices'!H82</f>
        <v>0</v>
      </c>
      <c r="AD13" s="76">
        <f>'Y1 surgery transition matrices'!I82</f>
        <v>0</v>
      </c>
      <c r="AE13" s="76">
        <f>'Y1 surgery transition matrices'!J82</f>
        <v>0.92999999999999994</v>
      </c>
      <c r="AF13" s="76">
        <f>'Y1 surgery transition matrices'!K82</f>
        <v>7.0000000000000007E-2</v>
      </c>
      <c r="AG13" s="76"/>
      <c r="AH13" s="53" t="str">
        <f>'Y2 surgery transition matrices'!A82</f>
        <v xml:space="preserve">LT </v>
      </c>
      <c r="AI13" s="76">
        <f>'Y2 surgery transition matrices'!B82</f>
        <v>0</v>
      </c>
      <c r="AJ13" s="76">
        <f>'Y2 surgery transition matrices'!C82</f>
        <v>0</v>
      </c>
      <c r="AK13" s="76">
        <f>'Y2 surgery transition matrices'!D82</f>
        <v>0</v>
      </c>
      <c r="AL13" s="76">
        <f>'Y2 surgery transition matrices'!E82</f>
        <v>0</v>
      </c>
      <c r="AM13" s="76">
        <f>'Y2 surgery transition matrices'!F82</f>
        <v>0</v>
      </c>
      <c r="AN13" s="76">
        <f>'Y2 surgery transition matrices'!G82</f>
        <v>0</v>
      </c>
      <c r="AO13" s="76">
        <f>'Y2 surgery transition matrices'!H82</f>
        <v>0</v>
      </c>
      <c r="AP13" s="76">
        <f>'Y2 surgery transition matrices'!I82</f>
        <v>0</v>
      </c>
      <c r="AQ13" s="76">
        <f>'Y2 surgery transition matrices'!J82</f>
        <v>0.92999999999999994</v>
      </c>
      <c r="AR13" s="76">
        <f>'Y2 surgery transition matrices'!K82</f>
        <v>7.0000000000000007E-2</v>
      </c>
      <c r="AS13" s="76"/>
      <c r="AT13" s="53" t="str">
        <f>'Y3 surgery transition matrices'!A82</f>
        <v xml:space="preserve">LT </v>
      </c>
      <c r="AU13" s="76">
        <f>'Y3 surgery transition matrices'!B82</f>
        <v>0</v>
      </c>
      <c r="AV13" s="76">
        <f>'Y3 surgery transition matrices'!C82</f>
        <v>0</v>
      </c>
      <c r="AW13" s="76">
        <f>'Y3 surgery transition matrices'!D82</f>
        <v>0</v>
      </c>
      <c r="AX13" s="76">
        <f>'Y3 surgery transition matrices'!E82</f>
        <v>0</v>
      </c>
      <c r="AY13" s="76">
        <f>'Y3 surgery transition matrices'!F82</f>
        <v>0</v>
      </c>
      <c r="AZ13" s="76">
        <f>'Y3 surgery transition matrices'!G82</f>
        <v>0</v>
      </c>
      <c r="BA13" s="76">
        <f>'Y3 surgery transition matrices'!H82</f>
        <v>0</v>
      </c>
      <c r="BB13" s="76">
        <f>'Y3 surgery transition matrices'!I82</f>
        <v>0</v>
      </c>
      <c r="BC13" s="76">
        <f>'Y3 surgery transition matrices'!J82</f>
        <v>0.92999999999999994</v>
      </c>
      <c r="BD13" s="76">
        <f>'Y3 surgery transition matrices'!K82</f>
        <v>7.0000000000000007E-2</v>
      </c>
      <c r="BE13" s="76"/>
      <c r="BF13" s="53" t="str">
        <f>'Y4 surgery transition matrices'!A82</f>
        <v xml:space="preserve">LT </v>
      </c>
      <c r="BG13" s="76">
        <f>'Y4 surgery transition matrices'!B82</f>
        <v>0</v>
      </c>
      <c r="BH13" s="76">
        <f>'Y4 surgery transition matrices'!C82</f>
        <v>0</v>
      </c>
      <c r="BI13" s="76">
        <f>'Y4 surgery transition matrices'!D82</f>
        <v>0</v>
      </c>
      <c r="BJ13" s="76">
        <f>'Y4 surgery transition matrices'!E82</f>
        <v>0</v>
      </c>
      <c r="BK13" s="76">
        <f>'Y4 surgery transition matrices'!F82</f>
        <v>0</v>
      </c>
      <c r="BL13" s="76">
        <f>'Y4 surgery transition matrices'!G82</f>
        <v>0</v>
      </c>
      <c r="BM13" s="76">
        <f>'Y4 surgery transition matrices'!H82</f>
        <v>0</v>
      </c>
      <c r="BN13" s="76">
        <f>'Y4 surgery transition matrices'!I82</f>
        <v>0</v>
      </c>
      <c r="BO13" s="76">
        <f>'Y4 surgery transition matrices'!J82</f>
        <v>0.92999999999999994</v>
      </c>
      <c r="BP13" s="76">
        <f>'Y4 surgery transition matrices'!K82</f>
        <v>7.0000000000000007E-2</v>
      </c>
      <c r="BQ13" s="76"/>
      <c r="BR13" s="53" t="str">
        <f>'Y5 surgery transition matrices'!A82</f>
        <v xml:space="preserve">LT </v>
      </c>
      <c r="BS13" s="76">
        <f>'Y5 surgery transition matrices'!B82</f>
        <v>0</v>
      </c>
      <c r="BT13" s="76">
        <f>'Y5 surgery transition matrices'!C82</f>
        <v>0</v>
      </c>
      <c r="BU13" s="76">
        <f>'Y5 surgery transition matrices'!D82</f>
        <v>0</v>
      </c>
      <c r="BV13" s="76">
        <f>'Y5 surgery transition matrices'!E82</f>
        <v>0</v>
      </c>
      <c r="BW13" s="76">
        <f>'Y5 surgery transition matrices'!F82</f>
        <v>0</v>
      </c>
      <c r="BX13" s="76">
        <f>'Y5 surgery transition matrices'!G82</f>
        <v>0</v>
      </c>
      <c r="BY13" s="76">
        <f>'Y5 surgery transition matrices'!H82</f>
        <v>0</v>
      </c>
      <c r="BZ13" s="76">
        <f>'Y5 surgery transition matrices'!I82</f>
        <v>0</v>
      </c>
      <c r="CA13" s="76">
        <f>'Y5 surgery transition matrices'!J82</f>
        <v>0.92999999999999994</v>
      </c>
      <c r="CB13" s="78">
        <f>'Y5 surgery transition matrices'!K82</f>
        <v>7.0000000000000007E-2</v>
      </c>
    </row>
    <row r="14" spans="1:80" ht="15.75" thickBot="1" x14ac:dyDescent="0.3">
      <c r="A14" s="4" t="str">
        <f>'50-54 transition matrix'!A11</f>
        <v>death</v>
      </c>
      <c r="B14" s="62">
        <f>'50-54 transition matrix'!B11</f>
        <v>0</v>
      </c>
      <c r="C14" s="62">
        <f>'50-54 transition matrix'!C11</f>
        <v>0</v>
      </c>
      <c r="D14" s="62">
        <f>'50-54 transition matrix'!D11</f>
        <v>0</v>
      </c>
      <c r="E14" s="62">
        <f>'50-54 transition matrix'!E11</f>
        <v>0</v>
      </c>
      <c r="F14" s="62">
        <f>'50-54 transition matrix'!F11</f>
        <v>0</v>
      </c>
      <c r="G14" s="62">
        <f>'50-54 transition matrix'!G11</f>
        <v>0</v>
      </c>
      <c r="H14" s="62">
        <f>'50-54 transition matrix'!H11</f>
        <v>0</v>
      </c>
      <c r="I14" s="62">
        <f>'50-54 transition matrix'!I11</f>
        <v>0</v>
      </c>
      <c r="J14" s="62">
        <f>'50-54 transition matrix'!J11</f>
        <v>0</v>
      </c>
      <c r="K14" s="62">
        <f>'50-54 transition matrix'!K11</f>
        <v>1</v>
      </c>
      <c r="L14" s="62"/>
      <c r="M14" s="62"/>
      <c r="N14" s="62"/>
      <c r="O14" s="62"/>
      <c r="P14" s="62"/>
      <c r="Q14" s="4" t="s">
        <v>6</v>
      </c>
      <c r="R14" s="62">
        <v>0.75</v>
      </c>
      <c r="S14" s="69">
        <v>67168</v>
      </c>
      <c r="T14" s="69">
        <v>233738</v>
      </c>
      <c r="U14" s="62"/>
      <c r="V14" s="79" t="str">
        <f>'Y1 surgery transition matrices'!A83</f>
        <v>death</v>
      </c>
      <c r="W14" s="81">
        <f>'Y1 surgery transition matrices'!B83</f>
        <v>0</v>
      </c>
      <c r="X14" s="81">
        <f>'Y1 surgery transition matrices'!C83</f>
        <v>0</v>
      </c>
      <c r="Y14" s="81">
        <f>'Y1 surgery transition matrices'!D83</f>
        <v>0</v>
      </c>
      <c r="Z14" s="81">
        <f>'Y1 surgery transition matrices'!E83</f>
        <v>0</v>
      </c>
      <c r="AA14" s="81">
        <f>'Y1 surgery transition matrices'!F83</f>
        <v>0</v>
      </c>
      <c r="AB14" s="81">
        <f>'Y1 surgery transition matrices'!G83</f>
        <v>0</v>
      </c>
      <c r="AC14" s="81">
        <f>'Y1 surgery transition matrices'!H83</f>
        <v>0</v>
      </c>
      <c r="AD14" s="81">
        <f>'Y1 surgery transition matrices'!I83</f>
        <v>0</v>
      </c>
      <c r="AE14" s="81">
        <f>'Y1 surgery transition matrices'!J83</f>
        <v>0</v>
      </c>
      <c r="AF14" s="81">
        <f>'Y1 surgery transition matrices'!K83</f>
        <v>1</v>
      </c>
      <c r="AG14" s="81"/>
      <c r="AH14" s="80" t="str">
        <f>'Y2 surgery transition matrices'!A83</f>
        <v>death</v>
      </c>
      <c r="AI14" s="81">
        <f>'Y2 surgery transition matrices'!B83</f>
        <v>0</v>
      </c>
      <c r="AJ14" s="81">
        <f>'Y2 surgery transition matrices'!C83</f>
        <v>0</v>
      </c>
      <c r="AK14" s="81">
        <f>'Y2 surgery transition matrices'!D83</f>
        <v>0</v>
      </c>
      <c r="AL14" s="81">
        <f>'Y2 surgery transition matrices'!E83</f>
        <v>0</v>
      </c>
      <c r="AM14" s="81">
        <f>'Y2 surgery transition matrices'!F83</f>
        <v>0</v>
      </c>
      <c r="AN14" s="81">
        <f>'Y2 surgery transition matrices'!G83</f>
        <v>0</v>
      </c>
      <c r="AO14" s="81">
        <f>'Y2 surgery transition matrices'!H83</f>
        <v>0</v>
      </c>
      <c r="AP14" s="81">
        <f>'Y2 surgery transition matrices'!I83</f>
        <v>0</v>
      </c>
      <c r="AQ14" s="81">
        <f>'Y2 surgery transition matrices'!J83</f>
        <v>0</v>
      </c>
      <c r="AR14" s="81">
        <f>'Y2 surgery transition matrices'!K83</f>
        <v>1</v>
      </c>
      <c r="AS14" s="81"/>
      <c r="AT14" s="80" t="str">
        <f>'Y3 surgery transition matrices'!A83</f>
        <v>death</v>
      </c>
      <c r="AU14" s="81">
        <f>'Y3 surgery transition matrices'!B83</f>
        <v>0</v>
      </c>
      <c r="AV14" s="81">
        <f>'Y3 surgery transition matrices'!C83</f>
        <v>0</v>
      </c>
      <c r="AW14" s="81">
        <f>'Y3 surgery transition matrices'!D83</f>
        <v>0</v>
      </c>
      <c r="AX14" s="81">
        <f>'Y3 surgery transition matrices'!E83</f>
        <v>0</v>
      </c>
      <c r="AY14" s="81">
        <f>'Y3 surgery transition matrices'!F83</f>
        <v>0</v>
      </c>
      <c r="AZ14" s="81">
        <f>'Y3 surgery transition matrices'!G83</f>
        <v>0</v>
      </c>
      <c r="BA14" s="81">
        <f>'Y3 surgery transition matrices'!H83</f>
        <v>0</v>
      </c>
      <c r="BB14" s="81">
        <f>'Y3 surgery transition matrices'!I83</f>
        <v>0</v>
      </c>
      <c r="BC14" s="81">
        <f>'Y3 surgery transition matrices'!J83</f>
        <v>0</v>
      </c>
      <c r="BD14" s="81">
        <f>'Y3 surgery transition matrices'!K83</f>
        <v>1</v>
      </c>
      <c r="BE14" s="81"/>
      <c r="BF14" s="80" t="str">
        <f>'Y4 surgery transition matrices'!A83</f>
        <v>death</v>
      </c>
      <c r="BG14" s="81">
        <f>'Y4 surgery transition matrices'!B83</f>
        <v>0</v>
      </c>
      <c r="BH14" s="81">
        <f>'Y4 surgery transition matrices'!C83</f>
        <v>0</v>
      </c>
      <c r="BI14" s="81">
        <f>'Y4 surgery transition matrices'!D83</f>
        <v>0</v>
      </c>
      <c r="BJ14" s="81">
        <f>'Y4 surgery transition matrices'!E83</f>
        <v>0</v>
      </c>
      <c r="BK14" s="81">
        <f>'Y4 surgery transition matrices'!F83</f>
        <v>0</v>
      </c>
      <c r="BL14" s="81">
        <f>'Y4 surgery transition matrices'!G83</f>
        <v>0</v>
      </c>
      <c r="BM14" s="81">
        <f>'Y4 surgery transition matrices'!H83</f>
        <v>0</v>
      </c>
      <c r="BN14" s="81">
        <f>'Y4 surgery transition matrices'!I83</f>
        <v>0</v>
      </c>
      <c r="BO14" s="81">
        <f>'Y4 surgery transition matrices'!J83</f>
        <v>0</v>
      </c>
      <c r="BP14" s="81">
        <f>'Y4 surgery transition matrices'!K83</f>
        <v>1</v>
      </c>
      <c r="BQ14" s="81"/>
      <c r="BR14" s="80" t="str">
        <f>'Y5 surgery transition matrices'!A83</f>
        <v>death</v>
      </c>
      <c r="BS14" s="81">
        <f>'Y5 surgery transition matrices'!B83</f>
        <v>0</v>
      </c>
      <c r="BT14" s="81">
        <f>'Y5 surgery transition matrices'!C83</f>
        <v>0</v>
      </c>
      <c r="BU14" s="81">
        <f>'Y5 surgery transition matrices'!D83</f>
        <v>0</v>
      </c>
      <c r="BV14" s="81">
        <f>'Y5 surgery transition matrices'!E83</f>
        <v>0</v>
      </c>
      <c r="BW14" s="81">
        <f>'Y5 surgery transition matrices'!F83</f>
        <v>0</v>
      </c>
      <c r="BX14" s="81">
        <f>'Y5 surgery transition matrices'!G83</f>
        <v>0</v>
      </c>
      <c r="BY14" s="81">
        <f>'Y5 surgery transition matrices'!H83</f>
        <v>0</v>
      </c>
      <c r="BZ14" s="81">
        <f>'Y5 surgery transition matrices'!I83</f>
        <v>0</v>
      </c>
      <c r="CA14" s="81">
        <f>'Y5 surgery transition matrices'!J83</f>
        <v>0</v>
      </c>
      <c r="CB14" s="83">
        <f>'Y5 surgery transition matrices'!K83</f>
        <v>1</v>
      </c>
    </row>
    <row r="15" spans="1:80" x14ac:dyDescent="0.25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4" t="s">
        <v>65</v>
      </c>
      <c r="R15" s="62"/>
      <c r="S15" s="62"/>
      <c r="T15" s="69">
        <v>62317</v>
      </c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</row>
    <row r="16" spans="1:80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62"/>
      <c r="Q16" s="62"/>
      <c r="R16" s="62"/>
      <c r="S16" s="62"/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2"/>
      <c r="AL16" s="62"/>
      <c r="AM16" s="62"/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  <c r="BF16" s="62"/>
      <c r="BG16" s="62"/>
      <c r="BH16" s="62"/>
      <c r="BI16" s="62"/>
      <c r="BJ16" s="62"/>
      <c r="BK16" s="62"/>
      <c r="BL16" s="62"/>
      <c r="BM16" s="62"/>
      <c r="BN16" s="62"/>
      <c r="BO16" s="62"/>
      <c r="BP16" s="62"/>
      <c r="BQ16" s="62"/>
      <c r="BR16" s="62"/>
      <c r="BS16" s="62"/>
      <c r="BT16" s="62"/>
      <c r="BU16" s="62"/>
      <c r="BV16" s="62"/>
      <c r="BW16" s="62"/>
      <c r="BX16" s="62"/>
      <c r="BY16" s="62"/>
      <c r="BZ16" s="62"/>
      <c r="CA16" s="62"/>
      <c r="CB16" s="62"/>
    </row>
    <row r="17" spans="1:80" x14ac:dyDescent="0.25">
      <c r="A17" s="4">
        <v>50</v>
      </c>
      <c r="B17" s="62">
        <f t="shared" si="0"/>
        <v>619.759994840937</v>
      </c>
      <c r="C17" s="62">
        <f t="shared" si="0"/>
        <v>256.82616272813834</v>
      </c>
      <c r="D17" s="62">
        <f t="shared" si="0"/>
        <v>23.33805819389482</v>
      </c>
      <c r="E17" s="62">
        <f t="shared" si="0"/>
        <v>12.426758259086855</v>
      </c>
      <c r="F17" s="62">
        <f t="shared" si="0"/>
        <v>7.2741999565386459</v>
      </c>
      <c r="G17" s="62">
        <f t="shared" si="0"/>
        <v>4.5463749728366531</v>
      </c>
      <c r="H17" s="62">
        <f t="shared" si="0"/>
        <v>1.7416427135217785</v>
      </c>
      <c r="I17" s="62">
        <f t="shared" si="0"/>
        <v>0.24920945320854174</v>
      </c>
      <c r="J17" s="62">
        <f t="shared" si="0"/>
        <v>6.0347920023529629E-2</v>
      </c>
      <c r="K17" s="62">
        <f t="shared" si="0"/>
        <v>0</v>
      </c>
      <c r="L17" s="62">
        <f xml:space="preserve"> (C17 + D17 + E17 + F17 + G17 + H17) / $Q$2</f>
        <v>0.33053949186838111</v>
      </c>
      <c r="M17" s="62">
        <f xml:space="preserve"> (D17 + E17 + F17 + G17 + H17) / (C17 + D17 + E17 + F17+ G17 + H17)</f>
        <v>0.16111879479812488</v>
      </c>
      <c r="N17" s="62">
        <f>I17 / (D17 + E17 + F17 + G17 + H17)</f>
        <v>5.0521880704228889E-3</v>
      </c>
      <c r="O17" s="62">
        <f>SUM(B17:J17)</f>
        <v>926.22274903818618</v>
      </c>
      <c r="P17" s="62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2"/>
      <c r="AL17" s="62"/>
      <c r="AM17" s="62"/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  <c r="BF17" s="62"/>
      <c r="BG17" s="62"/>
      <c r="BH17" s="62"/>
      <c r="BI17" s="62"/>
      <c r="BJ17" s="62"/>
      <c r="BK17" s="62"/>
      <c r="BL17" s="62"/>
      <c r="BM17" s="62"/>
      <c r="BN17" s="62"/>
      <c r="BO17" s="62"/>
      <c r="BP17" s="62"/>
      <c r="BQ17" s="62"/>
      <c r="BR17" s="62"/>
      <c r="BS17" s="62"/>
      <c r="BT17" s="62"/>
      <c r="BU17" s="62"/>
      <c r="BV17" s="62"/>
      <c r="BW17" s="62"/>
      <c r="BX17" s="62"/>
      <c r="BY17" s="62"/>
      <c r="BZ17" s="62"/>
      <c r="CA17" s="62"/>
      <c r="CB17" s="62"/>
    </row>
    <row r="18" spans="1:80" x14ac:dyDescent="0.25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4" t="s">
        <v>339</v>
      </c>
      <c r="R18" s="38">
        <v>44956</v>
      </c>
      <c r="S18" s="57">
        <f>$E$2 * $R$18</f>
        <v>558657.34429550869</v>
      </c>
      <c r="T18" s="57">
        <f>$F$2 * $R$18</f>
        <v>327018.93324615137</v>
      </c>
      <c r="U18" s="23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2"/>
      <c r="AL18" s="62"/>
      <c r="AM18" s="62"/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  <c r="BF18" s="62"/>
      <c r="BG18" s="62"/>
      <c r="BH18" s="62"/>
      <c r="BI18" s="62"/>
      <c r="BJ18" s="62"/>
      <c r="BK18" s="62"/>
      <c r="BL18" s="62"/>
      <c r="BM18" s="62"/>
      <c r="BN18" s="62"/>
      <c r="BO18" s="62"/>
      <c r="BP18" s="62"/>
      <c r="BQ18" s="62"/>
      <c r="BR18" s="62"/>
      <c r="BS18" s="62"/>
      <c r="BT18" s="62"/>
      <c r="BU18" s="62"/>
      <c r="BV18" s="62"/>
      <c r="BW18" s="62"/>
      <c r="BX18" s="62"/>
      <c r="BY18" s="62"/>
      <c r="BZ18" s="62"/>
      <c r="CA18" s="62"/>
      <c r="CB18" s="62"/>
    </row>
    <row r="19" spans="1:80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62"/>
      <c r="Q19" s="4" t="s">
        <v>340</v>
      </c>
      <c r="R19" s="23">
        <v>0</v>
      </c>
      <c r="S19" s="23">
        <f>$E$20* $R$19</f>
        <v>0</v>
      </c>
      <c r="T19" s="23">
        <f>$F$20* $R$19</f>
        <v>0</v>
      </c>
      <c r="U19" s="23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2"/>
      <c r="BM19" s="62"/>
      <c r="BN19" s="62"/>
      <c r="BO19" s="62"/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2"/>
    </row>
    <row r="20" spans="1:80" x14ac:dyDescent="0.25">
      <c r="A20" s="4">
        <v>51</v>
      </c>
      <c r="B20" s="62">
        <f t="array" ref="B20:K20">MMULT(B17:K17,W5:AF14)</f>
        <v>611.76586682496111</v>
      </c>
      <c r="C20" s="62">
        <v>256.35457356782484</v>
      </c>
      <c r="D20" s="62">
        <v>26.179809372658063</v>
      </c>
      <c r="E20" s="62">
        <v>12.830163842496216</v>
      </c>
      <c r="F20" s="62">
        <v>7.3786053603955182</v>
      </c>
      <c r="G20" s="62">
        <v>4.1003321883058863</v>
      </c>
      <c r="H20" s="62">
        <v>1.8568508436256941</v>
      </c>
      <c r="I20" s="62">
        <v>0.24795379780696619</v>
      </c>
      <c r="J20" s="62">
        <v>0.11334013376976984</v>
      </c>
      <c r="K20" s="62">
        <v>5.395253106342131</v>
      </c>
      <c r="L20" s="62">
        <f xml:space="preserve"> (C20 + D20 + E20 + F20 + G20 + H20) / $Q$2</f>
        <v>0.3332895197142034</v>
      </c>
      <c r="M20" s="62">
        <f xml:space="preserve"> (D20 + E20 + F20 + G20 + H20) / (C20 + D20 + E20 + F20+ G20 + H20)</f>
        <v>0.16956820464012456</v>
      </c>
      <c r="N20" s="62">
        <f>I20 / (D20 + E20 + F20 + G20 + H20)</f>
        <v>4.7368457386534248E-3</v>
      </c>
      <c r="O20" s="62">
        <f>SUM(B20:J20)</f>
        <v>920.82749593184394</v>
      </c>
      <c r="P20" s="62"/>
      <c r="Q20" s="4" t="s">
        <v>341</v>
      </c>
      <c r="R20" s="23">
        <v>0</v>
      </c>
      <c r="S20" s="23">
        <f>$E$23* $R$20</f>
        <v>0</v>
      </c>
      <c r="T20" s="23">
        <f>$F$23* $R$20</f>
        <v>0</v>
      </c>
      <c r="U20" s="23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2"/>
      <c r="BM20" s="62"/>
      <c r="BN20" s="62"/>
      <c r="BO20" s="62"/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2"/>
    </row>
    <row r="21" spans="1:80" x14ac:dyDescent="0.25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4" t="s">
        <v>342</v>
      </c>
      <c r="R21" s="23">
        <v>0</v>
      </c>
      <c r="S21" s="23">
        <f>$E$26* $R$21</f>
        <v>0</v>
      </c>
      <c r="T21" s="23">
        <f>$F$26* $R$21</f>
        <v>0</v>
      </c>
      <c r="U21" s="23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  <c r="BF21" s="62"/>
      <c r="BG21" s="62"/>
      <c r="BH21" s="62"/>
      <c r="BI21" s="62"/>
      <c r="BJ21" s="62"/>
      <c r="BK21" s="62"/>
      <c r="BL21" s="62"/>
      <c r="BM21" s="62"/>
      <c r="BN21" s="62"/>
      <c r="BO21" s="62"/>
      <c r="BP21" s="62"/>
      <c r="BQ21" s="62"/>
      <c r="BR21" s="62"/>
      <c r="BS21" s="62"/>
      <c r="BT21" s="62"/>
      <c r="BU21" s="62"/>
      <c r="BV21" s="62"/>
      <c r="BW21" s="62"/>
      <c r="BX21" s="62"/>
      <c r="BY21" s="62"/>
      <c r="BZ21" s="62"/>
      <c r="CA21" s="62"/>
      <c r="CB21" s="62"/>
    </row>
    <row r="22" spans="1:80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62"/>
      <c r="Q22" s="4" t="s">
        <v>343</v>
      </c>
      <c r="R22" s="23">
        <v>0</v>
      </c>
      <c r="S22" s="23">
        <f>$E$29* $R$22</f>
        <v>0</v>
      </c>
      <c r="T22" s="23">
        <f>$E$29* $R$22</f>
        <v>0</v>
      </c>
      <c r="U22" s="23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  <c r="BF22" s="62"/>
      <c r="BG22" s="62"/>
      <c r="BH22" s="62"/>
      <c r="BI22" s="62"/>
      <c r="BJ22" s="62"/>
      <c r="BK22" s="62"/>
      <c r="BL22" s="62"/>
      <c r="BM22" s="62"/>
      <c r="BN22" s="62"/>
      <c r="BO22" s="62"/>
      <c r="BP22" s="62"/>
      <c r="BQ22" s="62"/>
      <c r="BR22" s="62"/>
      <c r="BS22" s="62"/>
      <c r="BT22" s="62"/>
      <c r="BU22" s="62"/>
      <c r="BV22" s="62"/>
      <c r="BW22" s="62"/>
      <c r="BX22" s="62"/>
      <c r="BY22" s="62"/>
      <c r="BZ22" s="62"/>
      <c r="CA22" s="62"/>
      <c r="CB22" s="62"/>
    </row>
    <row r="23" spans="1:80" x14ac:dyDescent="0.25">
      <c r="A23" s="4">
        <v>52</v>
      </c>
      <c r="B23" s="62">
        <f t="array" ref="B23:K23">MMULT(B20:K20,AI5:AR14)</f>
        <v>604.38111700061472</v>
      </c>
      <c r="C23" s="62">
        <v>255.50128891348723</v>
      </c>
      <c r="D23" s="62">
        <v>29.358227268533422</v>
      </c>
      <c r="E23" s="62">
        <v>13.115853641989979</v>
      </c>
      <c r="F23" s="62">
        <v>7.020925809619901</v>
      </c>
      <c r="G23" s="62">
        <v>3.7551847371819793</v>
      </c>
      <c r="H23" s="62">
        <v>1.8999983059487073</v>
      </c>
      <c r="I23" s="62">
        <v>0.23932442923282837</v>
      </c>
      <c r="J23" s="62">
        <v>0.16570199539552091</v>
      </c>
      <c r="K23" s="62">
        <v>10.78512693618195</v>
      </c>
      <c r="L23" s="62">
        <f xml:space="preserve"> (C23 + D23 + E23 + F23 + G23 + H23) / $Q$2</f>
        <v>0.3353960793981251</v>
      </c>
      <c r="M23" s="62">
        <f xml:space="preserve"> (D23 + E23 + F23 + G23 + H23) / (C23 + D23 + E23 + F23+ G23 + H23)</f>
        <v>0.17753074924410325</v>
      </c>
      <c r="N23" s="62">
        <f>I23 / (D23 + E23 + F23 + G23 + H23)</f>
        <v>4.3395032775064178E-3</v>
      </c>
      <c r="O23" s="62">
        <f>SUM(B23:J23)</f>
        <v>915.43762210200407</v>
      </c>
      <c r="P23" s="62"/>
      <c r="Q23" s="22" t="s">
        <v>346</v>
      </c>
      <c r="R23" s="23"/>
      <c r="S23" s="57">
        <f>SUM(S18:S22)</f>
        <v>558657.34429550869</v>
      </c>
      <c r="T23" s="57">
        <f>SUM(T18:T22)</f>
        <v>327018.93324615137</v>
      </c>
      <c r="U23" s="43">
        <f>SUM(S23:T23)</f>
        <v>885676.27754166001</v>
      </c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  <c r="BF23" s="62"/>
      <c r="BG23" s="62"/>
      <c r="BH23" s="62"/>
      <c r="BI23" s="62"/>
      <c r="BJ23" s="62"/>
      <c r="BK23" s="62"/>
      <c r="BL23" s="62"/>
      <c r="BM23" s="62"/>
      <c r="BN23" s="62"/>
      <c r="BO23" s="62"/>
      <c r="BP23" s="62"/>
      <c r="BQ23" s="62"/>
      <c r="BR23" s="62"/>
      <c r="BS23" s="62"/>
      <c r="BT23" s="62"/>
      <c r="BU23" s="62"/>
      <c r="BV23" s="62"/>
      <c r="BW23" s="62"/>
      <c r="BX23" s="62"/>
      <c r="BY23" s="62"/>
      <c r="BZ23" s="62"/>
      <c r="CA23" s="62"/>
      <c r="CB23" s="62"/>
    </row>
    <row r="24" spans="1:80" x14ac:dyDescent="0.25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2"/>
      <c r="BM24" s="62"/>
      <c r="BN24" s="62"/>
      <c r="BO24" s="62"/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2"/>
    </row>
    <row r="25" spans="1:80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62"/>
      <c r="Q25" s="53"/>
      <c r="R25" s="76"/>
      <c r="S25" s="76"/>
      <c r="T25" s="76"/>
      <c r="U25" s="76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2"/>
      <c r="BM25" s="62"/>
      <c r="BN25" s="62"/>
      <c r="BO25" s="62"/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2"/>
    </row>
    <row r="26" spans="1:80" x14ac:dyDescent="0.25">
      <c r="A26" s="4">
        <v>53</v>
      </c>
      <c r="B26" s="62">
        <f t="array" ref="B26:K26">MMULT(B23:K23,AU5:BD14)</f>
        <v>597.48487358347563</v>
      </c>
      <c r="C26" s="62">
        <v>254.41515134836953</v>
      </c>
      <c r="D26" s="62">
        <v>32.422008631052783</v>
      </c>
      <c r="E26" s="62">
        <v>13.399733435233884</v>
      </c>
      <c r="F26" s="62">
        <v>6.5514364236179947</v>
      </c>
      <c r="G26" s="62">
        <v>3.4574873627431164</v>
      </c>
      <c r="H26" s="62">
        <v>1.8971548771886382</v>
      </c>
      <c r="I26" s="62">
        <v>0.22874230067902407</v>
      </c>
      <c r="J26" s="62">
        <v>0.21522713550228326</v>
      </c>
      <c r="K26" s="62">
        <v>16.150933940323302</v>
      </c>
      <c r="L26" s="62">
        <f xml:space="preserve"> (C26 + D26 + E26 + F26 + G26 + H26) / $Q$2</f>
        <v>0.33700637606055706</v>
      </c>
      <c r="M26" s="62">
        <f xml:space="preserve"> (D26 + E26 + F26 + G26 + H26) / (C26 + D26 + E26 + F26+ G26 + H26)</f>
        <v>0.18494031867990601</v>
      </c>
      <c r="N26" s="62">
        <f>I26 / (D26 + E26 + F26 + G26 + H26)</f>
        <v>3.9624274359762804E-3</v>
      </c>
      <c r="O26" s="62">
        <f>SUM(B26:J26)</f>
        <v>910.0718150978629</v>
      </c>
      <c r="P26" s="62"/>
      <c r="Q26" s="53"/>
      <c r="R26" s="76"/>
      <c r="S26" s="76"/>
      <c r="T26" s="76"/>
      <c r="U26" s="76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  <c r="BF26" s="62"/>
      <c r="BG26" s="62"/>
      <c r="BH26" s="62"/>
      <c r="BI26" s="62"/>
      <c r="BJ26" s="62"/>
      <c r="BK26" s="62"/>
      <c r="BL26" s="62"/>
      <c r="BM26" s="62"/>
      <c r="BN26" s="62"/>
      <c r="BO26" s="62"/>
      <c r="BP26" s="62"/>
      <c r="BQ26" s="62"/>
      <c r="BR26" s="62"/>
      <c r="BS26" s="62"/>
      <c r="BT26" s="62"/>
      <c r="BU26" s="62"/>
      <c r="BV26" s="62"/>
      <c r="BW26" s="62"/>
      <c r="BX26" s="62"/>
      <c r="BY26" s="62"/>
      <c r="BZ26" s="62"/>
      <c r="CA26" s="62"/>
      <c r="CB26" s="62"/>
    </row>
    <row r="27" spans="1:80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</row>
    <row r="28" spans="1:80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</row>
    <row r="29" spans="1:80" x14ac:dyDescent="0.25">
      <c r="A29" s="4">
        <v>54</v>
      </c>
      <c r="B29" s="41">
        <f t="array" ref="B29:K29">MMULT(B26:K26,BG5:BP14)</f>
        <v>590.99327146761084</v>
      </c>
      <c r="C29" s="41">
        <v>253.17673554203151</v>
      </c>
      <c r="D29" s="41">
        <v>35.403500390952502</v>
      </c>
      <c r="E29" s="41">
        <v>13.602830505504516</v>
      </c>
      <c r="F29" s="41">
        <v>6.0318952515070494</v>
      </c>
      <c r="G29" s="41">
        <v>3.1894736992467658</v>
      </c>
      <c r="H29" s="41">
        <v>1.8631510259760058</v>
      </c>
      <c r="I29" s="41">
        <v>0.21749471058418668</v>
      </c>
      <c r="J29" s="41">
        <v>0.26078733120257841</v>
      </c>
      <c r="K29" s="41">
        <v>21.483609113570161</v>
      </c>
      <c r="L29" s="41">
        <f xml:space="preserve"> (C29 + D29 + E29 + F29 + G29 + H29) / $Q$2</f>
        <v>0.33822057031154062</v>
      </c>
      <c r="M29" s="41">
        <f xml:space="preserve"> (D29 + E29 + F29 + G29 + H29) / (C29 + D29 + E29 + F29+ G29 + H29)</f>
        <v>0.19181956090899188</v>
      </c>
      <c r="N29" s="41">
        <f>I29 / (D29 + E29 + F29 + G29 + H29)</f>
        <v>3.6194313680659672E-3</v>
      </c>
      <c r="O29" s="41">
        <f>SUM(B29:J29)</f>
        <v>904.73913992461598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-3.6494271861068341</v>
      </c>
      <c r="AM29">
        <f>J29 - J17</f>
        <v>0.20043941117904879</v>
      </c>
      <c r="AN29">
        <f>K29-K17</f>
        <v>21.483609113570161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</row>
    <row r="30" spans="1:80" x14ac:dyDescent="0.25">
      <c r="A30" s="22" t="s">
        <v>153</v>
      </c>
      <c r="B30" s="4">
        <f t="shared" ref="B30:J30" si="1">SUM(B17:B29)</f>
        <v>3024.3851237175995</v>
      </c>
      <c r="C30" s="4">
        <f t="shared" si="1"/>
        <v>1276.2739120998515</v>
      </c>
      <c r="D30" s="4">
        <f t="shared" si="1"/>
        <v>146.70160385709158</v>
      </c>
      <c r="E30" s="4">
        <f t="shared" si="1"/>
        <v>65.375339684311456</v>
      </c>
      <c r="F30" s="4">
        <f t="shared" si="1"/>
        <v>34.257062801679112</v>
      </c>
      <c r="G30" s="4">
        <f t="shared" si="1"/>
        <v>19.048852960314402</v>
      </c>
      <c r="H30" s="4">
        <f t="shared" si="1"/>
        <v>9.2587977662608232</v>
      </c>
      <c r="I30" s="4">
        <f t="shared" si="1"/>
        <v>1.182724691511547</v>
      </c>
      <c r="J30" s="4">
        <f t="shared" si="1"/>
        <v>0.81540451589368201</v>
      </c>
      <c r="K30" s="41"/>
      <c r="L30" s="4"/>
      <c r="M30" s="41"/>
      <c r="N30" s="41"/>
      <c r="O30" s="4">
        <f>SUM(B30:J30)</f>
        <v>4577.2988220945135</v>
      </c>
      <c r="P30" s="41"/>
      <c r="Q30" s="41">
        <f xml:space="preserve"> $R$6 * B30</f>
        <v>3024.3851237175995</v>
      </c>
      <c r="R30" s="41">
        <f>$R$7 * C30</f>
        <v>1276.2739120998515</v>
      </c>
      <c r="S30" s="41">
        <f xml:space="preserve"> $R$8 * D30</f>
        <v>139.36652366423701</v>
      </c>
      <c r="T30" s="41">
        <f xml:space="preserve"> $R$9 * E30</f>
        <v>62.106572700095882</v>
      </c>
      <c r="U30" s="41">
        <f xml:space="preserve"> $R$10 * F30</f>
        <v>31.516497777544785</v>
      </c>
      <c r="V30" s="41">
        <f>$R$11 * G30</f>
        <v>14.858105309045234</v>
      </c>
      <c r="W30" s="41">
        <f>$R$12 *H30</f>
        <v>5.5552786597564934</v>
      </c>
      <c r="X30" s="41">
        <f xml:space="preserve"> $R$13 * I30</f>
        <v>0.76877104948250563</v>
      </c>
      <c r="Y30" s="41">
        <f xml:space="preserve"> $R$14 * J30</f>
        <v>0.61155338692026151</v>
      </c>
      <c r="Z30" s="4">
        <f>SUM(Q30:Y30)</f>
        <v>4555.4423383645344</v>
      </c>
      <c r="AA30" s="41"/>
      <c r="AB30" s="49">
        <f xml:space="preserve"> $S$6 * B30</f>
        <v>7588182.2754074568</v>
      </c>
      <c r="AC30" s="49">
        <f>$S$7 * C30</f>
        <v>4945561.4093869245</v>
      </c>
      <c r="AD30" s="49">
        <f xml:space="preserve"> $S$8 * D30</f>
        <v>575803.79513908445</v>
      </c>
      <c r="AE30" s="49">
        <f xml:space="preserve"> $S$9 * E30</f>
        <v>261501.35873724581</v>
      </c>
      <c r="AF30" s="49">
        <f xml:space="preserve"> $S$10 * F30</f>
        <v>154156.782607556</v>
      </c>
      <c r="AG30" s="49">
        <f>$S$11 * G30</f>
        <v>394539.84251403192</v>
      </c>
      <c r="AH30" s="49">
        <f>$S$12 *H30</f>
        <v>473902.30486829398</v>
      </c>
      <c r="AI30" s="49">
        <f xml:space="preserve"> $S$13 * I30</f>
        <v>83890.662368914025</v>
      </c>
      <c r="AJ30" s="49">
        <f xml:space="preserve"> $S$14 * J30</f>
        <v>54769.090523546831</v>
      </c>
      <c r="AK30" s="39">
        <f>SUM(AB30:AJ30) + AL30 + AM30 + AN30</f>
        <v>15904488.783403499</v>
      </c>
      <c r="AL30" s="39">
        <f>IF(AL29&gt;0,(AL29*$T$7)-(AL29*$S$7),0)</f>
        <v>0</v>
      </c>
      <c r="AM30" s="39">
        <f>IF(AM29 &gt; 0, (AM29 * $T$14) - (AM29 * $S$14), 0)</f>
        <v>33387.192720094157</v>
      </c>
      <c r="AN30" s="39">
        <f t="array" ref="AN30">IF(AN29&gt;0,AN29*$T$15,0)</f>
        <v>1338794.0691303518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</row>
    <row r="31" spans="1:80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</row>
    <row r="32" spans="1:80" x14ac:dyDescent="0.25">
      <c r="A32" s="4" t="str">
        <f>'55-59 transition matrix'!A1</f>
        <v>55-59</v>
      </c>
      <c r="B32" s="4" t="str">
        <f>'55-59 transition matrix'!B1</f>
        <v>no NAFLD</v>
      </c>
      <c r="C32" s="4" t="str">
        <f>'55-59 transition matrix'!C1</f>
        <v>NAFLD F0</v>
      </c>
      <c r="D32" s="4" t="str">
        <f>'55-59 transition matrix'!D1</f>
        <v>F1</v>
      </c>
      <c r="E32" s="4" t="str">
        <f>'55-59 transition matrix'!E1</f>
        <v>F2</v>
      </c>
      <c r="F32" s="4" t="str">
        <f>'55-59 transition matrix'!F1</f>
        <v>F3</v>
      </c>
      <c r="G32" s="4" t="str">
        <f>'55-59 transition matrix'!G1</f>
        <v>F4</v>
      </c>
      <c r="H32" s="4" t="str">
        <f>'55-59 transition matrix'!H1</f>
        <v>DCC</v>
      </c>
      <c r="I32" s="4" t="str">
        <f>'55-59 transition matrix'!I1</f>
        <v>HCC</v>
      </c>
      <c r="J32" s="4" t="str">
        <f>'55-59 transition matrix'!J1</f>
        <v>LT</v>
      </c>
      <c r="K32" s="4" t="str">
        <f>'55-59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</row>
    <row r="33" spans="1:51" x14ac:dyDescent="0.25">
      <c r="A33" s="4" t="str">
        <f>'55-59 transition matrix'!A2</f>
        <v>no NAFLD</v>
      </c>
      <c r="B33" s="41">
        <f>'55-59 transition matrix'!B2</f>
        <v>0.90708999999999995</v>
      </c>
      <c r="C33" s="41">
        <f>'55-59 transition matrix'!C2</f>
        <v>8.5599999999999996E-2</v>
      </c>
      <c r="D33" s="41">
        <f>'55-59 transition matrix'!D2</f>
        <v>0</v>
      </c>
      <c r="E33" s="41">
        <f>'55-59 transition matrix'!E2</f>
        <v>0</v>
      </c>
      <c r="F33" s="41">
        <f>'55-59 transition matrix'!F2</f>
        <v>0</v>
      </c>
      <c r="G33" s="41">
        <f>'55-59 transition matrix'!G2</f>
        <v>0</v>
      </c>
      <c r="H33" s="41">
        <f>'55-59 transition matrix'!H2</f>
        <v>0</v>
      </c>
      <c r="I33" s="41">
        <f>'55-59 transition matrix'!I2</f>
        <v>0</v>
      </c>
      <c r="J33" s="41">
        <f>'55-59 transition matrix'!J2</f>
        <v>0</v>
      </c>
      <c r="K33" s="41">
        <f>'55-59 transition matrix'!K2</f>
        <v>7.3099999999999997E-3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</row>
    <row r="34" spans="1:51" x14ac:dyDescent="0.25">
      <c r="A34" s="4" t="str">
        <f>'55-59 transition matrix'!A3</f>
        <v>NAFLD</v>
      </c>
      <c r="B34" s="41">
        <f>'55-59 transition matrix'!B3</f>
        <v>0.17818999999999999</v>
      </c>
      <c r="C34" s="41">
        <f>'55-59 transition matrix'!C3</f>
        <v>0.79241495000000006</v>
      </c>
      <c r="D34" s="41">
        <f>'55-59 transition matrix'!D3</f>
        <v>2.0952000000000002E-2</v>
      </c>
      <c r="E34" s="41">
        <f>'55-59 transition matrix'!E3</f>
        <v>0</v>
      </c>
      <c r="F34" s="41">
        <f>'55-59 transition matrix'!F3</f>
        <v>0</v>
      </c>
      <c r="G34" s="41">
        <f>'55-59 transition matrix'!G3</f>
        <v>0</v>
      </c>
      <c r="H34" s="41">
        <f>'55-59 transition matrix'!H3</f>
        <v>0</v>
      </c>
      <c r="I34" s="41">
        <f>'55-59 transition matrix'!I3</f>
        <v>0</v>
      </c>
      <c r="J34" s="41">
        <f>'55-59 transition matrix'!J3</f>
        <v>0</v>
      </c>
      <c r="K34" s="41">
        <f>'55-59 transition matrix'!K3</f>
        <v>8.4430500000000006E-3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</row>
    <row r="35" spans="1:51" x14ac:dyDescent="0.25">
      <c r="A35" s="4" t="str">
        <f>'55-59 transition matrix'!A4</f>
        <v>F1</v>
      </c>
      <c r="B35" s="41">
        <f>'55-59 transition matrix'!B4</f>
        <v>0</v>
      </c>
      <c r="C35" s="41">
        <f>'55-59 transition matrix'!C4</f>
        <v>6.1800000000000001E-2</v>
      </c>
      <c r="D35" s="41">
        <f>'55-59 transition matrix'!D4</f>
        <v>0.82245289500000007</v>
      </c>
      <c r="E35" s="41">
        <f>'55-59 transition matrix'!E4</f>
        <v>0.1067</v>
      </c>
      <c r="F35" s="41">
        <f>'55-59 transition matrix'!F4</f>
        <v>0</v>
      </c>
      <c r="G35" s="41">
        <f>'55-59 transition matrix'!G4</f>
        <v>0</v>
      </c>
      <c r="H35" s="41">
        <f>'55-59 transition matrix'!H4</f>
        <v>0</v>
      </c>
      <c r="I35" s="41">
        <f>'55-59 transition matrix'!I4</f>
        <v>9.0210000000000005E-6</v>
      </c>
      <c r="J35" s="41">
        <f>'55-59 transition matrix'!J4</f>
        <v>0</v>
      </c>
      <c r="K35" s="41">
        <f>'55-59 transition matrix'!K4</f>
        <v>9.038084E-3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</row>
    <row r="36" spans="1:51" x14ac:dyDescent="0.25">
      <c r="A36" s="4" t="str">
        <f>'55-59 transition matrix'!A5</f>
        <v>F2</v>
      </c>
      <c r="B36" s="41">
        <f>'55-59 transition matrix'!B5</f>
        <v>0</v>
      </c>
      <c r="C36" s="41">
        <f>'55-59 transition matrix'!C5</f>
        <v>0</v>
      </c>
      <c r="D36" s="41">
        <f>'55-59 transition matrix'!D5</f>
        <v>6.1800000000000001E-2</v>
      </c>
      <c r="E36" s="41">
        <f>'55-59 transition matrix'!E5</f>
        <v>0.81682581799999998</v>
      </c>
      <c r="F36" s="41">
        <f>'55-59 transition matrix'!F5</f>
        <v>0.1067</v>
      </c>
      <c r="G36" s="41">
        <f>'55-59 transition matrix'!G5</f>
        <v>0</v>
      </c>
      <c r="H36" s="41">
        <f>'55-59 transition matrix'!H5</f>
        <v>0</v>
      </c>
      <c r="I36" s="41">
        <f>'55-59 transition matrix'!I5</f>
        <v>1.8430000000000001E-4</v>
      </c>
      <c r="J36" s="41">
        <f>'55-59 transition matrix'!J5</f>
        <v>0</v>
      </c>
      <c r="K36" s="41">
        <f>'55-59 transition matrix'!K5</f>
        <v>1.4489882000000001E-2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</row>
    <row r="37" spans="1:51" x14ac:dyDescent="0.25">
      <c r="A37" s="4" t="str">
        <f>'55-59 transition matrix'!A6</f>
        <v>F3</v>
      </c>
      <c r="B37" s="41">
        <f>'55-59 transition matrix'!B6</f>
        <v>0</v>
      </c>
      <c r="C37" s="41">
        <f>'55-59 transition matrix'!C6</f>
        <v>0</v>
      </c>
      <c r="D37" s="41">
        <f>'55-59 transition matrix'!D6</f>
        <v>0</v>
      </c>
      <c r="E37" s="41">
        <f>'55-59 transition matrix'!E6</f>
        <v>6.1800000000000001E-2</v>
      </c>
      <c r="F37" s="41">
        <f>'55-59 transition matrix'!F6</f>
        <v>0.84913525499999998</v>
      </c>
      <c r="G37" s="41">
        <f>'55-59 transition matrix'!G6</f>
        <v>6.9839999999999999E-2</v>
      </c>
      <c r="H37" s="41">
        <f>'55-59 transition matrix'!H6</f>
        <v>0</v>
      </c>
      <c r="I37" s="41">
        <f>'55-59 transition matrix'!I6</f>
        <v>3.6860000000000001E-4</v>
      </c>
      <c r="J37" s="41">
        <f>'55-59 transition matrix'!J6</f>
        <v>0</v>
      </c>
      <c r="K37" s="41">
        <f>'55-59 transition matrix'!K6</f>
        <v>1.8856145000000001E-2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</row>
    <row r="38" spans="1:51" x14ac:dyDescent="0.25">
      <c r="A38" s="4" t="str">
        <f>'55-59 transition matrix'!A7</f>
        <v>F4</v>
      </c>
      <c r="B38" s="41">
        <f>'55-59 transition matrix'!B7</f>
        <v>0</v>
      </c>
      <c r="C38" s="41">
        <f>'55-59 transition matrix'!C7</f>
        <v>0</v>
      </c>
      <c r="D38" s="41">
        <f>'55-59 transition matrix'!D7</f>
        <v>0</v>
      </c>
      <c r="E38" s="41">
        <f>'55-59 transition matrix'!E7</f>
        <v>0</v>
      </c>
      <c r="F38" s="41">
        <f>'55-59 transition matrix'!F7</f>
        <v>6.1800000000000001E-2</v>
      </c>
      <c r="G38" s="41">
        <f>'55-59 transition matrix'!G7</f>
        <v>0.78240627100000004</v>
      </c>
      <c r="H38" s="41">
        <f>'55-59 transition matrix'!H7</f>
        <v>0.1067</v>
      </c>
      <c r="I38" s="41">
        <f>'55-59 transition matrix'!I7</f>
        <v>2.5219999999999999E-2</v>
      </c>
      <c r="J38" s="41">
        <f>'55-59 transition matrix'!J7</f>
        <v>0</v>
      </c>
      <c r="K38" s="41">
        <f>'55-59 transition matrix'!K7</f>
        <v>2.3873729E-2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</row>
    <row r="39" spans="1:51" x14ac:dyDescent="0.25">
      <c r="A39" s="4" t="str">
        <f>'55-59 transition matrix'!A8</f>
        <v>DCC</v>
      </c>
      <c r="B39" s="41">
        <f>'55-59 transition matrix'!B8</f>
        <v>0</v>
      </c>
      <c r="C39" s="41">
        <f>'55-59 transition matrix'!C8</f>
        <v>0</v>
      </c>
      <c r="D39" s="41">
        <f>'55-59 transition matrix'!D8</f>
        <v>0</v>
      </c>
      <c r="E39" s="41">
        <f>'55-59 transition matrix'!E8</f>
        <v>0</v>
      </c>
      <c r="F39" s="41">
        <f>'55-59 transition matrix'!F8</f>
        <v>0</v>
      </c>
      <c r="G39" s="41">
        <f>'55-59 transition matrix'!G8</f>
        <v>0</v>
      </c>
      <c r="H39" s="41">
        <f>'55-59 transition matrix'!H8</f>
        <v>0.78761999999999999</v>
      </c>
      <c r="I39" s="41">
        <f>'55-59 transition matrix'!I8</f>
        <v>2.5219999999999999E-2</v>
      </c>
      <c r="J39" s="41">
        <f>'55-59 transition matrix'!J8</f>
        <v>2.716E-2</v>
      </c>
      <c r="K39" s="41">
        <f>'55-59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</row>
    <row r="40" spans="1:51" x14ac:dyDescent="0.25">
      <c r="A40" s="4" t="str">
        <f>'55-59 transition matrix'!A9</f>
        <v>HCC</v>
      </c>
      <c r="B40" s="41">
        <f>'55-59 transition matrix'!B9</f>
        <v>0</v>
      </c>
      <c r="C40" s="41">
        <f>'55-59 transition matrix'!C9</f>
        <v>0</v>
      </c>
      <c r="D40" s="41">
        <f>'55-59 transition matrix'!D9</f>
        <v>0</v>
      </c>
      <c r="E40" s="41">
        <f>'55-59 transition matrix'!E9</f>
        <v>0</v>
      </c>
      <c r="F40" s="41">
        <f>'55-59 transition matrix'!F9</f>
        <v>0</v>
      </c>
      <c r="G40" s="41">
        <f>'55-59 transition matrix'!G9</f>
        <v>0</v>
      </c>
      <c r="H40" s="41">
        <f>'55-59 transition matrix'!H9</f>
        <v>0</v>
      </c>
      <c r="I40" s="41">
        <f>'55-59 transition matrix'!I9</f>
        <v>0.33782000000000001</v>
      </c>
      <c r="J40" s="41">
        <f>'55-59 transition matrix'!J9</f>
        <v>3.9780000000000003E-2</v>
      </c>
      <c r="K40" s="41">
        <f>'55-59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</row>
    <row r="41" spans="1:51" x14ac:dyDescent="0.25">
      <c r="A41" s="4" t="str">
        <f>'55-59 transition matrix'!A10</f>
        <v xml:space="preserve">LT </v>
      </c>
      <c r="B41" s="41">
        <f>'55-59 transition matrix'!B10</f>
        <v>0</v>
      </c>
      <c r="C41" s="41">
        <f>'55-59 transition matrix'!C10</f>
        <v>0</v>
      </c>
      <c r="D41" s="41">
        <f>'55-59 transition matrix'!D10</f>
        <v>0</v>
      </c>
      <c r="E41" s="41">
        <f>'55-59 transition matrix'!E10</f>
        <v>0</v>
      </c>
      <c r="F41" s="41">
        <f>'55-59 transition matrix'!F10</f>
        <v>0</v>
      </c>
      <c r="G41" s="41">
        <f>'55-59 transition matrix'!G10</f>
        <v>0</v>
      </c>
      <c r="H41" s="41">
        <f>'55-59 transition matrix'!H10</f>
        <v>0</v>
      </c>
      <c r="I41" s="41">
        <f>'55-59 transition matrix'!I10</f>
        <v>0</v>
      </c>
      <c r="J41" s="41">
        <f>'55-59 transition matrix'!J10</f>
        <v>0.92999999999999994</v>
      </c>
      <c r="K41" s="41">
        <f>'55-59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</row>
    <row r="42" spans="1:51" x14ac:dyDescent="0.25">
      <c r="A42" s="4" t="str">
        <f>'55-59 transition matrix'!A11</f>
        <v>death</v>
      </c>
      <c r="B42" s="41">
        <f>'55-59 transition matrix'!B11</f>
        <v>0</v>
      </c>
      <c r="C42" s="41">
        <f>'55-59 transition matrix'!C11</f>
        <v>0</v>
      </c>
      <c r="D42" s="41">
        <f>'55-59 transition matrix'!D11</f>
        <v>0</v>
      </c>
      <c r="E42" s="41">
        <f>'55-59 transition matrix'!E11</f>
        <v>0</v>
      </c>
      <c r="F42" s="41">
        <f>'55-59 transition matrix'!F11</f>
        <v>0</v>
      </c>
      <c r="G42" s="41">
        <f>'55-59 transition matrix'!G11</f>
        <v>0</v>
      </c>
      <c r="H42" s="41">
        <f>'55-59 transition matrix'!H11</f>
        <v>0</v>
      </c>
      <c r="I42" s="41">
        <f>'55-59 transition matrix'!I11</f>
        <v>0</v>
      </c>
      <c r="J42" s="41">
        <f>'55-59 transition matrix'!J11</f>
        <v>0</v>
      </c>
      <c r="K42" s="41">
        <f>'55-59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</row>
    <row r="43" spans="1:51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</row>
    <row r="44" spans="1:51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</row>
    <row r="45" spans="1:51" x14ac:dyDescent="0.25">
      <c r="A45" s="4">
        <v>55</v>
      </c>
      <c r="B45" s="41">
        <f t="array" ref="B45:K45">MMULT(B29:K29,BS5:CB14)</f>
        <v>584.84407760674492</v>
      </c>
      <c r="C45" s="41">
        <v>251.84524950294954</v>
      </c>
      <c r="D45" s="41">
        <v>37.972697290517495</v>
      </c>
      <c r="E45" s="41">
        <v>13.874931564659398</v>
      </c>
      <c r="F45" s="41">
        <v>5.6517113886977803</v>
      </c>
      <c r="G45" s="41">
        <v>2.9414188979513463</v>
      </c>
      <c r="H45" s="41">
        <v>1.8077718547888517</v>
      </c>
      <c r="I45" s="41">
        <v>0.20595099192856503</v>
      </c>
      <c r="J45" s="41">
        <v>0.30178733947094516</v>
      </c>
      <c r="K45" s="41">
        <v>26.777152600477329</v>
      </c>
      <c r="L45" s="41">
        <f xml:space="preserve"> (C45 + D45 + E45 + F45 + G45 + H45) / $Q$2</f>
        <v>0.33911257397394695</v>
      </c>
      <c r="M45" s="41">
        <f xml:space="preserve"> (D45 + E45 + F45 + G45 + H45) / (C45 + D45 + E45 + F45+ G45 + H45)</f>
        <v>0.19818453869926661</v>
      </c>
      <c r="N45" s="41">
        <f>I45 / (D45 + E45 + F45 + G45 + H45)</f>
        <v>3.3085277456549912E-3</v>
      </c>
      <c r="O45" s="41">
        <f>SUM(B45:J45)</f>
        <v>899.4455964377089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</row>
    <row r="46" spans="1:51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</row>
    <row r="47" spans="1:51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</row>
    <row r="48" spans="1:51" x14ac:dyDescent="0.25">
      <c r="A48" s="4">
        <v>56</v>
      </c>
      <c r="B48" s="41">
        <f t="array" ref="B48:K48">MMULT(B45:K45,B33:K42)</f>
        <v>575.38251936523272</v>
      </c>
      <c r="C48" s="41">
        <v>251.97530652830864</v>
      </c>
      <c r="D48" s="41">
        <v>37.364887255826517</v>
      </c>
      <c r="E48" s="41">
        <v>15.734364889716671</v>
      </c>
      <c r="F48" s="41">
        <v>6.4613022770708444</v>
      </c>
      <c r="G48" s="41">
        <v>2.6961001147816952</v>
      </c>
      <c r="H48" s="41">
        <v>1.7376866646802041</v>
      </c>
      <c r="I48" s="41">
        <v>0.19433187728491413</v>
      </c>
      <c r="J48" s="41">
        <v>0.33795403974296251</v>
      </c>
      <c r="K48" s="41">
        <v>34.338296025540899</v>
      </c>
      <c r="L48" s="41">
        <f xml:space="preserve"> (C48 + D48 + E48 + F48 + G48 + H48) / $Q$2</f>
        <v>0.34113786133896595</v>
      </c>
      <c r="M48" s="41">
        <f xml:space="preserve"> (D48 + E48 + F48 + G48 + H48) / (C48 + D48 + E48 + F48+ G48 + H48)</f>
        <v>0.20253319159529523</v>
      </c>
      <c r="N48" s="41">
        <f>I48 / (D48 + E48 + F48 + G48 + H48)</f>
        <v>3.036704084057516E-3</v>
      </c>
      <c r="O48" s="41">
        <f>SUM(B48:J48)</f>
        <v>891.88445301264494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</row>
    <row r="49" spans="1:51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</row>
    <row r="50" spans="1:51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</row>
    <row r="51" spans="1:51" x14ac:dyDescent="0.25">
      <c r="A51" s="4">
        <v>57</v>
      </c>
      <c r="B51" s="41">
        <f t="array" ref="B51:K51">MMULT(B48:K48,B33:K42)</f>
        <v>566.82320936128815</v>
      </c>
      <c r="C51" s="41">
        <v>251.23089361393841</v>
      </c>
      <c r="D51" s="41">
        <v>36.98263006746874</v>
      </c>
      <c r="E51" s="41">
        <v>17.238377422672968</v>
      </c>
      <c r="F51" s="41">
        <v>7.3319952774989101</v>
      </c>
      <c r="G51" s="41">
        <v>2.5607029880796461</v>
      </c>
      <c r="H51" s="41">
        <v>1.6563106530826293</v>
      </c>
      <c r="I51" s="41">
        <v>0.1830878454788567</v>
      </c>
      <c r="J51" s="41">
        <v>0.36922334885206332</v>
      </c>
      <c r="K51" s="41">
        <v>41.846318459825632</v>
      </c>
      <c r="L51" s="41">
        <f xml:space="preserve"> (C51 + D51 + E51 + F51 + G51 + H51) / $Q$2</f>
        <v>0.34225126769119335</v>
      </c>
      <c r="M51" s="41">
        <f xml:space="preserve"> (D51 + E51 + F51 + G51 + H51) / (C51 + D51 + E51 + F51+ G51 + H51)</f>
        <v>0.20747579684892584</v>
      </c>
      <c r="N51" s="41">
        <f>I51 / (D51 + E51 + F51 + G51 + H51)</f>
        <v>2.7837585495014655E-3</v>
      </c>
      <c r="O51" s="41">
        <f>SUM(B51:J51)</f>
        <v>884.37643057836056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</row>
    <row r="52" spans="1:51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</row>
    <row r="53" spans="1:51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</row>
    <row r="54" spans="1:51" x14ac:dyDescent="0.25">
      <c r="A54" s="4">
        <v>58</v>
      </c>
      <c r="B54" s="41">
        <f t="array" ref="B54:K54">MMULT(B51:K51,B33:K42)</f>
        <v>558.92649791259851</v>
      </c>
      <c r="C54" s="41">
        <v>249.88470926104017</v>
      </c>
      <c r="D54" s="41">
        <v>36.74559257142414</v>
      </c>
      <c r="E54" s="41">
        <v>18.479915675615928</v>
      </c>
      <c r="F54" s="41">
        <v>8.2234419952803606</v>
      </c>
      <c r="G54" s="41">
        <v>2.5155766262224772</v>
      </c>
      <c r="H54" s="41">
        <v>1.5777704054090389</v>
      </c>
      <c r="I54" s="41">
        <v>0.17441704671390332</v>
      </c>
      <c r="J54" s="41">
        <v>0.39564634626329198</v>
      </c>
      <c r="K54" s="41">
        <v>49.299181197618161</v>
      </c>
      <c r="L54" s="41">
        <f xml:space="preserve"> (C54 + D54 + E54 + F54 + G54 + H54) / $Q$2</f>
        <v>0.34271130445091802</v>
      </c>
      <c r="M54" s="41">
        <f xml:space="preserve"> (D54 + E54 + F54 + G54 + H54) / (C54 + D54 + E54 + F54+ G54 + H54)</f>
        <v>0.21278056335293674</v>
      </c>
      <c r="N54" s="41">
        <f>I54 / (D54 + E54 + F54 + G54 + H54)</f>
        <v>2.5823380867024226E-3</v>
      </c>
      <c r="O54" s="41">
        <f>SUM(B54:J54)</f>
        <v>876.9235678405679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</row>
    <row r="55" spans="1:51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</row>
    <row r="56" spans="1:51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</row>
    <row r="57" spans="1:51" x14ac:dyDescent="0.25">
      <c r="A57" s="4">
        <v>59</v>
      </c>
      <c r="B57" s="41">
        <f t="array" ref="B57:K57">MMULT(B54:K54,B33:K42)</f>
        <v>551.52359333476363</v>
      </c>
      <c r="C57" s="41">
        <v>248.12736523708415</v>
      </c>
      <c r="D57" s="41">
        <v>36.599162206048661</v>
      </c>
      <c r="E57" s="41">
        <v>19.523835680985286</v>
      </c>
      <c r="F57" s="41">
        <v>9.1100841537288684</v>
      </c>
      <c r="G57" s="41">
        <v>2.5425281164878699</v>
      </c>
      <c r="H57" s="41">
        <v>1.5110955527262055</v>
      </c>
      <c r="I57" s="41">
        <v>0.16892427002770083</v>
      </c>
      <c r="J57" s="41">
        <v>0.41774165635405008</v>
      </c>
      <c r="K57" s="41">
        <v>56.698418829979488</v>
      </c>
      <c r="L57" s="41">
        <f xml:space="preserve"> (C57 + D57 + E57 + F57 + G57 + H57) / $Q$2</f>
        <v>0.34269733849300504</v>
      </c>
      <c r="M57" s="41">
        <f xml:space="preserve"> (D57 + E57 + F57 + G57 + H57) / (C57 + D57 + E57 + F57+ G57 + H57)</f>
        <v>0.21828492197352109</v>
      </c>
      <c r="N57" s="41">
        <f>I57 / (D57 + E57 + F57 + G57 + H57)</f>
        <v>2.4380473612757823E-3</v>
      </c>
      <c r="O57" s="41">
        <f>SUM(B57:J57)</f>
        <v>869.52433020820638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-3.7178842658653934</v>
      </c>
      <c r="AM57">
        <f>J57 - J45</f>
        <v>0.11595431688310492</v>
      </c>
      <c r="AN57">
        <f>K57-K45</f>
        <v>29.921266229502159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</row>
    <row r="58" spans="1:51" x14ac:dyDescent="0.25">
      <c r="A58" s="22" t="s">
        <v>153</v>
      </c>
      <c r="B58" s="4">
        <f t="shared" ref="B58:J58" si="2">SUM(B45:B57)</f>
        <v>2837.4998975806279</v>
      </c>
      <c r="C58" s="4">
        <f t="shared" si="2"/>
        <v>1253.0635241433208</v>
      </c>
      <c r="D58" s="4">
        <f t="shared" si="2"/>
        <v>185.66496939128552</v>
      </c>
      <c r="E58" s="4">
        <f t="shared" si="2"/>
        <v>84.851425233650247</v>
      </c>
      <c r="F58" s="4">
        <f t="shared" si="2"/>
        <v>36.778535092276762</v>
      </c>
      <c r="G58" s="4">
        <f t="shared" si="2"/>
        <v>13.256326743523037</v>
      </c>
      <c r="H58" s="4">
        <f t="shared" si="2"/>
        <v>8.2906351306869297</v>
      </c>
      <c r="I58" s="4">
        <f t="shared" si="2"/>
        <v>0.9267120314339401</v>
      </c>
      <c r="J58" s="4">
        <f t="shared" si="2"/>
        <v>1.8223527306833132</v>
      </c>
      <c r="K58" s="41"/>
      <c r="L58" s="4"/>
      <c r="M58" s="41"/>
      <c r="N58" s="41"/>
      <c r="O58" s="4">
        <f>SUM(B58:J58)</f>
        <v>4422.1543780774891</v>
      </c>
      <c r="P58" s="41"/>
      <c r="Q58" s="41">
        <f xml:space="preserve"> $R$6 * B58</f>
        <v>2837.4998975806279</v>
      </c>
      <c r="R58" s="41">
        <f>$R$7 * C58</f>
        <v>1253.0635241433208</v>
      </c>
      <c r="S58" s="41">
        <f xml:space="preserve"> $R$8 * D58</f>
        <v>176.38172092172124</v>
      </c>
      <c r="T58" s="41">
        <f xml:space="preserve"> $R$9 * E58</f>
        <v>80.608853971967733</v>
      </c>
      <c r="U58" s="41">
        <f xml:space="preserve"> $R$10 * F58</f>
        <v>33.83625228489462</v>
      </c>
      <c r="V58" s="41">
        <f>$R$11 * G58</f>
        <v>10.339934859947968</v>
      </c>
      <c r="W58" s="41">
        <f>$R$12 *H58</f>
        <v>4.9743810784121578</v>
      </c>
      <c r="X58" s="41">
        <f xml:space="preserve"> $R$13 * I58</f>
        <v>0.60236282043206113</v>
      </c>
      <c r="Y58" s="41">
        <f xml:space="preserve"> $R$14 * J58</f>
        <v>1.3667645480124848</v>
      </c>
      <c r="Z58" s="4">
        <f>SUM(Q58:Y58)</f>
        <v>4398.6736922093369</v>
      </c>
      <c r="AA58" s="41"/>
      <c r="AB58" s="49">
        <f xml:space="preserve"> $S$6 * B58</f>
        <v>7119287.2430297956</v>
      </c>
      <c r="AC58" s="49">
        <f>$S$7 * C58</f>
        <v>4855621.1560553685</v>
      </c>
      <c r="AD58" s="49">
        <f xml:space="preserve"> $S$8 * D58</f>
        <v>728735.00486079569</v>
      </c>
      <c r="AE58" s="49">
        <f xml:space="preserve"> $S$9 * E58</f>
        <v>339405.70093460096</v>
      </c>
      <c r="AF58" s="49">
        <f xml:space="preserve"> $S$10 * F58</f>
        <v>165503.40791524542</v>
      </c>
      <c r="AG58" s="49">
        <f>$S$11 * G58</f>
        <v>274565.03951184911</v>
      </c>
      <c r="AH58" s="49">
        <f>$S$12 *H58</f>
        <v>424347.86852907983</v>
      </c>
      <c r="AI58" s="49">
        <f xml:space="preserve"> $S$13 * I58</f>
        <v>65731.684389609378</v>
      </c>
      <c r="AJ58" s="49">
        <f xml:space="preserve"> $S$14 * J58</f>
        <v>122403.78821453678</v>
      </c>
      <c r="AK58" s="39">
        <f>SUM(AB58:AJ58) + AL58 + AM58 + AN58</f>
        <v>15979518.951627985</v>
      </c>
      <c r="AL58" s="39">
        <f>IF(AL57&gt;0,(AL57*$T$7)-(AL57*$S$7),0)</f>
        <v>0</v>
      </c>
      <c r="AM58" s="39">
        <f>IF(AM57 &gt; 0, (AM57 * $T$14) - (AM57 * $S$14), 0)</f>
        <v>19314.510563218788</v>
      </c>
      <c r="AN58" s="39">
        <f t="array" ref="AN58">IF(AN57&gt;0,AN57*$T$15,0)</f>
        <v>1864603.547623886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</row>
    <row r="59" spans="1:51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</row>
    <row r="60" spans="1:51" x14ac:dyDescent="0.25">
      <c r="A60" s="4" t="str">
        <f>'60-64 transition matrix'!A1</f>
        <v>60-64</v>
      </c>
      <c r="B60" s="4" t="str">
        <f>'60-64 transition matrix'!B1</f>
        <v>no NAFLD</v>
      </c>
      <c r="C60" s="4" t="str">
        <f>'60-64 transition matrix'!C1</f>
        <v>NAFLD</v>
      </c>
      <c r="D60" s="4" t="str">
        <f>'60-64 transition matrix'!D1</f>
        <v>F1</v>
      </c>
      <c r="E60" s="4" t="str">
        <f>'60-64 transition matrix'!E1</f>
        <v>F2</v>
      </c>
      <c r="F60" s="4" t="str">
        <f>'60-64 transition matrix'!F1</f>
        <v>F3</v>
      </c>
      <c r="G60" s="4" t="str">
        <f>'60-64 transition matrix'!G1</f>
        <v>F4</v>
      </c>
      <c r="H60" s="4" t="str">
        <f>'60-64 transition matrix'!H1</f>
        <v>DCC</v>
      </c>
      <c r="I60" s="4" t="str">
        <f>'60-64 transition matrix'!I1</f>
        <v>HCC</v>
      </c>
      <c r="J60" s="4" t="str">
        <f>'60-64 transition matrix'!J1</f>
        <v>LT</v>
      </c>
      <c r="K60" s="4" t="str">
        <f>'60-64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</row>
    <row r="61" spans="1:51" x14ac:dyDescent="0.25">
      <c r="A61" s="4" t="str">
        <f>'60-64 transition matrix'!A2</f>
        <v>no NAFLD</v>
      </c>
      <c r="B61" s="41">
        <f>'60-64 transition matrix'!B2</f>
        <v>0.90156000000000003</v>
      </c>
      <c r="C61" s="41">
        <f>'60-64 transition matrix'!C2</f>
        <v>8.8099999999999998E-2</v>
      </c>
      <c r="D61" s="41">
        <f>'60-64 transition matrix'!D2</f>
        <v>0</v>
      </c>
      <c r="E61" s="41">
        <f>'60-64 transition matrix'!E2</f>
        <v>0</v>
      </c>
      <c r="F61" s="41">
        <f>'60-64 transition matrix'!F2</f>
        <v>0</v>
      </c>
      <c r="G61" s="41">
        <f>'60-64 transition matrix'!G2</f>
        <v>0</v>
      </c>
      <c r="H61" s="41">
        <f>'60-64 transition matrix'!H2</f>
        <v>0</v>
      </c>
      <c r="I61" s="41">
        <f>'60-64 transition matrix'!I2</f>
        <v>0</v>
      </c>
      <c r="J61" s="41">
        <f>'60-64 transition matrix'!J2</f>
        <v>0</v>
      </c>
      <c r="K61" s="41">
        <f>'60-64 transition matrix'!K2</f>
        <v>1.034E-2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</row>
    <row r="62" spans="1:51" x14ac:dyDescent="0.25">
      <c r="A62" s="4" t="str">
        <f>'60-64 transition matrix'!A3</f>
        <v>NAFLD</v>
      </c>
      <c r="B62" s="41">
        <f>'60-64 transition matrix'!B3</f>
        <v>0.17818999999999999</v>
      </c>
      <c r="C62" s="41">
        <f>'60-64 transition matrix'!C3</f>
        <v>0.7889153000000001</v>
      </c>
      <c r="D62" s="41">
        <f>'60-64 transition matrix'!D3</f>
        <v>2.0952000000000002E-2</v>
      </c>
      <c r="E62" s="41">
        <f>'60-64 transition matrix'!E3</f>
        <v>0</v>
      </c>
      <c r="F62" s="41">
        <f>'60-64 transition matrix'!F3</f>
        <v>0</v>
      </c>
      <c r="G62" s="41">
        <f>'60-64 transition matrix'!G3</f>
        <v>0</v>
      </c>
      <c r="H62" s="41">
        <f>'60-64 transition matrix'!H3</f>
        <v>0</v>
      </c>
      <c r="I62" s="41">
        <f>'60-64 transition matrix'!I3</f>
        <v>0</v>
      </c>
      <c r="J62" s="41">
        <f>'60-64 transition matrix'!J3</f>
        <v>0</v>
      </c>
      <c r="K62" s="41">
        <f>'60-64 transition matrix'!K3</f>
        <v>1.1942700000000001E-2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</row>
    <row r="63" spans="1:51" x14ac:dyDescent="0.25">
      <c r="A63" s="4" t="str">
        <f>'60-64 transition matrix'!A4</f>
        <v>F1</v>
      </c>
      <c r="B63" s="41">
        <f>'60-64 transition matrix'!B4</f>
        <v>0</v>
      </c>
      <c r="C63" s="41">
        <f>'60-64 transition matrix'!C4</f>
        <v>6.1800000000000001E-2</v>
      </c>
      <c r="D63" s="41">
        <f>'60-64 transition matrix'!D4</f>
        <v>0.81870660299999998</v>
      </c>
      <c r="E63" s="41">
        <f>'60-64 transition matrix'!E4</f>
        <v>0.1067</v>
      </c>
      <c r="F63" s="41">
        <f>'60-64 transition matrix'!F4</f>
        <v>0</v>
      </c>
      <c r="G63" s="41">
        <f>'60-64 transition matrix'!G4</f>
        <v>0</v>
      </c>
      <c r="H63" s="41">
        <f>'60-64 transition matrix'!H4</f>
        <v>0</v>
      </c>
      <c r="I63" s="41">
        <f>'60-64 transition matrix'!I4</f>
        <v>9.0210000000000005E-6</v>
      </c>
      <c r="J63" s="41">
        <f>'60-64 transition matrix'!J4</f>
        <v>0</v>
      </c>
      <c r="K63" s="41">
        <f>'60-64 transition matrix'!K4</f>
        <v>1.2784376000000002E-2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</row>
    <row r="64" spans="1:51" x14ac:dyDescent="0.25">
      <c r="A64" s="4" t="str">
        <f>'60-64 transition matrix'!A5</f>
        <v>F2</v>
      </c>
      <c r="B64" s="41">
        <f>'60-64 transition matrix'!B5</f>
        <v>0</v>
      </c>
      <c r="C64" s="41">
        <f>'60-64 transition matrix'!C5</f>
        <v>0</v>
      </c>
      <c r="D64" s="41">
        <f>'60-64 transition matrix'!D5</f>
        <v>6.1800000000000001E-2</v>
      </c>
      <c r="E64" s="41">
        <f>'60-64 transition matrix'!E5</f>
        <v>0.810819752</v>
      </c>
      <c r="F64" s="41">
        <f>'60-64 transition matrix'!F5</f>
        <v>0.1067</v>
      </c>
      <c r="G64" s="41">
        <f>'60-64 transition matrix'!G5</f>
        <v>0</v>
      </c>
      <c r="H64" s="41">
        <f>'60-64 transition matrix'!H5</f>
        <v>0</v>
      </c>
      <c r="I64" s="41">
        <f>'60-64 transition matrix'!I5</f>
        <v>1.8430000000000001E-4</v>
      </c>
      <c r="J64" s="41">
        <f>'60-64 transition matrix'!J5</f>
        <v>0</v>
      </c>
      <c r="K64" s="41">
        <f>'60-64 transition matrix'!K5</f>
        <v>2.0495948000000003E-2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</row>
    <row r="65" spans="1:51" x14ac:dyDescent="0.25">
      <c r="A65" s="4" t="str">
        <f>'60-64 transition matrix'!A6</f>
        <v>F3</v>
      </c>
      <c r="B65" s="41">
        <f>'60-64 transition matrix'!B6</f>
        <v>0</v>
      </c>
      <c r="C65" s="41">
        <f>'60-64 transition matrix'!C6</f>
        <v>0</v>
      </c>
      <c r="D65" s="41">
        <f>'60-64 transition matrix'!D6</f>
        <v>0</v>
      </c>
      <c r="E65" s="41">
        <f>'60-64 transition matrix'!E6</f>
        <v>6.1800000000000001E-2</v>
      </c>
      <c r="F65" s="41">
        <f>'60-64 transition matrix'!F6</f>
        <v>0.84131937000000001</v>
      </c>
      <c r="G65" s="41">
        <f>'60-64 transition matrix'!G6</f>
        <v>6.9839999999999999E-2</v>
      </c>
      <c r="H65" s="41">
        <f>'60-64 transition matrix'!H6</f>
        <v>0</v>
      </c>
      <c r="I65" s="41">
        <f>'60-64 transition matrix'!I6</f>
        <v>3.6860000000000001E-4</v>
      </c>
      <c r="J65" s="41">
        <f>'60-64 transition matrix'!J6</f>
        <v>0</v>
      </c>
      <c r="K65" s="41">
        <f>'60-64 transition matrix'!K6</f>
        <v>2.6672030000000003E-2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</row>
    <row r="66" spans="1:51" x14ac:dyDescent="0.25">
      <c r="A66" s="4" t="str">
        <f>'60-64 transition matrix'!A7</f>
        <v>F4</v>
      </c>
      <c r="B66" s="41">
        <f>'60-64 transition matrix'!B7</f>
        <v>0</v>
      </c>
      <c r="C66" s="41">
        <f>'60-64 transition matrix'!C7</f>
        <v>0</v>
      </c>
      <c r="D66" s="41">
        <f>'60-64 transition matrix'!D7</f>
        <v>0</v>
      </c>
      <c r="E66" s="41">
        <f>'60-64 transition matrix'!E7</f>
        <v>0</v>
      </c>
      <c r="F66" s="41">
        <f>'60-64 transition matrix'!F7</f>
        <v>6.1800000000000001E-2</v>
      </c>
      <c r="G66" s="41">
        <f>'60-64 transition matrix'!G7</f>
        <v>0.77251059399999999</v>
      </c>
      <c r="H66" s="41">
        <f>'60-64 transition matrix'!H7</f>
        <v>0.1067</v>
      </c>
      <c r="I66" s="41">
        <f>'60-64 transition matrix'!I7</f>
        <v>2.5219999999999999E-2</v>
      </c>
      <c r="J66" s="41">
        <f>'60-64 transition matrix'!J7</f>
        <v>0</v>
      </c>
      <c r="K66" s="41">
        <f>'60-64 transition matrix'!K7</f>
        <v>3.3769406000000002E-2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</row>
    <row r="67" spans="1:51" x14ac:dyDescent="0.25">
      <c r="A67" s="4" t="str">
        <f>'60-64 transition matrix'!A8</f>
        <v>DCC</v>
      </c>
      <c r="B67" s="41">
        <f>'60-64 transition matrix'!B8</f>
        <v>0</v>
      </c>
      <c r="C67" s="41">
        <f>'60-64 transition matrix'!C8</f>
        <v>0</v>
      </c>
      <c r="D67" s="41">
        <f>'60-64 transition matrix'!D8</f>
        <v>0</v>
      </c>
      <c r="E67" s="41">
        <f>'60-64 transition matrix'!E8</f>
        <v>0</v>
      </c>
      <c r="F67" s="41">
        <f>'60-64 transition matrix'!F8</f>
        <v>0</v>
      </c>
      <c r="G67" s="41">
        <f>'60-64 transition matrix'!G8</f>
        <v>0</v>
      </c>
      <c r="H67" s="41">
        <f>'60-64 transition matrix'!H8</f>
        <v>0.78761999999999999</v>
      </c>
      <c r="I67" s="41">
        <f>'60-64 transition matrix'!I8</f>
        <v>2.5219999999999999E-2</v>
      </c>
      <c r="J67" s="41">
        <f>'60-64 transition matrix'!J8</f>
        <v>2.716E-2</v>
      </c>
      <c r="K67" s="41">
        <f>'60-64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</row>
    <row r="68" spans="1:51" x14ac:dyDescent="0.25">
      <c r="A68" s="4" t="str">
        <f>'60-64 transition matrix'!A9</f>
        <v>HCC</v>
      </c>
      <c r="B68" s="41">
        <f>'60-64 transition matrix'!B9</f>
        <v>0</v>
      </c>
      <c r="C68" s="41">
        <f>'60-64 transition matrix'!C9</f>
        <v>0</v>
      </c>
      <c r="D68" s="41">
        <f>'60-64 transition matrix'!D9</f>
        <v>0</v>
      </c>
      <c r="E68" s="41">
        <f>'60-64 transition matrix'!E9</f>
        <v>0</v>
      </c>
      <c r="F68" s="41">
        <f>'60-64 transition matrix'!F9</f>
        <v>0</v>
      </c>
      <c r="G68" s="41">
        <f>'60-64 transition matrix'!G9</f>
        <v>0</v>
      </c>
      <c r="H68" s="41">
        <f>'60-64 transition matrix'!H9</f>
        <v>0</v>
      </c>
      <c r="I68" s="41">
        <f>'60-64 transition matrix'!I9</f>
        <v>0.33782000000000001</v>
      </c>
      <c r="J68" s="41">
        <f>'60-64 transition matrix'!J9</f>
        <v>3.9780000000000003E-2</v>
      </c>
      <c r="K68" s="41">
        <f>'60-64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</row>
    <row r="69" spans="1:51" x14ac:dyDescent="0.25">
      <c r="A69" s="4" t="str">
        <f>'60-64 transition matrix'!A10</f>
        <v xml:space="preserve">LT </v>
      </c>
      <c r="B69" s="41">
        <f>'60-64 transition matrix'!B10</f>
        <v>0</v>
      </c>
      <c r="C69" s="41">
        <f>'60-64 transition matrix'!C10</f>
        <v>0</v>
      </c>
      <c r="D69" s="41">
        <f>'60-64 transition matrix'!D10</f>
        <v>0</v>
      </c>
      <c r="E69" s="41">
        <f>'60-64 transition matrix'!E10</f>
        <v>0</v>
      </c>
      <c r="F69" s="41">
        <f>'60-64 transition matrix'!F10</f>
        <v>0</v>
      </c>
      <c r="G69" s="41">
        <f>'60-64 transition matrix'!G10</f>
        <v>0</v>
      </c>
      <c r="H69" s="41">
        <f>'60-64 transition matrix'!H10</f>
        <v>0</v>
      </c>
      <c r="I69" s="41">
        <f>'60-64 transition matrix'!I10</f>
        <v>0</v>
      </c>
      <c r="J69" s="41">
        <f>'60-64 transition matrix'!J10</f>
        <v>0.92999999999999994</v>
      </c>
      <c r="K69" s="41">
        <f>'60-64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</row>
    <row r="70" spans="1:51" x14ac:dyDescent="0.25">
      <c r="A70" s="4" t="str">
        <f>'60-64 transition matrix'!A11</f>
        <v>death</v>
      </c>
      <c r="B70" s="41">
        <f>'60-64 transition matrix'!B11</f>
        <v>0</v>
      </c>
      <c r="C70" s="41">
        <f>'60-64 transition matrix'!C11</f>
        <v>0</v>
      </c>
      <c r="D70" s="41">
        <f>'60-64 transition matrix'!D11</f>
        <v>0</v>
      </c>
      <c r="E70" s="41">
        <f>'60-64 transition matrix'!E11</f>
        <v>0</v>
      </c>
      <c r="F70" s="41">
        <f>'60-64 transition matrix'!F11</f>
        <v>0</v>
      </c>
      <c r="G70" s="41">
        <f>'60-64 transition matrix'!G11</f>
        <v>0</v>
      </c>
      <c r="H70" s="41">
        <f>'60-64 transition matrix'!H11</f>
        <v>0</v>
      </c>
      <c r="I70" s="41">
        <f>'60-64 transition matrix'!I11</f>
        <v>0</v>
      </c>
      <c r="J70" s="41">
        <f>'60-64 transition matrix'!J11</f>
        <v>0</v>
      </c>
      <c r="K70" s="41">
        <f>'60-64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</row>
    <row r="71" spans="1:51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</row>
    <row r="72" spans="1:51" x14ac:dyDescent="0.25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</row>
    <row r="73" spans="1:51" x14ac:dyDescent="0.25">
      <c r="A73" s="4">
        <v>60</v>
      </c>
      <c r="B73" s="41">
        <f t="array" ref="B73:K73">MMULT(B57:K57,B61:K70)</f>
        <v>541.44542601848559</v>
      </c>
      <c r="C73" s="41">
        <v>246.60253158135032</v>
      </c>
      <c r="D73" s="41">
        <v>36.36931336389236</v>
      </c>
      <c r="E73" s="41">
        <v>20.298445413031075</v>
      </c>
      <c r="F73" s="41">
        <v>9.9048117656222345</v>
      </c>
      <c r="G73" s="41">
        <v>2.6003781828261698</v>
      </c>
      <c r="H73" s="41">
        <v>1.4614568292674697</v>
      </c>
      <c r="I73" s="41">
        <v>0.1665847668156677</v>
      </c>
      <c r="J73" s="41">
        <v>0.43626090308301224</v>
      </c>
      <c r="K73" s="41">
        <v>66.937540213812099</v>
      </c>
      <c r="L73" s="41">
        <f xml:space="preserve"> (C73 + D73 + E73 + F73 + G73 + H73) / $Q$2</f>
        <v>0.34250609528368492</v>
      </c>
      <c r="M73" s="41">
        <f xml:space="preserve"> (D73 + E73 + F73 + G73 + H73) / (C73 + D73 + E73 + F73+ G73 + H73)</f>
        <v>0.22265504828134355</v>
      </c>
      <c r="N73" s="41">
        <f>I73 / (D73 + E73 + F73 + G73 + H73)</f>
        <v>2.3584082786228854E-3</v>
      </c>
      <c r="O73" s="41">
        <f>SUM(B73:J73)</f>
        <v>859.28520882437385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</row>
    <row r="74" spans="1:51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</row>
    <row r="75" spans="1:51" x14ac:dyDescent="0.25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</row>
    <row r="76" spans="1:51" x14ac:dyDescent="0.25">
      <c r="A76" s="4">
        <v>61</v>
      </c>
      <c r="B76" s="41">
        <f t="array" ref="B76:K76">MMULT(B73:K73,B61:K70)</f>
        <v>532.08764338370668</v>
      </c>
      <c r="C76" s="41">
        <v>244.4974757813776</v>
      </c>
      <c r="D76" s="41">
        <v>36.197057165812588</v>
      </c>
      <c r="E76" s="41">
        <v>20.951103578822163</v>
      </c>
      <c r="F76" s="41">
        <v>10.659657491890959</v>
      </c>
      <c r="G76" s="41">
        <v>2.7005717483507423</v>
      </c>
      <c r="H76" s="41">
        <v>1.4285329799751967</v>
      </c>
      <c r="I76" s="41">
        <v>0.16643514961295611</v>
      </c>
      <c r="J76" s="41">
        <v>0.4520425493740331</v>
      </c>
      <c r="K76" s="41">
        <v>77.08222920926309</v>
      </c>
      <c r="L76" s="41">
        <f xml:space="preserve"> (C76 + D76 + E76 + F76 + G76 + H76) / $Q$2</f>
        <v>0.34163963158411187</v>
      </c>
      <c r="M76" s="41">
        <f xml:space="preserve"> (D76 + E76 + F76 + G76 + H76) / (C76 + D76 + E76 + F76+ G76 + H76)</f>
        <v>0.22733597627147631</v>
      </c>
      <c r="N76" s="41">
        <f>I76 / (D76 + E76 + F76 + G76 + H76)</f>
        <v>2.3136261985277889E-3</v>
      </c>
      <c r="O76" s="41">
        <f>SUM(B76:J76)</f>
        <v>849.14051982892295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</row>
    <row r="77" spans="1:51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</row>
    <row r="78" spans="1:51" x14ac:dyDescent="0.25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</row>
    <row r="79" spans="1:51" x14ac:dyDescent="0.25">
      <c r="A79" s="4">
        <v>62</v>
      </c>
      <c r="B79" s="41">
        <f t="array" ref="B79:K79">MMULT(B76:K76,B61:K70)</f>
        <v>523.27594097849828</v>
      </c>
      <c r="C79" s="41">
        <v>242.00169897026004</v>
      </c>
      <c r="D79" s="41">
        <v>36.05225902456187</v>
      </c>
      <c r="E79" s="41">
        <v>21.50856144049796</v>
      </c>
      <c r="F79" s="41">
        <v>11.370554411401883</v>
      </c>
      <c r="G79" s="41">
        <v>2.830690764691715</v>
      </c>
      <c r="H79" s="41">
        <v>1.4132921512370886</v>
      </c>
      <c r="I79" s="41">
        <v>0.16847811528440976</v>
      </c>
      <c r="J79" s="41">
        <v>0.46581931690558048</v>
      </c>
      <c r="K79" s="41">
        <v>87.135453864847221</v>
      </c>
      <c r="L79" s="41">
        <f xml:space="preserve"> (C79 + D79 + E79 + F79 + G79 + H79) / $Q$2</f>
        <v>0.34028213741234348</v>
      </c>
      <c r="M79" s="41">
        <f xml:space="preserve"> (D79 + E79 + F79 + G79 + H79) / (C79 + D79 + E79 + F79+ G79 + H79)</f>
        <v>0.23217222263578804</v>
      </c>
      <c r="N79" s="41">
        <f>I79 / (D79 + E79 + F79 + G79 + H79)</f>
        <v>2.3023886779263516E-3</v>
      </c>
      <c r="O79" s="41">
        <f>SUM(B79:J79)</f>
        <v>839.08729517333882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</row>
    <row r="80" spans="1:51" ht="15.75" thickBot="1" x14ac:dyDescent="0.3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</row>
    <row r="81" spans="1:51" x14ac:dyDescent="0.25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24" t="s">
        <v>190</v>
      </c>
      <c r="R81" s="45"/>
      <c r="S81" s="45"/>
      <c r="T81" s="45"/>
      <c r="U81" s="46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</row>
    <row r="82" spans="1:51" ht="15.75" thickBot="1" x14ac:dyDescent="0.3">
      <c r="A82" s="4">
        <v>63</v>
      </c>
      <c r="B82" s="41">
        <f t="array" ref="B82:K82">MMULT(B79:K79,B61:K70)</f>
        <v>514.88694008808557</v>
      </c>
      <c r="C82" s="41">
        <v>239.24748295155604</v>
      </c>
      <c r="D82" s="41">
        <v>35.915871210322805</v>
      </c>
      <c r="E82" s="41">
        <v>21.989042753606704</v>
      </c>
      <c r="F82" s="41">
        <v>12.036167868910432</v>
      </c>
      <c r="G82" s="41">
        <v>2.9808581241546186</v>
      </c>
      <c r="H82" s="41">
        <v>1.4151718687499617</v>
      </c>
      <c r="I82" s="41">
        <v>0.1724289677032908</v>
      </c>
      <c r="J82" s="41">
        <v>0.47829903897580295</v>
      </c>
      <c r="K82" s="41">
        <v>97.100486166120874</v>
      </c>
      <c r="L82" s="41">
        <f xml:space="preserve"> (C82 + D82 + E82 + F82 + G82 + H82) / $Q$2</f>
        <v>0.33856282962487688</v>
      </c>
      <c r="M82" s="41">
        <f xml:space="preserve"> (D82 + E82 + F82 + G82 + H82) / (C82 + D82 + E82 + F82+ G82 + H82)</f>
        <v>0.23705600678036104</v>
      </c>
      <c r="N82" s="41">
        <f>I82 / (D82 + E82 + F82 + G82 + H82)</f>
        <v>2.3195543042819019E-3</v>
      </c>
      <c r="O82" s="41">
        <f>SUM(B82:J82)</f>
        <v>829.12226287206522</v>
      </c>
      <c r="P82" s="41"/>
      <c r="Q82" s="27" t="s">
        <v>191</v>
      </c>
      <c r="R82" s="47"/>
      <c r="S82" s="47"/>
      <c r="T82" s="47"/>
      <c r="U82" s="48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</row>
    <row r="83" spans="1:51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</row>
    <row r="84" spans="1:51" x14ac:dyDescent="0.25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</row>
    <row r="85" spans="1:51" x14ac:dyDescent="0.25">
      <c r="A85" s="4">
        <v>64</v>
      </c>
      <c r="B85" s="41">
        <f t="array" ref="B85:K85">MMULT(B82:K82,B61:K70)</f>
        <v>506.83297869295217</v>
      </c>
      <c r="C85" s="41">
        <v>236.32714004953002</v>
      </c>
      <c r="D85" s="41">
        <v>35.776197017362776</v>
      </c>
      <c r="E85" s="41">
        <v>22.40520882463689</v>
      </c>
      <c r="F85" s="41">
        <v>12.656709062568559</v>
      </c>
      <c r="G85" s="41">
        <v>3.1433504440851148</v>
      </c>
      <c r="H85" s="41">
        <v>1.4326752291121427</v>
      </c>
      <c r="I85" s="41">
        <v>0.17793093942073765</v>
      </c>
      <c r="J85" s="41">
        <v>0.49011339853798264</v>
      </c>
      <c r="K85" s="41">
        <v>106.98044537997968</v>
      </c>
      <c r="L85" s="41">
        <f xml:space="preserve"> (C85 + D85 + E85 + F85 + G85 + H85) / $Q$2</f>
        <v>0.3365726883204021</v>
      </c>
      <c r="M85" s="41">
        <f xml:space="preserve"> (D85 + E85 + F85 + G85 + H85) / (C85 + D85 + E85 + F85+ G85 + H85)</f>
        <v>0.24191258990793524</v>
      </c>
      <c r="N85" s="41">
        <f>I85 / (D85 + E85 + F85 + G85 + H85)</f>
        <v>2.359384301903686E-3</v>
      </c>
      <c r="O85" s="41">
        <f>SUM(B85:J85)</f>
        <v>819.24230365820642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-10.275391531820304</v>
      </c>
      <c r="AM85">
        <f>J85 - J73</f>
        <v>5.3852495454970395E-2</v>
      </c>
      <c r="AN85">
        <f>K85-K73</f>
        <v>40.042905166167586</v>
      </c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</row>
    <row r="86" spans="1:51" x14ac:dyDescent="0.25">
      <c r="A86" s="22" t="s">
        <v>153</v>
      </c>
      <c r="B86" s="4">
        <f t="shared" ref="B86:J86" si="3">SUM(B73:B85)</f>
        <v>2618.5289291617282</v>
      </c>
      <c r="C86" s="4">
        <f t="shared" si="3"/>
        <v>1208.6763293340741</v>
      </c>
      <c r="D86" s="4">
        <f t="shared" si="3"/>
        <v>180.3106977819524</v>
      </c>
      <c r="E86" s="4">
        <f t="shared" si="3"/>
        <v>107.15236201059479</v>
      </c>
      <c r="F86" s="4">
        <f t="shared" si="3"/>
        <v>56.627900600394071</v>
      </c>
      <c r="G86" s="4">
        <f t="shared" si="3"/>
        <v>14.255849264108361</v>
      </c>
      <c r="H86" s="4">
        <f t="shared" si="3"/>
        <v>7.1511290583418603</v>
      </c>
      <c r="I86" s="4">
        <f t="shared" si="3"/>
        <v>0.85185793883706207</v>
      </c>
      <c r="J86" s="4">
        <f t="shared" si="3"/>
        <v>2.3225352068764114</v>
      </c>
      <c r="K86" s="41"/>
      <c r="L86" s="4">
        <f>AVERAGE(L2:L85)</f>
        <v>0.33827907858716477</v>
      </c>
      <c r="M86" s="41"/>
      <c r="N86" s="41"/>
      <c r="O86" s="4">
        <f>SUM(B86:J86)</f>
        <v>4195.8775903569085</v>
      </c>
      <c r="P86" s="41"/>
      <c r="Q86" s="41">
        <f xml:space="preserve"> $R$6 * B86</f>
        <v>2618.5289291617282</v>
      </c>
      <c r="R86" s="41">
        <f>$R$7 * C86</f>
        <v>1208.6763293340741</v>
      </c>
      <c r="S86" s="41">
        <f xml:space="preserve"> $R$8 * D86</f>
        <v>171.29516289285476</v>
      </c>
      <c r="T86" s="41">
        <f xml:space="preserve"> $R$9 * E86</f>
        <v>101.79474391006504</v>
      </c>
      <c r="U86" s="41">
        <f xml:space="preserve"> $R$10 * F86</f>
        <v>52.097668552362549</v>
      </c>
      <c r="V86" s="41">
        <f>$R$11 * G86</f>
        <v>11.119562426004522</v>
      </c>
      <c r="W86" s="41">
        <f>$R$12 *H86</f>
        <v>4.290677435005116</v>
      </c>
      <c r="X86" s="41">
        <f xml:space="preserve"> $R$13 * I86</f>
        <v>0.55370766024409035</v>
      </c>
      <c r="Y86" s="41">
        <f xml:space="preserve"> $R$14 * J86</f>
        <v>1.7419014051573085</v>
      </c>
      <c r="Z86" s="4">
        <f>SUM(Q86:Y86)</f>
        <v>4170.0986827774959</v>
      </c>
      <c r="AA86" s="41"/>
      <c r="AB86" s="49">
        <f xml:space="preserve"> $S$6 * B86</f>
        <v>6569889.0832667761</v>
      </c>
      <c r="AC86" s="49">
        <f>$S$7 * C86</f>
        <v>4683620.7761695376</v>
      </c>
      <c r="AD86" s="49">
        <f xml:space="preserve"> $S$8 * D86</f>
        <v>707719.48879416322</v>
      </c>
      <c r="AE86" s="49">
        <f xml:space="preserve"> $S$9 * E86</f>
        <v>428609.44804237917</v>
      </c>
      <c r="AF86" s="49">
        <f xml:space="preserve"> $S$10 * F86</f>
        <v>254825.55270177333</v>
      </c>
      <c r="AG86" s="49">
        <f>$S$11 * G86</f>
        <v>295267.14995821239</v>
      </c>
      <c r="AH86" s="49">
        <f>$S$12 *H86</f>
        <v>366023.38972216978</v>
      </c>
      <c r="AI86" s="49">
        <f xml:space="preserve"> $S$13 * I86</f>
        <v>60422.283601712814</v>
      </c>
      <c r="AJ86" s="49">
        <f xml:space="preserve"> $S$14 * J86</f>
        <v>156000.04477547479</v>
      </c>
      <c r="AK86" s="39">
        <f>SUM(AB86:AJ86) + AL86 + AM86 + AN86</f>
        <v>16026701.148440201</v>
      </c>
      <c r="AL86" s="39">
        <f>IF(AL85&gt;0,(AL85*$T$7)-(AL85*$S$7),0)</f>
        <v>0</v>
      </c>
      <c r="AM86" s="39">
        <f>IF(AM85 &gt; 0, (AM85 * $T$14) - (AM85 * $S$14), 0)</f>
        <v>8970.2101679344196</v>
      </c>
      <c r="AN86" s="39">
        <f t="array" ref="AN86">IF(AN85&gt;0,AN85*$T$15,0)</f>
        <v>2495353.7212400655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</row>
    <row r="87" spans="1:51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</row>
    <row r="88" spans="1:51" x14ac:dyDescent="0.25">
      <c r="A88" s="4" t="str">
        <f>'65-69 transition matrix'!A1</f>
        <v>65-69</v>
      </c>
      <c r="B88" s="4" t="str">
        <f>'65-69 transition matrix'!B1</f>
        <v>no NAFLD</v>
      </c>
      <c r="C88" s="4" t="str">
        <f>'65-69 transition matrix'!C1</f>
        <v>NAFLD</v>
      </c>
      <c r="D88" s="4" t="str">
        <f>'65-69 transition matrix'!D1</f>
        <v>F1</v>
      </c>
      <c r="E88" s="4" t="str">
        <f>'65-69 transition matrix'!E1</f>
        <v>F2</v>
      </c>
      <c r="F88" s="4" t="str">
        <f>'65-69 transition matrix'!F1</f>
        <v>F3</v>
      </c>
      <c r="G88" s="4" t="str">
        <f>'65-69 transition matrix'!G1</f>
        <v>F4</v>
      </c>
      <c r="H88" s="4" t="str">
        <f>'65-69 transition matrix'!H1</f>
        <v>DCC</v>
      </c>
      <c r="I88" s="4" t="str">
        <f>'65-69 transition matrix'!I1</f>
        <v>HCC</v>
      </c>
      <c r="J88" s="4" t="str">
        <f>'65-69 transition matrix'!J1</f>
        <v>LT</v>
      </c>
      <c r="K88" s="4" t="str">
        <f>'65-69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</row>
    <row r="89" spans="1:51" x14ac:dyDescent="0.25">
      <c r="A89" s="4" t="str">
        <f>'65-69 transition matrix'!A2</f>
        <v>no NAFLD</v>
      </c>
      <c r="B89" s="41">
        <f>'65-69 transition matrix'!B2</f>
        <v>0.89561000000000002</v>
      </c>
      <c r="C89" s="41">
        <f>'65-69 transition matrix'!C2</f>
        <v>8.9399999999999993E-2</v>
      </c>
      <c r="D89" s="41">
        <f>'65-69 transition matrix'!D2</f>
        <v>0</v>
      </c>
      <c r="E89" s="41">
        <f>'65-69 transition matrix'!E2</f>
        <v>0</v>
      </c>
      <c r="F89" s="41">
        <f>'65-69 transition matrix'!F2</f>
        <v>0</v>
      </c>
      <c r="G89" s="41">
        <f>'65-69 transition matrix'!G2</f>
        <v>0</v>
      </c>
      <c r="H89" s="41">
        <f>'65-69 transition matrix'!H2</f>
        <v>0</v>
      </c>
      <c r="I89" s="41">
        <f>'65-69 transition matrix'!I2</f>
        <v>0</v>
      </c>
      <c r="J89" s="41">
        <f>'65-69 transition matrix'!J2</f>
        <v>0</v>
      </c>
      <c r="K89" s="41">
        <f>'65-69 transition matrix'!K2</f>
        <v>1.499E-2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</row>
    <row r="90" spans="1:51" x14ac:dyDescent="0.25">
      <c r="A90" s="4" t="str">
        <f>'65-69 transition matrix'!A3</f>
        <v>NAFLD</v>
      </c>
      <c r="B90" s="41">
        <f>'65-69 transition matrix'!B3</f>
        <v>0.14359</v>
      </c>
      <c r="C90" s="41">
        <f>'65-69 transition matrix'!C3</f>
        <v>0.81453449999999994</v>
      </c>
      <c r="D90" s="41">
        <f>'65-69 transition matrix'!D3</f>
        <v>2.6136E-2</v>
      </c>
      <c r="E90" s="41">
        <f>'65-69 transition matrix'!E3</f>
        <v>0</v>
      </c>
      <c r="F90" s="41">
        <f>'65-69 transition matrix'!F3</f>
        <v>0</v>
      </c>
      <c r="G90" s="41">
        <f>'65-69 transition matrix'!G3</f>
        <v>0</v>
      </c>
      <c r="H90" s="41">
        <f>'65-69 transition matrix'!H3</f>
        <v>0</v>
      </c>
      <c r="I90" s="41">
        <f>'65-69 transition matrix'!I3</f>
        <v>0</v>
      </c>
      <c r="J90" s="41">
        <f>'65-69 transition matrix'!J3</f>
        <v>0</v>
      </c>
      <c r="K90" s="41">
        <f>'65-69 transition matrix'!K3</f>
        <v>1.57395E-2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</row>
    <row r="91" spans="1:51" x14ac:dyDescent="0.25">
      <c r="A91" s="4" t="str">
        <f>'65-69 transition matrix'!A4</f>
        <v>F1</v>
      </c>
      <c r="B91" s="41">
        <f>'65-69 transition matrix'!B4</f>
        <v>0</v>
      </c>
      <c r="C91" s="41">
        <f>'65-69 transition matrix'!C4</f>
        <v>4.9799999999999997E-2</v>
      </c>
      <c r="D91" s="41">
        <f>'65-69 transition matrix'!D4</f>
        <v>0.80023998699999999</v>
      </c>
      <c r="E91" s="41">
        <f>'65-69 transition matrix'!E4</f>
        <v>0.1331</v>
      </c>
      <c r="F91" s="41">
        <f>'65-69 transition matrix'!F4</f>
        <v>0</v>
      </c>
      <c r="G91" s="41">
        <f>'65-69 transition matrix'!G4</f>
        <v>0</v>
      </c>
      <c r="H91" s="41">
        <f>'65-69 transition matrix'!H4</f>
        <v>0</v>
      </c>
      <c r="I91" s="41">
        <f>'65-69 transition matrix'!I4</f>
        <v>1.1253000000000001E-5</v>
      </c>
      <c r="J91" s="41">
        <f>'65-69 transition matrix'!J4</f>
        <v>0</v>
      </c>
      <c r="K91" s="41">
        <f>'65-69 transition matrix'!K4</f>
        <v>1.6848760000000001E-2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</row>
    <row r="92" spans="1:51" x14ac:dyDescent="0.25">
      <c r="A92" s="4" t="str">
        <f>'65-69 transition matrix'!A5</f>
        <v>F2</v>
      </c>
      <c r="B92" s="41">
        <f>'65-69 transition matrix'!B5</f>
        <v>0</v>
      </c>
      <c r="C92" s="41">
        <f>'65-69 transition matrix'!C5</f>
        <v>0</v>
      </c>
      <c r="D92" s="41">
        <f>'65-69 transition matrix'!D5</f>
        <v>4.9799999999999997E-2</v>
      </c>
      <c r="E92" s="41">
        <f>'65-69 transition matrix'!E5</f>
        <v>0.78985812</v>
      </c>
      <c r="F92" s="41">
        <f>'65-69 transition matrix'!F5</f>
        <v>0.1331</v>
      </c>
      <c r="G92" s="41">
        <f>'65-69 transition matrix'!G5</f>
        <v>0</v>
      </c>
      <c r="H92" s="41">
        <f>'65-69 transition matrix'!H5</f>
        <v>0</v>
      </c>
      <c r="I92" s="41">
        <f>'65-69 transition matrix'!I5</f>
        <v>2.299E-4</v>
      </c>
      <c r="J92" s="41">
        <f>'65-69 transition matrix'!J5</f>
        <v>0</v>
      </c>
      <c r="K92" s="41">
        <f>'65-69 transition matrix'!K5</f>
        <v>2.7011980000000001E-2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</row>
    <row r="93" spans="1:51" x14ac:dyDescent="0.25">
      <c r="A93" s="4" t="str">
        <f>'65-69 transition matrix'!A6</f>
        <v>F3</v>
      </c>
      <c r="B93" s="41">
        <f>'65-69 transition matrix'!B6</f>
        <v>0</v>
      </c>
      <c r="C93" s="41">
        <f>'65-69 transition matrix'!C6</f>
        <v>0</v>
      </c>
      <c r="D93" s="41">
        <f>'65-69 transition matrix'!D6</f>
        <v>0</v>
      </c>
      <c r="E93" s="41">
        <f>'65-69 transition matrix'!E6</f>
        <v>4.9799999999999997E-2</v>
      </c>
      <c r="F93" s="41">
        <f>'65-69 transition matrix'!F6</f>
        <v>0.82746865000000003</v>
      </c>
      <c r="G93" s="41">
        <f>'65-69 transition matrix'!G6</f>
        <v>8.7119999999999989E-2</v>
      </c>
      <c r="H93" s="41">
        <f>'65-69 transition matrix'!H6</f>
        <v>0</v>
      </c>
      <c r="I93" s="41">
        <f>'65-69 transition matrix'!I6</f>
        <v>4.5980000000000001E-4</v>
      </c>
      <c r="J93" s="41">
        <f>'65-69 transition matrix'!J6</f>
        <v>0</v>
      </c>
      <c r="K93" s="41">
        <f>'65-69 transition matrix'!K6</f>
        <v>3.5151550000000004E-2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</row>
    <row r="94" spans="1:51" x14ac:dyDescent="0.25">
      <c r="A94" s="4" t="str">
        <f>'65-69 transition matrix'!A7</f>
        <v>F4</v>
      </c>
      <c r="B94" s="41">
        <f>'65-69 transition matrix'!B7</f>
        <v>0</v>
      </c>
      <c r="C94" s="41">
        <f>'65-69 transition matrix'!C7</f>
        <v>0</v>
      </c>
      <c r="D94" s="41">
        <f>'65-69 transition matrix'!D7</f>
        <v>0</v>
      </c>
      <c r="E94" s="41">
        <f>'65-69 transition matrix'!E7</f>
        <v>0</v>
      </c>
      <c r="F94" s="41">
        <f>'65-69 transition matrix'!F7</f>
        <v>4.9799999999999997E-2</v>
      </c>
      <c r="G94" s="41">
        <f>'65-69 transition matrix'!G7</f>
        <v>0.74113468999999998</v>
      </c>
      <c r="H94" s="41">
        <f>'65-69 transition matrix'!H7</f>
        <v>0.1331</v>
      </c>
      <c r="I94" s="41">
        <f>'65-69 transition matrix'!I7</f>
        <v>3.1459999999999995E-2</v>
      </c>
      <c r="J94" s="41">
        <f>'65-69 transition matrix'!J7</f>
        <v>0</v>
      </c>
      <c r="K94" s="41">
        <f>'65-69 transition matrix'!K7</f>
        <v>4.4505309999999999E-2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</row>
    <row r="95" spans="1:51" x14ac:dyDescent="0.25">
      <c r="A95" s="4" t="str">
        <f>'65-69 transition matrix'!A8</f>
        <v>DCC</v>
      </c>
      <c r="B95" s="41">
        <f>'65-69 transition matrix'!B8</f>
        <v>0</v>
      </c>
      <c r="C95" s="41">
        <f>'65-69 transition matrix'!C8</f>
        <v>0</v>
      </c>
      <c r="D95" s="41">
        <f>'65-69 transition matrix'!D8</f>
        <v>0</v>
      </c>
      <c r="E95" s="41">
        <f>'65-69 transition matrix'!E8</f>
        <v>0</v>
      </c>
      <c r="F95" s="41">
        <f>'65-69 transition matrix'!F8</f>
        <v>0</v>
      </c>
      <c r="G95" s="41">
        <f>'65-69 transition matrix'!G8</f>
        <v>0</v>
      </c>
      <c r="H95" s="41">
        <f>'65-69 transition matrix'!H8</f>
        <v>0.7746599999999999</v>
      </c>
      <c r="I95" s="41">
        <f>'65-69 transition matrix'!I8</f>
        <v>3.1459999999999995E-2</v>
      </c>
      <c r="J95" s="41">
        <f>'65-69 transition matrix'!J8</f>
        <v>3.388E-2</v>
      </c>
      <c r="K95" s="41">
        <f>'65-69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</row>
    <row r="96" spans="1:51" x14ac:dyDescent="0.25">
      <c r="A96" s="4" t="str">
        <f>'65-69 transition matrix'!A9</f>
        <v>HCC</v>
      </c>
      <c r="B96" s="41">
        <f>'65-69 transition matrix'!B9</f>
        <v>0</v>
      </c>
      <c r="C96" s="41">
        <f>'65-69 transition matrix'!C9</f>
        <v>0</v>
      </c>
      <c r="D96" s="41">
        <f>'65-69 transition matrix'!D9</f>
        <v>0</v>
      </c>
      <c r="E96" s="41">
        <f>'65-69 transition matrix'!E9</f>
        <v>0</v>
      </c>
      <c r="F96" s="41">
        <f>'65-69 transition matrix'!F9</f>
        <v>0</v>
      </c>
      <c r="G96" s="41">
        <f>'65-69 transition matrix'!G9</f>
        <v>0</v>
      </c>
      <c r="H96" s="41">
        <f>'65-69 transition matrix'!H9</f>
        <v>0</v>
      </c>
      <c r="I96" s="41">
        <f>'65-69 transition matrix'!I9</f>
        <v>0.37056200000000006</v>
      </c>
      <c r="J96" s="41">
        <f>'65-69 transition matrix'!J9</f>
        <v>7.038E-3</v>
      </c>
      <c r="K96" s="41">
        <f>'65-69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</row>
    <row r="97" spans="1:51" x14ac:dyDescent="0.25">
      <c r="A97" s="4" t="str">
        <f>'65-69 transition matrix'!A10</f>
        <v xml:space="preserve">LT </v>
      </c>
      <c r="B97" s="41">
        <f>'65-69 transition matrix'!B10</f>
        <v>0</v>
      </c>
      <c r="C97" s="41">
        <f>'65-69 transition matrix'!C10</f>
        <v>0</v>
      </c>
      <c r="D97" s="41">
        <f>'65-69 transition matrix'!D10</f>
        <v>0</v>
      </c>
      <c r="E97" s="41">
        <f>'65-69 transition matrix'!E10</f>
        <v>0</v>
      </c>
      <c r="F97" s="41">
        <f>'65-69 transition matrix'!F10</f>
        <v>0</v>
      </c>
      <c r="G97" s="41">
        <f>'65-69 transition matrix'!G10</f>
        <v>0</v>
      </c>
      <c r="H97" s="41">
        <f>'65-69 transition matrix'!H10</f>
        <v>0</v>
      </c>
      <c r="I97" s="41">
        <f>'65-69 transition matrix'!I10</f>
        <v>0</v>
      </c>
      <c r="J97" s="41">
        <f>'65-69 transition matrix'!J10</f>
        <v>0.92999999999999994</v>
      </c>
      <c r="K97" s="41">
        <f>'65-69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</row>
    <row r="98" spans="1:51" x14ac:dyDescent="0.25">
      <c r="A98" s="4" t="str">
        <f>'65-69 transition matrix'!A11</f>
        <v>death</v>
      </c>
      <c r="B98" s="41">
        <f>'65-69 transition matrix'!B11</f>
        <v>0</v>
      </c>
      <c r="C98" s="41">
        <f>'65-69 transition matrix'!C11</f>
        <v>0</v>
      </c>
      <c r="D98" s="41">
        <f>'65-69 transition matrix'!D11</f>
        <v>0</v>
      </c>
      <c r="E98" s="41">
        <f>'65-69 transition matrix'!E11</f>
        <v>0</v>
      </c>
      <c r="F98" s="41">
        <f>'65-69 transition matrix'!F11</f>
        <v>0</v>
      </c>
      <c r="G98" s="41">
        <f>'65-69 transition matrix'!G11</f>
        <v>0</v>
      </c>
      <c r="H98" s="41">
        <f>'65-69 transition matrix'!H11</f>
        <v>0</v>
      </c>
      <c r="I98" s="41">
        <f>'65-69 transition matrix'!I11</f>
        <v>0</v>
      </c>
      <c r="J98" s="41">
        <f>'65-69 transition matrix'!J11</f>
        <v>0</v>
      </c>
      <c r="K98" s="41">
        <f>'65-69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</row>
    <row r="99" spans="1:51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</row>
    <row r="100" spans="1:51" x14ac:dyDescent="0.25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</row>
    <row r="101" spans="1:51" x14ac:dyDescent="0.25">
      <c r="A101" s="4">
        <v>65</v>
      </c>
      <c r="B101" s="41">
        <f t="array" ref="B101:K101">MMULT(B85:K85,B89:K98)</f>
        <v>487.85889808690689</v>
      </c>
      <c r="C101" s="41">
        <v>239.58913176328849</v>
      </c>
      <c r="D101" s="41">
        <v>35.921968967885256</v>
      </c>
      <c r="E101" s="41">
        <v>23.089052054762007</v>
      </c>
      <c r="F101" s="41">
        <v>13.61170210812098</v>
      </c>
      <c r="G101" s="41">
        <v>3.4322985504693566</v>
      </c>
      <c r="H101" s="41">
        <v>1.5282161370917411</v>
      </c>
      <c r="I101" s="41">
        <v>0.22126931433320252</v>
      </c>
      <c r="J101" s="41">
        <v>0.50559677535428638</v>
      </c>
      <c r="K101" s="41">
        <v>120.46461527997384</v>
      </c>
      <c r="L101" s="41">
        <f xml:space="preserve"> (C101 + D101 + E101 + F101 + G101 + H101) / $Q$2</f>
        <v>0.34243638467202187</v>
      </c>
      <c r="M101" s="41">
        <f xml:space="preserve"> (D101 + E101 + F101 + G101 + H101) / (C101 + D101 + E101 + F101+ G101 + H101)</f>
        <v>0.24460906831408233</v>
      </c>
      <c r="N101" s="41">
        <f>I101 / (D101 + E101 + F101 + G101 + H101)</f>
        <v>2.852024748584633E-3</v>
      </c>
      <c r="O101" s="41">
        <f>SUM(B101:J101)</f>
        <v>805.75813375821213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</row>
    <row r="102" spans="1:51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</row>
    <row r="103" spans="1:51" x14ac:dyDescent="0.25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</row>
    <row r="104" spans="1:51" x14ac:dyDescent="0.25">
      <c r="A104" s="4">
        <v>66</v>
      </c>
      <c r="B104" s="41">
        <f t="array" ref="B104:K104">MMULT(B101:K101,B89:K98)</f>
        <v>471.33391114550528</v>
      </c>
      <c r="C104" s="41">
        <v>240.55711318981449</v>
      </c>
      <c r="D104" s="41">
        <v>36.157932319967358</v>
      </c>
      <c r="E104" s="41">
        <v>23.696152083166407</v>
      </c>
      <c r="F104" s="41">
        <v>14.507338063911218</v>
      </c>
      <c r="G104" s="41">
        <v>3.7296470098490557</v>
      </c>
      <c r="H104" s="41">
        <v>1.6406868498269596</v>
      </c>
      <c r="I104" s="41">
        <v>0.25002285534211172</v>
      </c>
      <c r="J104" s="41">
        <v>0.52353825723843161</v>
      </c>
      <c r="K104" s="41">
        <v>133.82640726356476</v>
      </c>
      <c r="L104" s="41">
        <f xml:space="preserve"> (C104 + D104 + E104 + F104 + G104 + H104) / $Q$2</f>
        <v>0.34580112597011003</v>
      </c>
      <c r="M104" s="41">
        <f xml:space="preserve"> (D104 + E104 + F104 + G104 + H104) / (C104 + D104 + E104 + F104+ G104 + H104)</f>
        <v>0.24893701878267965</v>
      </c>
      <c r="N104" s="41">
        <f>I104 / (D104 + E104 + F104 + G104 + H104)</f>
        <v>3.1358001737423155E-3</v>
      </c>
      <c r="O104" s="41">
        <f>SUM(B104:J104)</f>
        <v>792.39634177462131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</row>
    <row r="105" spans="1:51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</row>
    <row r="106" spans="1:51" x14ac:dyDescent="0.25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</row>
    <row r="107" spans="1:51" x14ac:dyDescent="0.25">
      <c r="A107" s="4">
        <v>67</v>
      </c>
      <c r="B107" s="41">
        <f t="array" ref="B107:K107">MMULT(B104:K104,B89:K98)</f>
        <v>456.67296004395143</v>
      </c>
      <c r="C107" s="41">
        <v>239.87998459945149</v>
      </c>
      <c r="D107" s="41">
        <v>36.402292373748239</v>
      </c>
      <c r="E107" s="41">
        <v>24.251684363014338</v>
      </c>
      <c r="F107" s="41">
        <v>15.344061706198163</v>
      </c>
      <c r="G107" s="41">
        <v>4.028050072581852</v>
      </c>
      <c r="H107" s="41">
        <v>1.7673904920978616</v>
      </c>
      <c r="I107" s="41">
        <v>0.274124777164794</v>
      </c>
      <c r="J107" s="41">
        <v>0.54423671055977652</v>
      </c>
      <c r="K107" s="41">
        <v>147.0579638994181</v>
      </c>
      <c r="L107" s="41">
        <f xml:space="preserve"> (C107 + D107 + E107 + F107 + G107 + H107) / $Q$2</f>
        <v>0.34729600837501134</v>
      </c>
      <c r="M107" s="41">
        <f xml:space="preserve"> (D107 + E107 + F107 + G107 + H107) / (C107 + D107 + E107 + F107+ G107 + H107)</f>
        <v>0.2542748726937174</v>
      </c>
      <c r="N107" s="41">
        <f>I107 / (D107 + E107 + F107 + G107 + H107)</f>
        <v>3.35142581646622E-3</v>
      </c>
      <c r="O107" s="41">
        <f>SUM(B107:J107)</f>
        <v>779.16478513876802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</row>
    <row r="108" spans="1:51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</row>
    <row r="109" spans="1:51" x14ac:dyDescent="0.25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</row>
    <row r="110" spans="1:51" x14ac:dyDescent="0.25">
      <c r="A110" s="4">
        <v>68</v>
      </c>
      <c r="B110" s="41">
        <f t="array" ref="B110:K110">MMULT(B107:K107,B89:K98)</f>
        <v>443.44523673359856</v>
      </c>
      <c r="C110" s="41">
        <v>238.02992010386384</v>
      </c>
      <c r="D110" s="41">
        <v>36.607807134707869</v>
      </c>
      <c r="E110" s="41">
        <v>24.764669205718459</v>
      </c>
      <c r="F110" s="41">
        <v>16.125226107876276</v>
      </c>
      <c r="G110" s="41">
        <v>4.3221022976914121</v>
      </c>
      <c r="H110" s="41">
        <v>1.9052601832691738</v>
      </c>
      <c r="I110" s="41">
        <v>0.29694508264421288</v>
      </c>
      <c r="J110" s="41">
        <v>0.56794862087455344</v>
      </c>
      <c r="K110" s="41">
        <v>160.15763356794167</v>
      </c>
      <c r="L110" s="41">
        <f xml:space="preserve"> (C110 + D110 + E110 + F110 + G110 + H110) / $Q$2</f>
        <v>0.34738402330027607</v>
      </c>
      <c r="M110" s="41">
        <f xml:space="preserve"> (D110 + E110 + F110 + G110 + H110) / (C110 + D110 + E110 + F110+ G110 + H110)</f>
        <v>0.26021373039688289</v>
      </c>
      <c r="N110" s="41">
        <f>I110 / (D110 + E110 + F110 + G110 + H110)</f>
        <v>3.5466688845818498E-3</v>
      </c>
      <c r="O110" s="41">
        <f>SUM(B110:J110)</f>
        <v>766.06511547024445</v>
      </c>
      <c r="P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</row>
    <row r="111" spans="1:51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</row>
    <row r="112" spans="1:51" x14ac:dyDescent="0.25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</row>
    <row r="113" spans="1:51" x14ac:dyDescent="0.25">
      <c r="A113" s="4">
        <v>69</v>
      </c>
      <c r="B113" s="41">
        <f t="array" ref="B113:K113">MMULT(B110:K110,B89:K98)</f>
        <v>431.33270469869205</v>
      </c>
      <c r="C113" s="41">
        <v>235.35065491613281</v>
      </c>
      <c r="D113" s="41">
        <v>36.749461623856497</v>
      </c>
      <c r="E113" s="41">
        <v>25.236110451052529</v>
      </c>
      <c r="F113" s="41">
        <v>16.854537244135294</v>
      </c>
      <c r="G113" s="41">
        <v>4.6080896450659932</v>
      </c>
      <c r="H113" s="41">
        <v>2.0512006693940248</v>
      </c>
      <c r="I113" s="41">
        <v>0.3194691114343079</v>
      </c>
      <c r="J113" s="41">
        <v>0.5948323319141442</v>
      </c>
      <c r="K113" s="41">
        <v>173.12568834650838</v>
      </c>
      <c r="L113" s="41">
        <f xml:space="preserve"> (C113 + D113 + E113 + F113 + G113 + H113) / $Q$2</f>
        <v>0.34640701157774001</v>
      </c>
      <c r="M113" s="41">
        <f xml:space="preserve"> (D113 + E113 + F113 + G113 + H113) / (C113 + D113 + E113 + F113+ G113 + H113)</f>
        <v>0.26647774691363546</v>
      </c>
      <c r="N113" s="41">
        <f>I113 / (D113 + E113 + F113 + G113 + H113)</f>
        <v>3.7365070726077788E-3</v>
      </c>
      <c r="O113" s="41">
        <f>SUM(B113:J113)</f>
        <v>753.09706069167771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-4.2384768471556811</v>
      </c>
      <c r="AM113">
        <f>J113 - J101</f>
        <v>8.923555655985782E-2</v>
      </c>
      <c r="AN113">
        <f>K113-K101</f>
        <v>52.661073066534541</v>
      </c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</row>
    <row r="114" spans="1:51" x14ac:dyDescent="0.25">
      <c r="A114" s="22" t="s">
        <v>153</v>
      </c>
      <c r="B114" s="41">
        <f t="shared" ref="B114:J114" si="4">SUM(B101:B113)</f>
        <v>2290.643710708654</v>
      </c>
      <c r="C114" s="41">
        <f t="shared" si="4"/>
        <v>1193.406804572551</v>
      </c>
      <c r="D114" s="41">
        <f t="shared" si="4"/>
        <v>181.83946242016521</v>
      </c>
      <c r="E114" s="41">
        <f t="shared" si="4"/>
        <v>121.03766815771374</v>
      </c>
      <c r="F114" s="41">
        <f t="shared" si="4"/>
        <v>76.442865230241921</v>
      </c>
      <c r="G114" s="41">
        <f t="shared" si="4"/>
        <v>20.120187575657667</v>
      </c>
      <c r="H114" s="41">
        <f t="shared" si="4"/>
        <v>8.892754331679761</v>
      </c>
      <c r="I114" s="41">
        <f t="shared" si="4"/>
        <v>1.3618311409186288</v>
      </c>
      <c r="J114" s="41">
        <f t="shared" si="4"/>
        <v>2.7361526959411924</v>
      </c>
      <c r="K114" s="41"/>
      <c r="L114" s="4"/>
      <c r="M114" s="41"/>
      <c r="N114" s="41"/>
      <c r="O114" s="4">
        <f>SUM(B114:J114)</f>
        <v>3896.4814368335228</v>
      </c>
      <c r="P114" s="41"/>
      <c r="Q114" s="41">
        <f xml:space="preserve"> $R$6 * B114</f>
        <v>2290.643710708654</v>
      </c>
      <c r="R114" s="41">
        <f>$R$7 * C114</f>
        <v>1193.406804572551</v>
      </c>
      <c r="S114" s="41">
        <f xml:space="preserve"> $R$8 * D114</f>
        <v>172.74748929915694</v>
      </c>
      <c r="T114" s="41">
        <f xml:space="preserve"> $R$9 * E114</f>
        <v>114.98578474982804</v>
      </c>
      <c r="U114" s="41">
        <f xml:space="preserve"> $R$10 * F114</f>
        <v>70.32743601182257</v>
      </c>
      <c r="V114" s="41">
        <f>$R$11 * G114</f>
        <v>15.693746309012981</v>
      </c>
      <c r="W114" s="41">
        <f>$R$12 *H114</f>
        <v>5.3356525990078563</v>
      </c>
      <c r="X114" s="41">
        <f xml:space="preserve"> $R$13 * I114</f>
        <v>0.88519024159710868</v>
      </c>
      <c r="Y114" s="41">
        <f xml:space="preserve"> $R$14 * J114</f>
        <v>2.0521145219558941</v>
      </c>
      <c r="Z114" s="4">
        <f>SUM(Q114:Y114)</f>
        <v>3866.0779290135861</v>
      </c>
      <c r="AA114" s="41"/>
      <c r="AB114" s="49">
        <f xml:space="preserve"> $S$6 * B114</f>
        <v>5747225.0701680128</v>
      </c>
      <c r="AC114" s="49">
        <f>$S$7 * C114</f>
        <v>4624451.3677186351</v>
      </c>
      <c r="AD114" s="49">
        <f xml:space="preserve"> $S$8 * D114</f>
        <v>713719.88999914844</v>
      </c>
      <c r="AE114" s="49">
        <f xml:space="preserve"> $S$9 * E114</f>
        <v>484150.67263085494</v>
      </c>
      <c r="AF114" s="49">
        <f xml:space="preserve"> $S$10 * F114</f>
        <v>343992.89353608864</v>
      </c>
      <c r="AG114" s="49">
        <f>$S$11 * G114</f>
        <v>416729.32506702159</v>
      </c>
      <c r="AH114" s="49">
        <f>$S$12 *H114</f>
        <v>455166.73771269689</v>
      </c>
      <c r="AI114" s="49">
        <f xml:space="preserve"> $S$13 * I114</f>
        <v>96594.682825358337</v>
      </c>
      <c r="AJ114" s="49">
        <f xml:space="preserve"> $S$14 * J114</f>
        <v>183781.90428097802</v>
      </c>
      <c r="AK114" s="39">
        <f>SUM(AB114:AJ114) + AL114 + AM114 + AN114</f>
        <v>16362356.600882202</v>
      </c>
      <c r="AL114" s="39">
        <f>IF(AL113&gt;0,(AL113*$T$7)-(AL113*$S$7),0)</f>
        <v>0</v>
      </c>
      <c r="AM114" s="39">
        <f>IF(AM113 &gt; 0, (AM113 * $T$14) - (AM113 * $S$14), 0)</f>
        <v>14863.966656175515</v>
      </c>
      <c r="AN114" s="39">
        <f t="array" ref="AN114">IF(AN113&gt;0,AN113*$T$15,0)</f>
        <v>3281680.0902872332</v>
      </c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</row>
    <row r="115" spans="1:51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</row>
    <row r="116" spans="1:51" x14ac:dyDescent="0.25">
      <c r="A116" s="4" t="str">
        <f>'70-74 transition matrix'!A1</f>
        <v>70-74</v>
      </c>
      <c r="B116" s="4" t="str">
        <f>'70-74 transition matrix'!B1</f>
        <v>no NAFLD</v>
      </c>
      <c r="C116" s="4" t="str">
        <f>'70-74 transition matrix'!C1</f>
        <v>NAFLD</v>
      </c>
      <c r="D116" s="4" t="str">
        <f>'70-74 transition matrix'!D1</f>
        <v>F1</v>
      </c>
      <c r="E116" s="4" t="str">
        <f>'70-74 transition matrix'!E1</f>
        <v>F2</v>
      </c>
      <c r="F116" s="4" t="str">
        <f>'70-74 transition matrix'!F1</f>
        <v>F3</v>
      </c>
      <c r="G116" s="4" t="str">
        <f>'70-74 transition matrix'!G1</f>
        <v>F4</v>
      </c>
      <c r="H116" s="4" t="str">
        <f>'70-74 transition matrix'!H1</f>
        <v>DCC</v>
      </c>
      <c r="I116" s="4" t="str">
        <f>'70-74 transition matrix'!I1</f>
        <v>HCC</v>
      </c>
      <c r="J116" s="4" t="str">
        <f>'70-74 transition matrix'!J1</f>
        <v>LT</v>
      </c>
      <c r="K116" s="4" t="str">
        <f>'70-74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</row>
    <row r="117" spans="1:51" x14ac:dyDescent="0.25">
      <c r="A117" s="4" t="str">
        <f>'70-74 transition matrix'!A2</f>
        <v>no NAFLD</v>
      </c>
      <c r="B117" s="41">
        <f>'70-74 transition matrix'!B2</f>
        <v>0.88634999999999997</v>
      </c>
      <c r="C117" s="41">
        <f>'70-74 transition matrix'!C2</f>
        <v>9.0399999999999994E-2</v>
      </c>
      <c r="D117" s="41">
        <f>'70-74 transition matrix'!D2</f>
        <v>0</v>
      </c>
      <c r="E117" s="41">
        <f>'70-74 transition matrix'!E2</f>
        <v>0</v>
      </c>
      <c r="F117" s="41">
        <f>'70-74 transition matrix'!F2</f>
        <v>0</v>
      </c>
      <c r="G117" s="41">
        <f>'70-74 transition matrix'!G2</f>
        <v>0</v>
      </c>
      <c r="H117" s="41">
        <f>'70-74 transition matrix'!H2</f>
        <v>0</v>
      </c>
      <c r="I117" s="41">
        <f>'70-74 transition matrix'!I2</f>
        <v>0</v>
      </c>
      <c r="J117" s="41">
        <f>'70-74 transition matrix'!J2</f>
        <v>0</v>
      </c>
      <c r="K117" s="41">
        <f>'70-74 transition matrix'!K2</f>
        <v>2.325E-2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</row>
    <row r="118" spans="1:51" x14ac:dyDescent="0.25">
      <c r="A118" s="4" t="str">
        <f>'70-74 transition matrix'!A3</f>
        <v>NAFLD</v>
      </c>
      <c r="B118" s="41">
        <f>'70-74 transition matrix'!B3</f>
        <v>0.14359</v>
      </c>
      <c r="C118" s="41">
        <f>'70-74 transition matrix'!C3</f>
        <v>0.80586150000000001</v>
      </c>
      <c r="D118" s="41">
        <f>'70-74 transition matrix'!D3</f>
        <v>2.6136E-2</v>
      </c>
      <c r="E118" s="41">
        <f>'70-74 transition matrix'!E3</f>
        <v>0</v>
      </c>
      <c r="F118" s="41">
        <f>'70-74 transition matrix'!F3</f>
        <v>0</v>
      </c>
      <c r="G118" s="41">
        <f>'70-74 transition matrix'!G3</f>
        <v>0</v>
      </c>
      <c r="H118" s="41">
        <f>'70-74 transition matrix'!H3</f>
        <v>0</v>
      </c>
      <c r="I118" s="41">
        <f>'70-74 transition matrix'!I3</f>
        <v>0</v>
      </c>
      <c r="J118" s="41">
        <f>'70-74 transition matrix'!J3</f>
        <v>0</v>
      </c>
      <c r="K118" s="41">
        <f>'70-74 transition matrix'!K3</f>
        <v>2.44125E-2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</row>
    <row r="119" spans="1:51" x14ac:dyDescent="0.25">
      <c r="A119" s="4" t="str">
        <f>'70-74 transition matrix'!A4</f>
        <v>F1</v>
      </c>
      <c r="B119" s="41">
        <f>'70-74 transition matrix'!B4</f>
        <v>0</v>
      </c>
      <c r="C119" s="41">
        <f>'70-74 transition matrix'!C4</f>
        <v>4.9799999999999997E-2</v>
      </c>
      <c r="D119" s="41">
        <f>'70-74 transition matrix'!D4</f>
        <v>0.79095574700000004</v>
      </c>
      <c r="E119" s="41">
        <f>'70-74 transition matrix'!E4</f>
        <v>0.1331</v>
      </c>
      <c r="F119" s="41">
        <f>'70-74 transition matrix'!F4</f>
        <v>0</v>
      </c>
      <c r="G119" s="41">
        <f>'70-74 transition matrix'!G4</f>
        <v>0</v>
      </c>
      <c r="H119" s="41">
        <f>'70-74 transition matrix'!H4</f>
        <v>0</v>
      </c>
      <c r="I119" s="41">
        <f>'70-74 transition matrix'!I4</f>
        <v>1.1253000000000001E-5</v>
      </c>
      <c r="J119" s="41">
        <f>'70-74 transition matrix'!J4</f>
        <v>0</v>
      </c>
      <c r="K119" s="41">
        <f>'70-74 transition matrix'!K4</f>
        <v>2.6133000000000003E-2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</row>
    <row r="120" spans="1:51" x14ac:dyDescent="0.25">
      <c r="A120" s="4" t="str">
        <f>'70-74 transition matrix'!A5</f>
        <v>F2</v>
      </c>
      <c r="B120" s="41">
        <f>'70-74 transition matrix'!B5</f>
        <v>0</v>
      </c>
      <c r="C120" s="41">
        <f>'70-74 transition matrix'!C5</f>
        <v>0</v>
      </c>
      <c r="D120" s="41">
        <f>'70-74 transition matrix'!D5</f>
        <v>4.9799999999999997E-2</v>
      </c>
      <c r="E120" s="41">
        <f>'70-74 transition matrix'!E5</f>
        <v>0.77497360000000004</v>
      </c>
      <c r="F120" s="41">
        <f>'70-74 transition matrix'!F5</f>
        <v>0.1331</v>
      </c>
      <c r="G120" s="41">
        <f>'70-74 transition matrix'!G5</f>
        <v>0</v>
      </c>
      <c r="H120" s="41">
        <f>'70-74 transition matrix'!H5</f>
        <v>0</v>
      </c>
      <c r="I120" s="41">
        <f>'70-74 transition matrix'!I5</f>
        <v>2.299E-4</v>
      </c>
      <c r="J120" s="41">
        <f>'70-74 transition matrix'!J5</f>
        <v>0</v>
      </c>
      <c r="K120" s="41">
        <f>'70-74 transition matrix'!K5</f>
        <v>4.1896500000000003E-2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</row>
    <row r="121" spans="1:51" x14ac:dyDescent="0.25">
      <c r="A121" s="4" t="str">
        <f>'70-74 transition matrix'!A6</f>
        <v>F3</v>
      </c>
      <c r="B121" s="41">
        <f>'70-74 transition matrix'!B6</f>
        <v>0</v>
      </c>
      <c r="C121" s="41">
        <f>'70-74 transition matrix'!C6</f>
        <v>0</v>
      </c>
      <c r="D121" s="41">
        <f>'70-74 transition matrix'!D6</f>
        <v>0</v>
      </c>
      <c r="E121" s="41">
        <f>'70-74 transition matrix'!E6</f>
        <v>4.9799999999999997E-2</v>
      </c>
      <c r="F121" s="41">
        <f>'70-74 transition matrix'!F6</f>
        <v>0.80809895000000009</v>
      </c>
      <c r="G121" s="41">
        <f>'70-74 transition matrix'!G6</f>
        <v>8.7119999999999989E-2</v>
      </c>
      <c r="H121" s="41">
        <f>'70-74 transition matrix'!H6</f>
        <v>0</v>
      </c>
      <c r="I121" s="41">
        <f>'70-74 transition matrix'!I6</f>
        <v>4.5980000000000001E-4</v>
      </c>
      <c r="J121" s="41">
        <f>'70-74 transition matrix'!J6</f>
        <v>0</v>
      </c>
      <c r="K121" s="41">
        <f>'70-74 transition matrix'!K6</f>
        <v>5.4521250000000007E-2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</row>
    <row r="122" spans="1:51" x14ac:dyDescent="0.25">
      <c r="A122" s="4" t="str">
        <f>'70-74 transition matrix'!A7</f>
        <v>F4</v>
      </c>
      <c r="B122" s="41">
        <f>'70-74 transition matrix'!B7</f>
        <v>0</v>
      </c>
      <c r="C122" s="41">
        <f>'70-74 transition matrix'!C7</f>
        <v>0</v>
      </c>
      <c r="D122" s="41">
        <f>'70-74 transition matrix'!D7</f>
        <v>0</v>
      </c>
      <c r="E122" s="41">
        <f>'70-74 transition matrix'!E7</f>
        <v>0</v>
      </c>
      <c r="F122" s="41">
        <f>'70-74 transition matrix'!F7</f>
        <v>4.9799999999999997E-2</v>
      </c>
      <c r="G122" s="41">
        <f>'70-74 transition matrix'!G7</f>
        <v>0.71661074999999996</v>
      </c>
      <c r="H122" s="41">
        <f>'70-74 transition matrix'!H7</f>
        <v>0.1331</v>
      </c>
      <c r="I122" s="41">
        <f>'70-74 transition matrix'!I7</f>
        <v>3.1459999999999995E-2</v>
      </c>
      <c r="J122" s="41">
        <f>'70-74 transition matrix'!J7</f>
        <v>0</v>
      </c>
      <c r="K122" s="41">
        <f>'70-74 transition matrix'!K7</f>
        <v>6.902925E-2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</row>
    <row r="123" spans="1:51" x14ac:dyDescent="0.25">
      <c r="A123" s="4" t="str">
        <f>'70-74 transition matrix'!A8</f>
        <v>DCC</v>
      </c>
      <c r="B123" s="41">
        <f>'70-74 transition matrix'!B8</f>
        <v>0</v>
      </c>
      <c r="C123" s="41">
        <f>'70-74 transition matrix'!C8</f>
        <v>0</v>
      </c>
      <c r="D123" s="41">
        <f>'70-74 transition matrix'!D8</f>
        <v>0</v>
      </c>
      <c r="E123" s="41">
        <f>'70-74 transition matrix'!E8</f>
        <v>0</v>
      </c>
      <c r="F123" s="41">
        <f>'70-74 transition matrix'!F8</f>
        <v>0</v>
      </c>
      <c r="G123" s="41">
        <f>'70-74 transition matrix'!G8</f>
        <v>0</v>
      </c>
      <c r="H123" s="41">
        <f>'70-74 transition matrix'!H8</f>
        <v>0.7746599999999999</v>
      </c>
      <c r="I123" s="41">
        <f>'70-74 transition matrix'!I8</f>
        <v>3.1459999999999995E-2</v>
      </c>
      <c r="J123" s="41">
        <f>'70-74 transition matrix'!J8</f>
        <v>3.388E-2</v>
      </c>
      <c r="K123" s="41">
        <f>'70-74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</row>
    <row r="124" spans="1:51" x14ac:dyDescent="0.25">
      <c r="A124" s="4" t="str">
        <f>'70-74 transition matrix'!A9</f>
        <v>HCC</v>
      </c>
      <c r="B124" s="41">
        <f>'70-74 transition matrix'!B9</f>
        <v>0</v>
      </c>
      <c r="C124" s="41">
        <f>'70-74 transition matrix'!C9</f>
        <v>0</v>
      </c>
      <c r="D124" s="41">
        <f>'70-74 transition matrix'!D9</f>
        <v>0</v>
      </c>
      <c r="E124" s="41">
        <f>'70-74 transition matrix'!E9</f>
        <v>0</v>
      </c>
      <c r="F124" s="41">
        <f>'70-74 transition matrix'!F9</f>
        <v>0</v>
      </c>
      <c r="G124" s="41">
        <f>'70-74 transition matrix'!G9</f>
        <v>0</v>
      </c>
      <c r="H124" s="41">
        <f>'70-74 transition matrix'!H9</f>
        <v>0</v>
      </c>
      <c r="I124" s="41">
        <f>'70-74 transition matrix'!I9</f>
        <v>0.37056200000000006</v>
      </c>
      <c r="J124" s="41">
        <f>'70-74 transition matrix'!J9</f>
        <v>7.038E-3</v>
      </c>
      <c r="K124" s="41">
        <f>'70-74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</row>
    <row r="125" spans="1:51" x14ac:dyDescent="0.25">
      <c r="A125" s="4" t="str">
        <f>'70-74 transition matrix'!A10</f>
        <v xml:space="preserve">LT </v>
      </c>
      <c r="B125" s="41">
        <f>'70-74 transition matrix'!B10</f>
        <v>0</v>
      </c>
      <c r="C125" s="41">
        <f>'70-74 transition matrix'!C10</f>
        <v>0</v>
      </c>
      <c r="D125" s="41">
        <f>'70-74 transition matrix'!D10</f>
        <v>0</v>
      </c>
      <c r="E125" s="41">
        <f>'70-74 transition matrix'!E10</f>
        <v>0</v>
      </c>
      <c r="F125" s="41">
        <f>'70-74 transition matrix'!F10</f>
        <v>0</v>
      </c>
      <c r="G125" s="41">
        <f>'70-74 transition matrix'!G10</f>
        <v>0</v>
      </c>
      <c r="H125" s="41">
        <f>'70-74 transition matrix'!H10</f>
        <v>0</v>
      </c>
      <c r="I125" s="41">
        <f>'70-74 transition matrix'!I10</f>
        <v>0</v>
      </c>
      <c r="J125" s="41">
        <f>'70-74 transition matrix'!J10</f>
        <v>0.92999999999999994</v>
      </c>
      <c r="K125" s="41">
        <f>'70-74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</row>
    <row r="126" spans="1:51" x14ac:dyDescent="0.25">
      <c r="A126" s="4" t="str">
        <f>'70-74 transition matrix'!A11</f>
        <v>death</v>
      </c>
      <c r="B126" s="41">
        <f>'70-74 transition matrix'!B11</f>
        <v>0</v>
      </c>
      <c r="C126" s="41">
        <f>'70-74 transition matrix'!C11</f>
        <v>0</v>
      </c>
      <c r="D126" s="41">
        <f>'70-74 transition matrix'!D11</f>
        <v>0</v>
      </c>
      <c r="E126" s="41">
        <f>'70-74 transition matrix'!E11</f>
        <v>0</v>
      </c>
      <c r="F126" s="41">
        <f>'70-74 transition matrix'!F11</f>
        <v>0</v>
      </c>
      <c r="G126" s="41">
        <f>'70-74 transition matrix'!G11</f>
        <v>0</v>
      </c>
      <c r="H126" s="41">
        <f>'70-74 transition matrix'!H11</f>
        <v>0</v>
      </c>
      <c r="I126" s="41">
        <f>'70-74 transition matrix'!I11</f>
        <v>0</v>
      </c>
      <c r="J126" s="41">
        <f>'70-74 transition matrix'!J11</f>
        <v>0</v>
      </c>
      <c r="K126" s="41">
        <f>'70-74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</row>
    <row r="127" spans="1:51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</row>
    <row r="128" spans="1:51" x14ac:dyDescent="0.25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</row>
    <row r="129" spans="1:51" x14ac:dyDescent="0.25">
      <c r="A129" s="4">
        <v>70</v>
      </c>
      <c r="B129" s="41">
        <f t="array" ref="B129:K129">MMULT(B113:K113,B117:K126)</f>
        <v>416.10574334909325</v>
      </c>
      <c r="C129" s="41">
        <v>230.48263149032695</v>
      </c>
      <c r="D129" s="41">
        <v>36.475080887895714</v>
      </c>
      <c r="E129" s="41">
        <v>25.288028663143042</v>
      </c>
      <c r="F129" s="41">
        <v>17.208543015081002</v>
      </c>
      <c r="G129" s="41">
        <v>4.7705738613270414</v>
      </c>
      <c r="H129" s="41">
        <v>2.2023198423110584</v>
      </c>
      <c r="I129" s="41">
        <v>0.34184942587343581</v>
      </c>
      <c r="J129" s="41">
        <v>0.62493717096549828</v>
      </c>
      <c r="K129" s="41">
        <v>192.72304133216906</v>
      </c>
      <c r="L129" s="41">
        <f xml:space="preserve"> (C129 + D129 + E129 + F129 + G129 + H129) / $Q$2</f>
        <v>0.34163183541828462</v>
      </c>
      <c r="M129" s="41">
        <f xml:space="preserve"> (D129 + E129 + F129 + G129 + H129) / (C129 + D129 + E129 + F129+ G129 + H129)</f>
        <v>0.27160924316975404</v>
      </c>
      <c r="N129" s="41">
        <f>I129 / (D129 + E129 + F129 + G129 + H129)</f>
        <v>3.9775580965947304E-3</v>
      </c>
      <c r="O129" s="41">
        <f>SUM(B129:J129)</f>
        <v>733.49970770601703</v>
      </c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</row>
    <row r="130" spans="1:51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</row>
    <row r="131" spans="1:51" x14ac:dyDescent="0.25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</row>
    <row r="132" spans="1:51" x14ac:dyDescent="0.25">
      <c r="A132" s="4">
        <v>71</v>
      </c>
      <c r="B132" s="41">
        <f t="array" ref="B132:K132">MMULT(B129:K129,B117:K126)</f>
        <v>401.91032667316483</v>
      </c>
      <c r="C132" s="41">
        <v>225.16949736371734</v>
      </c>
      <c r="D132" s="41">
        <v>36.133412734626688</v>
      </c>
      <c r="E132" s="41">
        <v>25.309373318309106</v>
      </c>
      <c r="F132" s="41">
        <v>17.50961673487522</v>
      </c>
      <c r="G132" s="41">
        <v>4.9178527801698237</v>
      </c>
      <c r="H132" s="41">
        <v>2.3410124699873132</v>
      </c>
      <c r="I132" s="41">
        <v>0.36018030282018904</v>
      </c>
      <c r="J132" s="41">
        <v>0.65821210151470921</v>
      </c>
      <c r="K132" s="41">
        <v>211.91326455900082</v>
      </c>
      <c r="L132" s="41">
        <f xml:space="preserve"> (C132 + D132 + E132 + F132 + G132 + H132) / $Q$2</f>
        <v>0.33618345665233484</v>
      </c>
      <c r="M132" s="41">
        <f xml:space="preserve"> (D132 + E132 + F132 + G132 + H132) / (C132 + D132 + E132 + F132+ G132 + H132)</f>
        <v>0.27686767333478168</v>
      </c>
      <c r="N132" s="41">
        <f>I132 / (D132 + E132 + F132 + G132 + H132)</f>
        <v>4.1778796556102464E-3</v>
      </c>
      <c r="O132" s="41">
        <f>SUM(B132:J132)</f>
        <v>714.30948447918513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</row>
    <row r="133" spans="1:51" x14ac:dyDescent="0.25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</row>
    <row r="134" spans="1:51" x14ac:dyDescent="0.25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</row>
    <row r="135" spans="1:51" x14ac:dyDescent="0.25">
      <c r="A135" s="4">
        <v>72</v>
      </c>
      <c r="B135" s="41">
        <f t="array" ref="B135:K135">MMULT(B132:K132,B117:K126)</f>
        <v>388.56530617321584</v>
      </c>
      <c r="C135" s="41">
        <v>219.58756638520981</v>
      </c>
      <c r="D135" s="41">
        <v>35.72536723552588</v>
      </c>
      <c r="E135" s="41">
        <v>25.295432302609552</v>
      </c>
      <c r="F135" s="41">
        <v>17.763089555474494</v>
      </c>
      <c r="G135" s="41">
        <v>5.0496239791294109</v>
      </c>
      <c r="H135" s="41">
        <v>2.4680549250409753</v>
      </c>
      <c r="I135" s="41">
        <v>0.37610919013767602</v>
      </c>
      <c r="J135" s="41">
        <v>0.69398570586309816</v>
      </c>
      <c r="K135" s="41">
        <v>230.69821358597932</v>
      </c>
      <c r="L135" s="41">
        <f xml:space="preserve"> (C135 + D135 + E135 + F135 + G135 + H135) / $Q$2</f>
        <v>0.33025439582501437</v>
      </c>
      <c r="M135" s="41">
        <f xml:space="preserve"> (D135 + E135 + F135 + G135 + H135) / (C135 + D135 + E135 + F135+ G135 + H135)</f>
        <v>0.28213348660409093</v>
      </c>
      <c r="N135" s="41">
        <f>I135 / (D135 + E135 + F135 + G135 + H135)</f>
        <v>4.3580806103934245E-3</v>
      </c>
      <c r="O135" s="41">
        <f>SUM(B135:J135)</f>
        <v>695.52453545220658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</row>
    <row r="136" spans="1:51" x14ac:dyDescent="0.25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</row>
    <row r="137" spans="1:51" x14ac:dyDescent="0.25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</row>
    <row r="138" spans="1:51" x14ac:dyDescent="0.25">
      <c r="A138" s="4">
        <v>73</v>
      </c>
      <c r="B138" s="41">
        <f t="array" ref="B138:K138">MMULT(B135:K135,B117:K126)</f>
        <v>375.93543778388209</v>
      </c>
      <c r="C138" s="41">
        <v>213.86259259492269</v>
      </c>
      <c r="D138" s="41">
        <v>35.256037692338502</v>
      </c>
      <c r="E138" s="41">
        <v>25.242940474020738</v>
      </c>
      <c r="F138" s="41">
        <v>17.97262733217288</v>
      </c>
      <c r="G138" s="41">
        <v>5.1661351889748488</v>
      </c>
      <c r="H138" s="41">
        <v>2.5840083798543665</v>
      </c>
      <c r="I138" s="41">
        <v>0.39026285806247629</v>
      </c>
      <c r="J138" s="41">
        <v>0.73167146379325854</v>
      </c>
      <c r="K138" s="41">
        <v>249.08103527016419</v>
      </c>
      <c r="L138" s="41">
        <f xml:space="preserve"> (C138 + D138 + E138 + F138 + G138 + H138) / $Q$2</f>
        <v>0.32398722874589231</v>
      </c>
      <c r="M138" s="41">
        <f xml:space="preserve"> (D138 + E138 + F138 + G138 + H138) / (C138 + D138 + E138 + F138+ G138 + H138)</f>
        <v>0.28732505198287084</v>
      </c>
      <c r="N138" s="41">
        <f>I138 / (D138 + E138 + F138 + G138 + H138)</f>
        <v>4.5262693262877419E-3</v>
      </c>
      <c r="O138" s="41">
        <f>SUM(B138:J138)</f>
        <v>677.14171376802199</v>
      </c>
      <c r="P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</row>
    <row r="139" spans="1:51" x14ac:dyDescent="0.25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</row>
    <row r="140" spans="1:51" x14ac:dyDescent="0.25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</row>
    <row r="141" spans="1:51" x14ac:dyDescent="0.25">
      <c r="A141" s="4">
        <v>74</v>
      </c>
      <c r="B141" s="41">
        <f t="array" ref="B141:K141">MMULT(B138:K138,B117:K126)</f>
        <v>363.91890495044879</v>
      </c>
      <c r="C141" s="41">
        <v>208.0839439151747</v>
      </c>
      <c r="D141" s="41">
        <v>34.732576784870886</v>
      </c>
      <c r="E141" s="41">
        <v>25.15022791173002</v>
      </c>
      <c r="F141" s="41">
        <v>18.140770185373317</v>
      </c>
      <c r="G141" s="41">
        <v>5.2678833055515586</v>
      </c>
      <c r="H141" s="41">
        <v>2.689340525190536</v>
      </c>
      <c r="I141" s="41">
        <v>0.40290000413917681</v>
      </c>
      <c r="J141" s="41">
        <v>0.77074733523224004</v>
      </c>
      <c r="K141" s="41">
        <v>267.06545412047478</v>
      </c>
      <c r="L141" s="41">
        <f xml:space="preserve"> (C141 + D141 + E141 + F141 + G141 + H141) / $Q$2</f>
        <v>0.31748814519321134</v>
      </c>
      <c r="M141" s="41">
        <f xml:space="preserve"> (D141 + E141 + F141 + G141 + H141) / (C141 + D141 + E141 + F141+ G141 + H141)</f>
        <v>0.29238730880946262</v>
      </c>
      <c r="N141" s="41">
        <f>I141 / (D141 + E141 + F141 + G141 + H141)</f>
        <v>4.6859300003174896E-3</v>
      </c>
      <c r="O141" s="41">
        <f>SUM(B141:J141)</f>
        <v>659.15729491771117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-22.398687575152252</v>
      </c>
      <c r="AM141">
        <f>J141 - J129</f>
        <v>0.14581016426674176</v>
      </c>
      <c r="AN141">
        <f>K141-K129</f>
        <v>74.342412788305722</v>
      </c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</row>
    <row r="142" spans="1:51" x14ac:dyDescent="0.25">
      <c r="A142" s="22" t="s">
        <v>153</v>
      </c>
      <c r="B142" s="41">
        <f t="shared" ref="B142:J142" si="5">SUM(B129:B141)</f>
        <v>1946.4357189298048</v>
      </c>
      <c r="C142" s="41">
        <f t="shared" si="5"/>
        <v>1097.1862317493515</v>
      </c>
      <c r="D142" s="41">
        <f t="shared" si="5"/>
        <v>178.32247533525765</v>
      </c>
      <c r="E142" s="41">
        <f t="shared" si="5"/>
        <v>126.28600266981246</v>
      </c>
      <c r="F142" s="41">
        <f t="shared" si="5"/>
        <v>88.594646822976912</v>
      </c>
      <c r="G142" s="41">
        <f t="shared" si="5"/>
        <v>25.172069115152681</v>
      </c>
      <c r="H142" s="41">
        <f t="shared" si="5"/>
        <v>12.284736142384249</v>
      </c>
      <c r="I142" s="41">
        <f t="shared" si="5"/>
        <v>1.871301781032954</v>
      </c>
      <c r="J142" s="41">
        <f t="shared" si="5"/>
        <v>3.4795537773688041</v>
      </c>
      <c r="K142" s="41"/>
      <c r="L142" s="4"/>
      <c r="M142" s="41"/>
      <c r="N142" s="41"/>
      <c r="O142" s="4">
        <f>SUM(B142:J142)</f>
        <v>3479.6327363231417</v>
      </c>
      <c r="P142" s="41"/>
      <c r="Q142" s="41">
        <f xml:space="preserve"> $R$6 * B142</f>
        <v>1946.4357189298048</v>
      </c>
      <c r="R142" s="41">
        <f>$R$7 * C142</f>
        <v>1097.1862317493515</v>
      </c>
      <c r="S142" s="41">
        <f xml:space="preserve"> $R$8 * D142</f>
        <v>169.40635156849476</v>
      </c>
      <c r="T142" s="41">
        <f xml:space="preserve"> $R$9 * E142</f>
        <v>119.97170253632183</v>
      </c>
      <c r="U142" s="41">
        <f xml:space="preserve"> $R$10 * F142</f>
        <v>81.507075077138765</v>
      </c>
      <c r="V142" s="41">
        <f>$R$11 * G142</f>
        <v>19.634213909819092</v>
      </c>
      <c r="W142" s="41">
        <f>$R$12 *H142</f>
        <v>7.3708416854305492</v>
      </c>
      <c r="X142" s="41">
        <f xml:space="preserve"> $R$13 * I142</f>
        <v>1.2163461576714201</v>
      </c>
      <c r="Y142" s="41">
        <f xml:space="preserve"> $R$14 * J142</f>
        <v>2.6096653330266033</v>
      </c>
      <c r="Z142" s="4">
        <f>SUM(Q142:Y142)</f>
        <v>3445.3381469470596</v>
      </c>
      <c r="AA142" s="41"/>
      <c r="AB142" s="49">
        <f xml:space="preserve"> $S$6 * B142</f>
        <v>4883607.2187948804</v>
      </c>
      <c r="AC142" s="49">
        <f>$S$7 * C142</f>
        <v>4251596.6480287369</v>
      </c>
      <c r="AD142" s="49">
        <f xml:space="preserve"> $S$8 * D142</f>
        <v>699915.71569088625</v>
      </c>
      <c r="AE142" s="49">
        <f xml:space="preserve"> $S$9 * E142</f>
        <v>505144.01067924983</v>
      </c>
      <c r="AF142" s="49">
        <f xml:space="preserve"> $S$10 * F142</f>
        <v>398675.91070339613</v>
      </c>
      <c r="AG142" s="49">
        <f>$S$11 * G142</f>
        <v>521363.89551304234</v>
      </c>
      <c r="AH142" s="49">
        <f>$S$12 *H142</f>
        <v>628781.93471179542</v>
      </c>
      <c r="AI142" s="49">
        <f xml:space="preserve"> $S$13 * I142</f>
        <v>132731.43532866743</v>
      </c>
      <c r="AJ142" s="49">
        <f xml:space="preserve"> $S$14 * J142</f>
        <v>233714.66811830783</v>
      </c>
      <c r="AK142" s="39">
        <f>SUM(AB142:AJ142) + AL142 + AM142 + AN142</f>
        <v>16912615.174359724</v>
      </c>
      <c r="AL142" s="39">
        <f>IF(AL141&gt;0,(AL141*$T$7)-(AL141*$S$7),0)</f>
        <v>0</v>
      </c>
      <c r="AM142" s="39">
        <f>IF(AM141 &gt; 0, (AM141 * $T$14) - (AM141 * $S$14), 0)</f>
        <v>24287.599061911176</v>
      </c>
      <c r="AN142" s="39">
        <f t="array" ref="AN142">IF(AN141&gt;0,AN141*$T$15,0)</f>
        <v>4632796.1377288476</v>
      </c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</row>
    <row r="143" spans="1:51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</row>
    <row r="144" spans="1:51" x14ac:dyDescent="0.25">
      <c r="A144" s="4" t="str">
        <f>'75-79 transition matrix'!A1</f>
        <v>75-79</v>
      </c>
      <c r="B144" s="4" t="str">
        <f>'75-79 transition matrix'!B1</f>
        <v>no NAFLD</v>
      </c>
      <c r="C144" s="4" t="str">
        <f>'75-79 transition matrix'!C1</f>
        <v>NAFLD</v>
      </c>
      <c r="D144" s="4" t="str">
        <f>'75-79 transition matrix'!D1</f>
        <v>F1</v>
      </c>
      <c r="E144" s="4" t="str">
        <f>'75-79 transition matrix'!E1</f>
        <v>F2</v>
      </c>
      <c r="F144" s="4" t="str">
        <f>'75-79 transition matrix'!F1</f>
        <v>F3</v>
      </c>
      <c r="G144" s="4" t="str">
        <f>'75-79 transition matrix'!G1</f>
        <v>F4</v>
      </c>
      <c r="H144" s="4" t="str">
        <f>'75-79 transition matrix'!H1</f>
        <v>DCC</v>
      </c>
      <c r="I144" s="4" t="str">
        <f>'75-79 transition matrix'!I1</f>
        <v>HCC</v>
      </c>
      <c r="J144" s="4" t="str">
        <f>'75-79 transition matrix'!J1</f>
        <v>LT</v>
      </c>
      <c r="K144" s="4" t="str">
        <f>'75-79 transition matrix'!K1</f>
        <v>death</v>
      </c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</row>
    <row r="145" spans="1:51" x14ac:dyDescent="0.25">
      <c r="A145" s="4" t="str">
        <f>'75-79 transition matrix'!A2</f>
        <v>no NAFLD</v>
      </c>
      <c r="B145" s="41">
        <f>'75-79 transition matrix'!B2</f>
        <v>0.87229999999999996</v>
      </c>
      <c r="C145" s="41">
        <f>'75-79 transition matrix'!C2</f>
        <v>9.0700000000000003E-2</v>
      </c>
      <c r="D145" s="41">
        <f>'75-79 transition matrix'!D2</f>
        <v>0</v>
      </c>
      <c r="E145" s="41">
        <f>'75-79 transition matrix'!E2</f>
        <v>0</v>
      </c>
      <c r="F145" s="41">
        <f>'75-79 transition matrix'!F2</f>
        <v>0</v>
      </c>
      <c r="G145" s="41">
        <f>'75-79 transition matrix'!G2</f>
        <v>0</v>
      </c>
      <c r="H145" s="41">
        <f>'75-79 transition matrix'!H2</f>
        <v>0</v>
      </c>
      <c r="I145" s="41">
        <f>'75-79 transition matrix'!I2</f>
        <v>0</v>
      </c>
      <c r="J145" s="41">
        <f>'75-79 transition matrix'!J2</f>
        <v>0</v>
      </c>
      <c r="K145" s="41">
        <f>'75-79 transition matrix'!K2</f>
        <v>3.6999999999999998E-2</v>
      </c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</row>
    <row r="146" spans="1:51" x14ac:dyDescent="0.25">
      <c r="A146" s="4" t="str">
        <f>'75-79 transition matrix'!A3</f>
        <v>NAFLD</v>
      </c>
      <c r="B146" s="41">
        <f>'75-79 transition matrix'!B3</f>
        <v>0.14359</v>
      </c>
      <c r="C146" s="41">
        <f>'75-79 transition matrix'!C3</f>
        <v>0.79142399999999991</v>
      </c>
      <c r="D146" s="41">
        <f>'75-79 transition matrix'!D3</f>
        <v>2.6136E-2</v>
      </c>
      <c r="E146" s="41">
        <f>'75-79 transition matrix'!E3</f>
        <v>0</v>
      </c>
      <c r="F146" s="41">
        <f>'75-79 transition matrix'!F3</f>
        <v>0</v>
      </c>
      <c r="G146" s="41">
        <f>'75-79 transition matrix'!G3</f>
        <v>0</v>
      </c>
      <c r="H146" s="41">
        <f>'75-79 transition matrix'!H3</f>
        <v>0</v>
      </c>
      <c r="I146" s="41">
        <f>'75-79 transition matrix'!I3</f>
        <v>0</v>
      </c>
      <c r="J146" s="41">
        <f>'75-79 transition matrix'!J3</f>
        <v>0</v>
      </c>
      <c r="K146" s="41">
        <f>'75-79 transition matrix'!K3</f>
        <v>3.8850000000000003E-2</v>
      </c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</row>
    <row r="147" spans="1:51" x14ac:dyDescent="0.25">
      <c r="A147" s="4" t="str">
        <f>'75-79 transition matrix'!A4</f>
        <v>F1</v>
      </c>
      <c r="B147" s="41">
        <f>'75-79 transition matrix'!B4</f>
        <v>0</v>
      </c>
      <c r="C147" s="41">
        <f>'75-79 transition matrix'!C4</f>
        <v>4.9799999999999997E-2</v>
      </c>
      <c r="D147" s="41">
        <f>'75-79 transition matrix'!D4</f>
        <v>0.77550074700000005</v>
      </c>
      <c r="E147" s="41">
        <f>'75-79 transition matrix'!E4</f>
        <v>0.1331</v>
      </c>
      <c r="F147" s="41">
        <f>'75-79 transition matrix'!F4</f>
        <v>0</v>
      </c>
      <c r="G147" s="41">
        <f>'75-79 transition matrix'!G4</f>
        <v>0</v>
      </c>
      <c r="H147" s="41">
        <f>'75-79 transition matrix'!H4</f>
        <v>0</v>
      </c>
      <c r="I147" s="41">
        <f>'75-79 transition matrix'!I4</f>
        <v>1.1253000000000001E-5</v>
      </c>
      <c r="J147" s="41">
        <f>'75-79 transition matrix'!J4</f>
        <v>0</v>
      </c>
      <c r="K147" s="41">
        <f>'75-79 transition matrix'!K4</f>
        <v>4.1588E-2</v>
      </c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</row>
    <row r="148" spans="1:51" x14ac:dyDescent="0.25">
      <c r="A148" s="4" t="str">
        <f>'75-79 transition matrix'!A5</f>
        <v>F2</v>
      </c>
      <c r="B148" s="41">
        <f>'75-79 transition matrix'!B5</f>
        <v>0</v>
      </c>
      <c r="C148" s="41">
        <f>'75-79 transition matrix'!C5</f>
        <v>0</v>
      </c>
      <c r="D148" s="41">
        <f>'75-79 transition matrix'!D5</f>
        <v>4.9799999999999997E-2</v>
      </c>
      <c r="E148" s="41">
        <f>'75-79 transition matrix'!E5</f>
        <v>0.75019610000000003</v>
      </c>
      <c r="F148" s="41">
        <f>'75-79 transition matrix'!F5</f>
        <v>0.1331</v>
      </c>
      <c r="G148" s="41">
        <f>'75-79 transition matrix'!G5</f>
        <v>0</v>
      </c>
      <c r="H148" s="41">
        <f>'75-79 transition matrix'!H5</f>
        <v>0</v>
      </c>
      <c r="I148" s="41">
        <f>'75-79 transition matrix'!I5</f>
        <v>2.299E-4</v>
      </c>
      <c r="J148" s="41">
        <f>'75-79 transition matrix'!J5</f>
        <v>0</v>
      </c>
      <c r="K148" s="41">
        <f>'75-79 transition matrix'!K5</f>
        <v>6.6673999999999997E-2</v>
      </c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</row>
    <row r="149" spans="1:51" x14ac:dyDescent="0.25">
      <c r="A149" s="4" t="str">
        <f>'75-79 transition matrix'!A6</f>
        <v>F3</v>
      </c>
      <c r="B149" s="41">
        <f>'75-79 transition matrix'!B6</f>
        <v>0</v>
      </c>
      <c r="C149" s="41">
        <f>'75-79 transition matrix'!C6</f>
        <v>0</v>
      </c>
      <c r="D149" s="41">
        <f>'75-79 transition matrix'!D6</f>
        <v>0</v>
      </c>
      <c r="E149" s="41">
        <f>'75-79 transition matrix'!E6</f>
        <v>4.9799999999999997E-2</v>
      </c>
      <c r="F149" s="41">
        <f>'75-79 transition matrix'!F6</f>
        <v>0.77585520000000008</v>
      </c>
      <c r="G149" s="41">
        <f>'75-79 transition matrix'!G6</f>
        <v>8.7119999999999989E-2</v>
      </c>
      <c r="H149" s="41">
        <f>'75-79 transition matrix'!H6</f>
        <v>0</v>
      </c>
      <c r="I149" s="41">
        <f>'75-79 transition matrix'!I6</f>
        <v>4.5980000000000001E-4</v>
      </c>
      <c r="J149" s="41">
        <f>'75-79 transition matrix'!J6</f>
        <v>0</v>
      </c>
      <c r="K149" s="41">
        <f>'75-79 transition matrix'!K6</f>
        <v>8.6765000000000009E-2</v>
      </c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</row>
    <row r="150" spans="1:51" x14ac:dyDescent="0.25">
      <c r="A150" s="4" t="str">
        <f>'75-79 transition matrix'!A7</f>
        <v>F4</v>
      </c>
      <c r="B150" s="41">
        <f>'75-79 transition matrix'!B7</f>
        <v>0</v>
      </c>
      <c r="C150" s="41">
        <f>'75-79 transition matrix'!C7</f>
        <v>0</v>
      </c>
      <c r="D150" s="41">
        <f>'75-79 transition matrix'!D7</f>
        <v>0</v>
      </c>
      <c r="E150" s="41">
        <f>'75-79 transition matrix'!E7</f>
        <v>0</v>
      </c>
      <c r="F150" s="41">
        <f>'75-79 transition matrix'!F7</f>
        <v>4.9799999999999997E-2</v>
      </c>
      <c r="G150" s="41">
        <f>'75-79 transition matrix'!G7</f>
        <v>0.67578700000000003</v>
      </c>
      <c r="H150" s="41">
        <f>'75-79 transition matrix'!H7</f>
        <v>0.1331</v>
      </c>
      <c r="I150" s="41">
        <f>'75-79 transition matrix'!I7</f>
        <v>3.1459999999999995E-2</v>
      </c>
      <c r="J150" s="41">
        <f>'75-79 transition matrix'!J7</f>
        <v>0</v>
      </c>
      <c r="K150" s="41">
        <f>'75-79 transition matrix'!K7</f>
        <v>0.10985299999999999</v>
      </c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</row>
    <row r="151" spans="1:51" x14ac:dyDescent="0.25">
      <c r="A151" s="4" t="str">
        <f>'75-79 transition matrix'!A8</f>
        <v>DCC</v>
      </c>
      <c r="B151" s="41">
        <f>'75-79 transition matrix'!B8</f>
        <v>0</v>
      </c>
      <c r="C151" s="41">
        <f>'75-79 transition matrix'!C8</f>
        <v>0</v>
      </c>
      <c r="D151" s="41">
        <f>'75-79 transition matrix'!D8</f>
        <v>0</v>
      </c>
      <c r="E151" s="41">
        <f>'75-79 transition matrix'!E8</f>
        <v>0</v>
      </c>
      <c r="F151" s="41">
        <f>'75-79 transition matrix'!F8</f>
        <v>0</v>
      </c>
      <c r="G151" s="41">
        <f>'75-79 transition matrix'!G8</f>
        <v>0</v>
      </c>
      <c r="H151" s="41">
        <f>'75-79 transition matrix'!H8</f>
        <v>0.7746599999999999</v>
      </c>
      <c r="I151" s="41">
        <f>'75-79 transition matrix'!I8</f>
        <v>3.1459999999999995E-2</v>
      </c>
      <c r="J151" s="41">
        <f>'75-79 transition matrix'!J8</f>
        <v>3.388E-2</v>
      </c>
      <c r="K151" s="41">
        <f>'75-79 transition matrix'!K8</f>
        <v>0.16</v>
      </c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</row>
    <row r="152" spans="1:51" x14ac:dyDescent="0.25">
      <c r="A152" s="4" t="str">
        <f>'75-79 transition matrix'!A9</f>
        <v>HCC</v>
      </c>
      <c r="B152" s="41">
        <f>'75-79 transition matrix'!B9</f>
        <v>0</v>
      </c>
      <c r="C152" s="41">
        <f>'75-79 transition matrix'!C9</f>
        <v>0</v>
      </c>
      <c r="D152" s="41">
        <f>'75-79 transition matrix'!D9</f>
        <v>0</v>
      </c>
      <c r="E152" s="41">
        <f>'75-79 transition matrix'!E9</f>
        <v>0</v>
      </c>
      <c r="F152" s="41">
        <f>'75-79 transition matrix'!F9</f>
        <v>0</v>
      </c>
      <c r="G152" s="41">
        <f>'75-79 transition matrix'!G9</f>
        <v>0</v>
      </c>
      <c r="H152" s="41">
        <f>'75-79 transition matrix'!H9</f>
        <v>0</v>
      </c>
      <c r="I152" s="41">
        <f>'75-79 transition matrix'!I9</f>
        <v>0.37056200000000006</v>
      </c>
      <c r="J152" s="41">
        <f>'75-79 transition matrix'!J9</f>
        <v>7.038E-3</v>
      </c>
      <c r="K152" s="41">
        <f>'75-79 transition matrix'!K9</f>
        <v>0.62239999999999995</v>
      </c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</row>
    <row r="153" spans="1:51" x14ac:dyDescent="0.25">
      <c r="A153" s="4" t="str">
        <f>'75-79 transition matrix'!A10</f>
        <v xml:space="preserve">LT </v>
      </c>
      <c r="B153" s="41">
        <f>'75-79 transition matrix'!B10</f>
        <v>0</v>
      </c>
      <c r="C153" s="41">
        <f>'75-79 transition matrix'!C10</f>
        <v>0</v>
      </c>
      <c r="D153" s="41">
        <f>'75-79 transition matrix'!D10</f>
        <v>0</v>
      </c>
      <c r="E153" s="41">
        <f>'75-79 transition matrix'!E10</f>
        <v>0</v>
      </c>
      <c r="F153" s="41">
        <f>'75-79 transition matrix'!F10</f>
        <v>0</v>
      </c>
      <c r="G153" s="41">
        <f>'75-79 transition matrix'!G10</f>
        <v>0</v>
      </c>
      <c r="H153" s="41">
        <f>'75-79 transition matrix'!H10</f>
        <v>0</v>
      </c>
      <c r="I153" s="41">
        <f>'75-79 transition matrix'!I10</f>
        <v>0</v>
      </c>
      <c r="J153" s="41">
        <f>'75-79 transition matrix'!J10</f>
        <v>0.92999999999999994</v>
      </c>
      <c r="K153" s="41">
        <f>'75-79 transition matrix'!K10</f>
        <v>7.0000000000000007E-2</v>
      </c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</row>
    <row r="154" spans="1:51" x14ac:dyDescent="0.25">
      <c r="A154" s="4" t="str">
        <f>'75-79 transition matrix'!A11</f>
        <v>death</v>
      </c>
      <c r="B154" s="41">
        <f>'75-79 transition matrix'!B11</f>
        <v>0</v>
      </c>
      <c r="C154" s="41">
        <f>'75-79 transition matrix'!C11</f>
        <v>0</v>
      </c>
      <c r="D154" s="41">
        <f>'75-79 transition matrix'!D11</f>
        <v>0</v>
      </c>
      <c r="E154" s="41">
        <f>'75-79 transition matrix'!E11</f>
        <v>0</v>
      </c>
      <c r="F154" s="41">
        <f>'75-79 transition matrix'!F11</f>
        <v>0</v>
      </c>
      <c r="G154" s="41">
        <f>'75-79 transition matrix'!G11</f>
        <v>0</v>
      </c>
      <c r="H154" s="41">
        <f>'75-79 transition matrix'!H11</f>
        <v>0</v>
      </c>
      <c r="I154" s="41">
        <f>'75-79 transition matrix'!I11</f>
        <v>0</v>
      </c>
      <c r="J154" s="41">
        <f>'75-79 transition matrix'!J11</f>
        <v>0</v>
      </c>
      <c r="K154" s="41">
        <f>'75-79 transition matrix'!K11</f>
        <v>1</v>
      </c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</row>
    <row r="155" spans="1:51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</row>
    <row r="156" spans="1:51" ht="15.75" thickBot="1" x14ac:dyDescent="0.3">
      <c r="A156" s="15" t="s">
        <v>109</v>
      </c>
      <c r="B156" s="15" t="s">
        <v>66</v>
      </c>
      <c r="C156" s="15" t="s">
        <v>87</v>
      </c>
      <c r="D156" s="15" t="s">
        <v>77</v>
      </c>
      <c r="E156" s="15" t="s">
        <v>2</v>
      </c>
      <c r="F156" s="15" t="s">
        <v>3</v>
      </c>
      <c r="G156" s="15" t="s">
        <v>4</v>
      </c>
      <c r="H156" s="15" t="s">
        <v>64</v>
      </c>
      <c r="I156" s="15" t="s">
        <v>78</v>
      </c>
      <c r="J156" s="15" t="s">
        <v>79</v>
      </c>
      <c r="K156" s="15" t="s">
        <v>65</v>
      </c>
      <c r="L156" s="4" t="s">
        <v>110</v>
      </c>
      <c r="M156" s="15" t="s">
        <v>112</v>
      </c>
      <c r="N156" s="4" t="s">
        <v>151</v>
      </c>
      <c r="O156" s="22" t="s">
        <v>153</v>
      </c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</row>
    <row r="157" spans="1:51" x14ac:dyDescent="0.25">
      <c r="A157" s="4">
        <v>75</v>
      </c>
      <c r="B157" s="41">
        <f t="array" ref="B157:K157">MMULT(B141:K141,B145:K154)</f>
        <v>347.32523429505636</v>
      </c>
      <c r="C157" s="41">
        <v>199.41975423201549</v>
      </c>
      <c r="D157" s="41">
        <v>33.626102550073391</v>
      </c>
      <c r="E157" s="41">
        <v>24.393919218788916</v>
      </c>
      <c r="F157" s="41">
        <v>17.684446803994586</v>
      </c>
      <c r="G157" s="41">
        <v>5.1403909539584944</v>
      </c>
      <c r="H157" s="41">
        <v>2.7844797992130128</v>
      </c>
      <c r="I157" s="41">
        <v>0.41414770226366943</v>
      </c>
      <c r="J157" s="41">
        <v>0.81074548898857013</v>
      </c>
      <c r="K157" s="41">
        <v>294.62352799383348</v>
      </c>
      <c r="L157" s="41">
        <f xml:space="preserve"> (C157 + D157 + E157 + F157 + G157 + H157) / $Q$2</f>
        <v>0.30559505675278381</v>
      </c>
      <c r="M157" s="41">
        <f xml:space="preserve"> (D157 + E157 + F157 + G157 + H157) / (C157 + D157 + E157 + F157+ G157 + H157)</f>
        <v>0.29545877810373139</v>
      </c>
      <c r="N157" s="41">
        <f>I157 / (D157 + E157 + F157 + G157 + H157)</f>
        <v>4.952181920858151E-3</v>
      </c>
      <c r="O157" s="41">
        <f>SUM(B157:J157)</f>
        <v>631.59922104435248</v>
      </c>
      <c r="P157" s="41"/>
      <c r="Q157" s="24" t="s">
        <v>257</v>
      </c>
      <c r="R157" s="45"/>
      <c r="S157" s="45"/>
      <c r="T157" s="46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</row>
    <row r="158" spans="1:51" ht="15.75" thickBot="1" x14ac:dyDescent="0.3">
      <c r="A158" s="4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27" t="s">
        <v>149</v>
      </c>
      <c r="R158" s="47"/>
      <c r="S158" s="47"/>
      <c r="T158" s="48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</row>
    <row r="159" spans="1:51" x14ac:dyDescent="0.25">
      <c r="A159" s="15" t="s">
        <v>113</v>
      </c>
      <c r="B159" s="15" t="s">
        <v>66</v>
      </c>
      <c r="C159" s="15" t="s">
        <v>87</v>
      </c>
      <c r="D159" s="15" t="s">
        <v>77</v>
      </c>
      <c r="E159" s="15" t="s">
        <v>2</v>
      </c>
      <c r="F159" s="15" t="s">
        <v>3</v>
      </c>
      <c r="G159" s="15" t="s">
        <v>4</v>
      </c>
      <c r="H159" s="15" t="s">
        <v>64</v>
      </c>
      <c r="I159" s="15" t="s">
        <v>78</v>
      </c>
      <c r="J159" s="15" t="s">
        <v>79</v>
      </c>
      <c r="K159" s="15" t="s">
        <v>65</v>
      </c>
      <c r="L159" s="4" t="s">
        <v>110</v>
      </c>
      <c r="M159" s="15" t="s">
        <v>112</v>
      </c>
      <c r="N159" s="4" t="s">
        <v>151</v>
      </c>
      <c r="O159" s="22" t="s">
        <v>153</v>
      </c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</row>
    <row r="160" spans="1:51" ht="15.75" thickBot="1" x14ac:dyDescent="0.3">
      <c r="A160" s="4">
        <v>76</v>
      </c>
      <c r="B160" s="41">
        <f t="array" ref="B160:K160">MMULT(B157:K157,B145:K154)</f>
        <v>331.60648438575271</v>
      </c>
      <c r="C160" s="41">
        <v>191.00255823087386</v>
      </c>
      <c r="D160" s="41">
        <v>32.503919519984166</v>
      </c>
      <c r="E160" s="41">
        <v>23.656542761904191</v>
      </c>
      <c r="F160" s="41">
        <v>17.22339212953052</v>
      </c>
      <c r="G160" s="41">
        <v>5.0144783871667578</v>
      </c>
      <c r="H160" s="41">
        <v>2.8412111572302279</v>
      </c>
      <c r="I160" s="41">
        <v>0.41690169994187776</v>
      </c>
      <c r="J160" s="41">
        <v>0.85124625188523884</v>
      </c>
      <c r="K160" s="41">
        <v>321.10601451391631</v>
      </c>
      <c r="L160" s="41">
        <f xml:space="preserve"> (C160 + D160 + E160 + F160 + G160 + H160) / $Q$2</f>
        <v>0.29392724640956297</v>
      </c>
      <c r="M160" s="41">
        <f xml:space="preserve"> (D160 + E160 + F160 + G160 + H160) / (C160 + D160 + E160 + F160+ G160 + H160)</f>
        <v>0.29840918543931144</v>
      </c>
      <c r="N160" s="41">
        <f>I160 / (D160 + E160 + F160 + G160 + H160)</f>
        <v>5.1317582502508879E-3</v>
      </c>
      <c r="O160" s="41">
        <f>SUM(B160:J160)</f>
        <v>605.11673452426942</v>
      </c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</row>
    <row r="161" spans="1:51" x14ac:dyDescent="0.25">
      <c r="A161" s="4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24" t="s">
        <v>256</v>
      </c>
      <c r="R161" s="45"/>
      <c r="S161" s="45"/>
      <c r="T161" s="46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</row>
    <row r="162" spans="1:51" ht="15.75" thickBot="1" x14ac:dyDescent="0.3">
      <c r="A162" s="15" t="s">
        <v>114</v>
      </c>
      <c r="B162" s="15" t="s">
        <v>66</v>
      </c>
      <c r="C162" s="15" t="s">
        <v>87</v>
      </c>
      <c r="D162" s="15" t="s">
        <v>77</v>
      </c>
      <c r="E162" s="15" t="s">
        <v>2</v>
      </c>
      <c r="F162" s="15" t="s">
        <v>3</v>
      </c>
      <c r="G162" s="15" t="s">
        <v>4</v>
      </c>
      <c r="H162" s="15" t="s">
        <v>64</v>
      </c>
      <c r="I162" s="15" t="s">
        <v>78</v>
      </c>
      <c r="J162" s="15" t="s">
        <v>79</v>
      </c>
      <c r="K162" s="15" t="s">
        <v>65</v>
      </c>
      <c r="L162" s="4" t="s">
        <v>110</v>
      </c>
      <c r="M162" s="15" t="s">
        <v>112</v>
      </c>
      <c r="N162" s="4" t="s">
        <v>151</v>
      </c>
      <c r="O162" s="22" t="s">
        <v>153</v>
      </c>
      <c r="P162" s="41"/>
      <c r="Q162" s="27" t="s">
        <v>150</v>
      </c>
      <c r="R162" s="47"/>
      <c r="S162" s="47"/>
      <c r="T162" s="48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</row>
    <row r="163" spans="1:51" x14ac:dyDescent="0.25">
      <c r="A163" s="4">
        <v>77</v>
      </c>
      <c r="B163" s="41">
        <f t="array" ref="B163:K163">MMULT(B160:K160,B145:K154)</f>
        <v>316.68639366606322</v>
      </c>
      <c r="C163" s="41">
        <v>182.85941197119408</v>
      </c>
      <c r="D163" s="41">
        <v>31.376952559640554</v>
      </c>
      <c r="E163" s="41">
        <v>22.931042735624263</v>
      </c>
      <c r="F163" s="41">
        <v>16.761265210625684</v>
      </c>
      <c r="G163" s="41">
        <v>4.8892212281529606</v>
      </c>
      <c r="H163" s="41">
        <v>2.8683997083918635</v>
      </c>
      <c r="I163" s="41">
        <v>0.41535164228906951</v>
      </c>
      <c r="J163" s="41">
        <v>0.89085340242442324</v>
      </c>
      <c r="K163" s="41">
        <v>346.54385691377968</v>
      </c>
      <c r="L163" s="41">
        <f xml:space="preserve"> (C163 + D163 + E163 + F163 + G163 + H163) / $Q$2</f>
        <v>0.28253062633731596</v>
      </c>
      <c r="M163" s="41">
        <f xml:space="preserve"> (D163 + E163 + F163 + G163 + H163) / (C163 + D163 + E163 + F163+ G163 + H163)</f>
        <v>0.3012266344337689</v>
      </c>
      <c r="N163" s="41">
        <f>I163 / (D163 + E163 + F163 + G163 + H163)</f>
        <v>5.2691624315036123E-3</v>
      </c>
      <c r="O163" s="41">
        <f>SUM(B163:J163)</f>
        <v>579.67889212440616</v>
      </c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</row>
    <row r="164" spans="1:51" ht="15.75" thickBot="1" x14ac:dyDescent="0.3">
      <c r="A164" s="4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</row>
    <row r="165" spans="1:51" x14ac:dyDescent="0.25">
      <c r="A165" s="15" t="s">
        <v>115</v>
      </c>
      <c r="B165" s="15" t="s">
        <v>66</v>
      </c>
      <c r="C165" s="15" t="s">
        <v>87</v>
      </c>
      <c r="D165" s="15" t="s">
        <v>77</v>
      </c>
      <c r="E165" s="15" t="s">
        <v>2</v>
      </c>
      <c r="F165" s="15" t="s">
        <v>3</v>
      </c>
      <c r="G165" s="15" t="s">
        <v>4</v>
      </c>
      <c r="H165" s="15" t="s">
        <v>64</v>
      </c>
      <c r="I165" s="15" t="s">
        <v>78</v>
      </c>
      <c r="J165" s="15" t="s">
        <v>79</v>
      </c>
      <c r="K165" s="15" t="s">
        <v>65</v>
      </c>
      <c r="L165" s="4" t="s">
        <v>110</v>
      </c>
      <c r="M165" s="15" t="s">
        <v>112</v>
      </c>
      <c r="N165" s="4" t="s">
        <v>151</v>
      </c>
      <c r="O165" s="22" t="s">
        <v>153</v>
      </c>
      <c r="P165" s="41"/>
      <c r="Q165" s="24" t="s">
        <v>255</v>
      </c>
      <c r="R165" s="45"/>
      <c r="S165" s="45"/>
      <c r="T165" s="45"/>
      <c r="U165" s="45"/>
      <c r="V165" s="46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</row>
    <row r="166" spans="1:51" ht="15.75" thickBot="1" x14ac:dyDescent="0.3">
      <c r="A166" s="4">
        <v>78</v>
      </c>
      <c r="B166" s="41">
        <f t="array" ref="B166:K166">MMULT(B163:K163,B145:K154)</f>
        <v>302.50232415985067</v>
      </c>
      <c r="C166" s="41">
        <v>175.00535540287234</v>
      </c>
      <c r="D166" s="41">
        <v>30.254029668098031</v>
      </c>
      <c r="E166" s="41">
        <v>22.213762222375969</v>
      </c>
      <c r="F166" s="41">
        <v>16.299919777516639</v>
      </c>
      <c r="G166" s="41">
        <v>4.7643135712595139</v>
      </c>
      <c r="H166" s="41">
        <v>2.87278986357</v>
      </c>
      <c r="I166" s="41">
        <v>0.41130005124954172</v>
      </c>
      <c r="J166" s="41">
        <v>0.92859829123346038</v>
      </c>
      <c r="K166" s="41">
        <v>370.97035603015962</v>
      </c>
      <c r="L166" s="41">
        <f xml:space="preserve"> (C166 + D166 + E166 + F166 + G166 + H166) / $Q$2</f>
        <v>0.27143597019913773</v>
      </c>
      <c r="M166" s="41">
        <f xml:space="preserve"> (D166 + E166 + F166 + G166 + H166) / (C166 + D166 + E166 + F166+ G166 + H166)</f>
        <v>0.30390502877881848</v>
      </c>
      <c r="N166" s="41">
        <f>I166 / (D166 + E166 + F166 + G166 + H166)</f>
        <v>5.3831692504725448E-3</v>
      </c>
      <c r="O166" s="41">
        <f>SUM(B166:J166)</f>
        <v>555.25239300802616</v>
      </c>
      <c r="P166" s="41"/>
      <c r="Q166" s="27" t="s">
        <v>152</v>
      </c>
      <c r="R166" s="47"/>
      <c r="S166" s="47"/>
      <c r="T166" s="47"/>
      <c r="U166" s="47"/>
      <c r="V166" s="48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</row>
    <row r="167" spans="1:51" x14ac:dyDescent="0.25">
      <c r="A167" s="4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</row>
    <row r="168" spans="1:51" x14ac:dyDescent="0.25">
      <c r="A168" s="15" t="s">
        <v>116</v>
      </c>
      <c r="B168" s="15" t="s">
        <v>66</v>
      </c>
      <c r="C168" s="15" t="s">
        <v>87</v>
      </c>
      <c r="D168" s="15" t="s">
        <v>77</v>
      </c>
      <c r="E168" s="15" t="s">
        <v>2</v>
      </c>
      <c r="F168" s="15" t="s">
        <v>3</v>
      </c>
      <c r="G168" s="15" t="s">
        <v>4</v>
      </c>
      <c r="H168" s="15" t="s">
        <v>64</v>
      </c>
      <c r="I168" s="15" t="s">
        <v>78</v>
      </c>
      <c r="J168" s="15" t="s">
        <v>79</v>
      </c>
      <c r="K168" s="15" t="s">
        <v>65</v>
      </c>
      <c r="L168" s="4" t="s">
        <v>110</v>
      </c>
      <c r="M168" s="15" t="s">
        <v>112</v>
      </c>
      <c r="N168" s="4" t="s">
        <v>151</v>
      </c>
      <c r="O168" s="22" t="s">
        <v>153</v>
      </c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L168" s="22" t="s">
        <v>218</v>
      </c>
      <c r="AM168" s="22" t="s">
        <v>219</v>
      </c>
      <c r="AN168" s="22" t="s">
        <v>220</v>
      </c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</row>
    <row r="169" spans="1:51" x14ac:dyDescent="0.25">
      <c r="A169" s="4">
        <v>79</v>
      </c>
      <c r="B169" s="41">
        <f t="array" ref="B169:K169">MMULT(B166:K166,B145:K154)</f>
        <v>289.00179634693615</v>
      </c>
      <c r="C169" s="41">
        <v>167.44704987313256</v>
      </c>
      <c r="D169" s="41">
        <v>29.142207934853978</v>
      </c>
      <c r="E169" s="41">
        <v>21.50322513929796</v>
      </c>
      <c r="F169" s="41">
        <v>15.840292086616092</v>
      </c>
      <c r="G169" s="41">
        <v>4.6397101863980028</v>
      </c>
      <c r="H169" s="41">
        <v>2.8595655320477773</v>
      </c>
      <c r="I169" s="41">
        <v>0.4056175392953506</v>
      </c>
      <c r="J169" s="41">
        <v>0.96382126118556399</v>
      </c>
      <c r="K169" s="41">
        <v>394.41946313842232</v>
      </c>
      <c r="L169" s="41">
        <f xml:space="preserve"> (C169 + D169 + E169 + F169 + G169 + H169) / $Q$2</f>
        <v>0.26066305432797426</v>
      </c>
      <c r="M169" s="41">
        <f xml:space="preserve"> (D169 + E169 + F169 + G169 + H169) / (C169 + D169 + E169 + F169+ G169 + H169)</f>
        <v>0.30644233294073026</v>
      </c>
      <c r="N169" s="41">
        <f>I169 / (D169 + E169 + F169 + G169 + H169)</f>
        <v>5.4824293366915319E-3</v>
      </c>
      <c r="O169" s="41">
        <f>SUM(B169:J169)</f>
        <v>531.80328589976341</v>
      </c>
      <c r="P169" s="41"/>
      <c r="Q169" s="22" t="s">
        <v>163</v>
      </c>
      <c r="R169" s="22" t="s">
        <v>154</v>
      </c>
      <c r="S169" s="22" t="s">
        <v>155</v>
      </c>
      <c r="T169" s="22" t="s">
        <v>156</v>
      </c>
      <c r="U169" s="22" t="s">
        <v>157</v>
      </c>
      <c r="V169" s="22" t="s">
        <v>158</v>
      </c>
      <c r="W169" s="22" t="s">
        <v>159</v>
      </c>
      <c r="X169" s="22" t="s">
        <v>160</v>
      </c>
      <c r="Y169" s="22" t="s">
        <v>161</v>
      </c>
      <c r="Z169" s="22" t="s">
        <v>162</v>
      </c>
      <c r="AA169" s="41"/>
      <c r="AB169" s="22" t="s">
        <v>181</v>
      </c>
      <c r="AC169" s="22" t="s">
        <v>182</v>
      </c>
      <c r="AD169" s="22" t="s">
        <v>174</v>
      </c>
      <c r="AE169" s="22" t="s">
        <v>175</v>
      </c>
      <c r="AF169" s="22" t="s">
        <v>176</v>
      </c>
      <c r="AG169" s="22" t="s">
        <v>177</v>
      </c>
      <c r="AH169" s="22" t="s">
        <v>178</v>
      </c>
      <c r="AI169" s="22" t="s">
        <v>179</v>
      </c>
      <c r="AJ169" s="22" t="s">
        <v>180</v>
      </c>
      <c r="AK169" s="22" t="s">
        <v>183</v>
      </c>
      <c r="AL169">
        <f>C169 - C157</f>
        <v>-31.972704358882936</v>
      </c>
      <c r="AM169">
        <f>J169 - J157</f>
        <v>0.15307577219699386</v>
      </c>
      <c r="AN169">
        <f>K169-K157</f>
        <v>99.795935144588839</v>
      </c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</row>
    <row r="170" spans="1:51" x14ac:dyDescent="0.25">
      <c r="A170" s="22" t="s">
        <v>153</v>
      </c>
      <c r="B170" s="4">
        <f t="shared" ref="B170:K170" si="6">SUM(B157:B169)</f>
        <v>1587.1222328536589</v>
      </c>
      <c r="C170" s="4">
        <f t="shared" si="6"/>
        <v>915.73412971008838</v>
      </c>
      <c r="D170" s="4">
        <f t="shared" si="6"/>
        <v>156.90321223265011</v>
      </c>
      <c r="E170" s="4">
        <f t="shared" si="6"/>
        <v>114.69849207799132</v>
      </c>
      <c r="F170" s="4">
        <f t="shared" si="6"/>
        <v>83.809316008283517</v>
      </c>
      <c r="G170" s="4">
        <f t="shared" si="6"/>
        <v>24.448114326935727</v>
      </c>
      <c r="H170" s="4">
        <f t="shared" si="6"/>
        <v>14.226446060452883</v>
      </c>
      <c r="I170" s="4">
        <f t="shared" si="6"/>
        <v>2.0633186350395092</v>
      </c>
      <c r="J170" s="4">
        <f t="shared" si="6"/>
        <v>4.445264695717257</v>
      </c>
      <c r="K170" s="4">
        <f t="shared" si="6"/>
        <v>1727.6632185901115</v>
      </c>
      <c r="L170" s="4">
        <f>AVERAGE(L101:L169)</f>
        <v>0.31953477131711139</v>
      </c>
      <c r="M170" s="4">
        <f>AVERAGE(M17:M169)</f>
        <v>0.24252152151054734</v>
      </c>
      <c r="N170" s="4">
        <f>AVERAGE(N17:N169)</f>
        <v>3.7359993018014305E-3</v>
      </c>
      <c r="O170" s="4">
        <f>SUM(B170:J170)</f>
        <v>2903.4505266008182</v>
      </c>
      <c r="P170" s="41"/>
      <c r="Q170" s="41">
        <f xml:space="preserve"> $R$6 * B170</f>
        <v>1587.1222328536589</v>
      </c>
      <c r="R170" s="41">
        <f>$R$7 * C170</f>
        <v>915.73412971008838</v>
      </c>
      <c r="S170" s="41">
        <f xml:space="preserve"> $R$8 * D170</f>
        <v>149.0580516210176</v>
      </c>
      <c r="T170" s="41">
        <f xml:space="preserve"> $R$9 * E170</f>
        <v>108.96356747409175</v>
      </c>
      <c r="U170" s="41">
        <f xml:space="preserve"> $R$10 * F170</f>
        <v>77.104570727620839</v>
      </c>
      <c r="V170" s="41">
        <f>$R$11 * G170</f>
        <v>19.069529175009869</v>
      </c>
      <c r="W170" s="41">
        <f>$R$12 *H170</f>
        <v>8.5358676362717301</v>
      </c>
      <c r="X170" s="41">
        <f xml:space="preserve"> $R$13 * I170</f>
        <v>1.3411571127756809</v>
      </c>
      <c r="Y170" s="41">
        <f xml:space="preserve"> $R$14 * J170</f>
        <v>3.333948521787943</v>
      </c>
      <c r="Z170" s="4">
        <f>SUM(Q170:Y170)</f>
        <v>2870.2630548323223</v>
      </c>
      <c r="AA170" s="41"/>
      <c r="AB170" s="49">
        <f xml:space="preserve"> $S$6 * B170</f>
        <v>3982089.6822298304</v>
      </c>
      <c r="AC170" s="49">
        <f>$S$7 * C170</f>
        <v>3548469.7526265923</v>
      </c>
      <c r="AD170" s="49">
        <f xml:space="preserve"> $S$8 * D170</f>
        <v>615845.10801315168</v>
      </c>
      <c r="AE170" s="49">
        <f xml:space="preserve"> $S$9 * E170</f>
        <v>458793.96831196529</v>
      </c>
      <c r="AF170" s="49">
        <f xml:space="preserve"> $S$10 * F170</f>
        <v>377141.9220372758</v>
      </c>
      <c r="AG170" s="49">
        <f>$S$11 * G170</f>
        <v>506369.34393949277</v>
      </c>
      <c r="AH170" s="49">
        <f>$S$12 *H170</f>
        <v>728166.41515822033</v>
      </c>
      <c r="AI170" s="49">
        <f xml:space="preserve"> $S$13 * I170</f>
        <v>146351.19078335239</v>
      </c>
      <c r="AJ170" s="49">
        <f xml:space="preserve"> $S$14 * J170</f>
        <v>298579.5390819367</v>
      </c>
      <c r="AK170" s="39">
        <f>SUM(AB170:AJ170) + AL170 + AM170 + AN170</f>
        <v>16906288.043962009</v>
      </c>
      <c r="AL170" s="39">
        <f>IF(AL169&gt;0,(AL169*$T$7)-(AL169*$S$7),0)</f>
        <v>0</v>
      </c>
      <c r="AM170" s="39">
        <f>IF(AM169 &gt; 0, (AM169 * $T$14) - (AM169 * $S$14), 0)</f>
        <v>25497.831374853271</v>
      </c>
      <c r="AN170" s="39">
        <f t="array" ref="AN170">IF(AN169&gt;0,AN169*$T$15,0)</f>
        <v>6218983.2904053424</v>
      </c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</row>
    <row r="171" spans="1:51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</row>
    <row r="172" spans="1:51" x14ac:dyDescent="0.25">
      <c r="A172" s="50" t="s">
        <v>186</v>
      </c>
      <c r="B172" s="41"/>
      <c r="C172" s="41"/>
      <c r="D172" s="4">
        <f>O2+O30+O58+O86+O114+O142+O170</f>
        <v>23474.895490286392</v>
      </c>
      <c r="E172" s="41"/>
      <c r="F172" s="41"/>
      <c r="G172" s="41"/>
      <c r="H172" s="41"/>
      <c r="I172" s="41"/>
      <c r="J172" s="41"/>
      <c r="K172" s="41"/>
      <c r="L172" s="41"/>
      <c r="M172" s="4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</row>
    <row r="173" spans="1:51" x14ac:dyDescent="0.25">
      <c r="A173" s="50" t="s">
        <v>187</v>
      </c>
      <c r="B173" s="41"/>
      <c r="C173" s="41"/>
      <c r="D173" s="4">
        <f>Z2+Z30+Z58+Z86+Z114+Z142+Z170</f>
        <v>23305.893844144332</v>
      </c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</row>
    <row r="174" spans="1:51" x14ac:dyDescent="0.25">
      <c r="A174" s="42" t="s">
        <v>184</v>
      </c>
      <c r="B174" s="41"/>
      <c r="C174" s="41"/>
      <c r="D174" s="43">
        <f>AK30+AK58+AK86+AK114+AK142+AK170+$U$23</f>
        <v>98977644.980217278</v>
      </c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</row>
    <row r="175" spans="1:51" x14ac:dyDescent="0.2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</row>
    <row r="176" spans="1:51" x14ac:dyDescent="0.25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</row>
    <row r="177" spans="1:51" x14ac:dyDescent="0.25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</row>
    <row r="178" spans="1:51" x14ac:dyDescent="0.25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</row>
    <row r="179" spans="1:51" x14ac:dyDescent="0.25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</row>
    <row r="180" spans="1:51" x14ac:dyDescent="0.25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</row>
    <row r="181" spans="1:51" x14ac:dyDescent="0.25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</row>
    <row r="182" spans="1:51" x14ac:dyDescent="0.25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</row>
    <row r="183" spans="1:51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</row>
    <row r="184" spans="1:51" x14ac:dyDescent="0.25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</row>
    <row r="185" spans="1:51" x14ac:dyDescent="0.2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</row>
    <row r="186" spans="1:51" x14ac:dyDescent="0.25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</row>
    <row r="187" spans="1:51" x14ac:dyDescent="0.25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</row>
    <row r="188" spans="1:51" x14ac:dyDescent="0.25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</row>
    <row r="189" spans="1:51" x14ac:dyDescent="0.25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</row>
    <row r="190" spans="1:51" x14ac:dyDescent="0.25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</row>
    <row r="191" spans="1:51" x14ac:dyDescent="0.25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</row>
    <row r="192" spans="1:51" x14ac:dyDescent="0.25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</row>
    <row r="193" spans="1:51" x14ac:dyDescent="0.25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</row>
    <row r="194" spans="1:51" x14ac:dyDescent="0.25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</row>
    <row r="195" spans="1:51" x14ac:dyDescent="0.2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</row>
    <row r="196" spans="1:51" x14ac:dyDescent="0.25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</row>
    <row r="197" spans="1:51" x14ac:dyDescent="0.25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</row>
    <row r="198" spans="1:51" x14ac:dyDescent="0.25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</row>
    <row r="199" spans="1:51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</row>
    <row r="200" spans="1:51" x14ac:dyDescent="0.25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</row>
    <row r="201" spans="1:51" x14ac:dyDescent="0.25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</row>
    <row r="202" spans="1:51" x14ac:dyDescent="0.25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</row>
    <row r="203" spans="1:51" x14ac:dyDescent="0.2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</row>
    <row r="204" spans="1:51" x14ac:dyDescent="0.2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</row>
    <row r="205" spans="1:51" x14ac:dyDescent="0.2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</row>
    <row r="206" spans="1:51" x14ac:dyDescent="0.2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</row>
    <row r="207" spans="1:51" x14ac:dyDescent="0.2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</row>
    <row r="208" spans="1:51" x14ac:dyDescent="0.2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</row>
    <row r="209" spans="1:51" x14ac:dyDescent="0.2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</row>
    <row r="210" spans="1:51" x14ac:dyDescent="0.2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</row>
    <row r="211" spans="1:51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</row>
    <row r="212" spans="1:51" x14ac:dyDescent="0.2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</row>
    <row r="213" spans="1:51" x14ac:dyDescent="0.2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</row>
    <row r="214" spans="1:51" x14ac:dyDescent="0.2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</row>
    <row r="215" spans="1:51" x14ac:dyDescent="0.2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</row>
    <row r="216" spans="1:51" x14ac:dyDescent="0.2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</row>
    <row r="217" spans="1:51" x14ac:dyDescent="0.2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</row>
    <row r="218" spans="1:51" x14ac:dyDescent="0.2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</row>
    <row r="219" spans="1:51" x14ac:dyDescent="0.2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</row>
    <row r="220" spans="1:51" x14ac:dyDescent="0.25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</row>
    <row r="221" spans="1:51" x14ac:dyDescent="0.25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</row>
    <row r="222" spans="1:51" x14ac:dyDescent="0.25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</row>
    <row r="223" spans="1:51" x14ac:dyDescent="0.25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</row>
    <row r="224" spans="1:51" x14ac:dyDescent="0.25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</row>
    <row r="225" spans="1:51" x14ac:dyDescent="0.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</row>
    <row r="226" spans="1:51" x14ac:dyDescent="0.25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</row>
    <row r="227" spans="1:51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</row>
    <row r="228" spans="1:51" x14ac:dyDescent="0.25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</row>
    <row r="229" spans="1:51" x14ac:dyDescent="0.25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</row>
    <row r="230" spans="1:51" x14ac:dyDescent="0.25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</row>
    <row r="231" spans="1:51" x14ac:dyDescent="0.2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</row>
    <row r="232" spans="1:51" x14ac:dyDescent="0.2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</row>
    <row r="233" spans="1:51" x14ac:dyDescent="0.2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</row>
    <row r="234" spans="1:51" x14ac:dyDescent="0.2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</row>
    <row r="235" spans="1:51" x14ac:dyDescent="0.2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</row>
    <row r="236" spans="1:51" x14ac:dyDescent="0.2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</row>
    <row r="237" spans="1:51" x14ac:dyDescent="0.2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</row>
    <row r="238" spans="1:51" x14ac:dyDescent="0.2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</row>
    <row r="239" spans="1:51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</row>
    <row r="240" spans="1:51" x14ac:dyDescent="0.2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</row>
    <row r="241" spans="1:51" x14ac:dyDescent="0.2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</row>
    <row r="242" spans="1:51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</row>
    <row r="243" spans="1:51" x14ac:dyDescent="0.2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</row>
    <row r="244" spans="1:51" x14ac:dyDescent="0.2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</row>
    <row r="245" spans="1:51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</row>
    <row r="246" spans="1:51" x14ac:dyDescent="0.2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</row>
    <row r="247" spans="1:51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</row>
    <row r="248" spans="1:51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</row>
    <row r="249" spans="1:51" x14ac:dyDescent="0.2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</row>
    <row r="250" spans="1:51" x14ac:dyDescent="0.2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</row>
    <row r="251" spans="1:51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</row>
    <row r="252" spans="1:51" x14ac:dyDescent="0.2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</row>
    <row r="253" spans="1:51" x14ac:dyDescent="0.2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</row>
    <row r="254" spans="1:51" x14ac:dyDescent="0.2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</row>
    <row r="255" spans="1:51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</row>
    <row r="256" spans="1:51" x14ac:dyDescent="0.2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</row>
    <row r="257" spans="1:51" x14ac:dyDescent="0.2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</row>
    <row r="258" spans="1:51" x14ac:dyDescent="0.2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</row>
    <row r="259" spans="1:51" x14ac:dyDescent="0.2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</row>
    <row r="260" spans="1:51" x14ac:dyDescent="0.2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</row>
    <row r="261" spans="1:51" x14ac:dyDescent="0.2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</row>
    <row r="262" spans="1:51" x14ac:dyDescent="0.2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</row>
    <row r="263" spans="1:51" x14ac:dyDescent="0.2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</row>
    <row r="264" spans="1:51" x14ac:dyDescent="0.2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</row>
    <row r="265" spans="1:51" x14ac:dyDescent="0.2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</row>
    <row r="266" spans="1:51" x14ac:dyDescent="0.2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</row>
    <row r="267" spans="1:51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</row>
    <row r="268" spans="1:51" x14ac:dyDescent="0.2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</row>
    <row r="269" spans="1:51" x14ac:dyDescent="0.2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</row>
    <row r="270" spans="1:51" x14ac:dyDescent="0.2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</row>
    <row r="271" spans="1:51" x14ac:dyDescent="0.2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</row>
    <row r="272" spans="1:51" x14ac:dyDescent="0.2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</row>
    <row r="273" spans="1:51" x14ac:dyDescent="0.2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</row>
    <row r="274" spans="1:51" x14ac:dyDescent="0.2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</row>
    <row r="275" spans="1:51" x14ac:dyDescent="0.2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</row>
    <row r="276" spans="1:51" x14ac:dyDescent="0.2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</row>
    <row r="277" spans="1:51" x14ac:dyDescent="0.2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</row>
    <row r="278" spans="1:51" x14ac:dyDescent="0.2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</row>
    <row r="279" spans="1:51" x14ac:dyDescent="0.2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</row>
    <row r="280" spans="1:51" x14ac:dyDescent="0.2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</row>
    <row r="281" spans="1:51" x14ac:dyDescent="0.2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</row>
    <row r="282" spans="1:51" x14ac:dyDescent="0.2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</row>
    <row r="283" spans="1:51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</row>
    <row r="284" spans="1:51" x14ac:dyDescent="0.2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</row>
    <row r="285" spans="1:51" x14ac:dyDescent="0.2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</row>
    <row r="286" spans="1:51" x14ac:dyDescent="0.2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</row>
    <row r="287" spans="1:51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</row>
    <row r="288" spans="1:51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</row>
    <row r="289" spans="1:51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</row>
    <row r="290" spans="1:51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</row>
    <row r="291" spans="1:51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</row>
    <row r="292" spans="1:51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</row>
    <row r="293" spans="1:51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</row>
    <row r="294" spans="1:51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</row>
    <row r="295" spans="1:51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</row>
    <row r="296" spans="1:51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</row>
    <row r="297" spans="1:51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</row>
    <row r="298" spans="1:51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</row>
    <row r="299" spans="1:51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</row>
    <row r="300" spans="1:51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</row>
    <row r="301" spans="1:51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</row>
    <row r="302" spans="1:51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</row>
    <row r="303" spans="1:51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</row>
    <row r="304" spans="1:51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</row>
    <row r="305" spans="1:51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</row>
    <row r="306" spans="1:51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</row>
    <row r="307" spans="1:51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</row>
    <row r="308" spans="1:51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</row>
    <row r="309" spans="1:51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</row>
    <row r="310" spans="1:51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</row>
    <row r="311" spans="1:51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</row>
    <row r="312" spans="1:51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</row>
    <row r="313" spans="1:51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</row>
    <row r="314" spans="1:51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</row>
    <row r="315" spans="1:51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</row>
    <row r="316" spans="1:51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</row>
    <row r="317" spans="1:51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</row>
    <row r="318" spans="1:51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</row>
    <row r="319" spans="1:51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</row>
    <row r="320" spans="1:51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</row>
    <row r="321" spans="1:51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</row>
    <row r="322" spans="1:51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</row>
    <row r="323" spans="1:51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</row>
    <row r="324" spans="1:51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</row>
    <row r="325" spans="1:51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</row>
    <row r="326" spans="1:51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</row>
    <row r="327" spans="1:51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</row>
    <row r="328" spans="1:51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</row>
    <row r="329" spans="1:51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</row>
    <row r="330" spans="1:51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</row>
    <row r="331" spans="1:51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</row>
    <row r="332" spans="1:51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</row>
    <row r="333" spans="1:51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</row>
    <row r="334" spans="1:51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</row>
    <row r="335" spans="1:51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</row>
    <row r="336" spans="1:51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</row>
    <row r="337" spans="1:51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</row>
    <row r="338" spans="1:51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</row>
    <row r="339" spans="1:51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</row>
    <row r="340" spans="1:51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</row>
    <row r="341" spans="1:51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</row>
    <row r="342" spans="1:51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</row>
    <row r="343" spans="1:51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</row>
    <row r="344" spans="1:51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</row>
    <row r="345" spans="1:51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</row>
    <row r="346" spans="1:51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</row>
    <row r="347" spans="1:51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</row>
    <row r="348" spans="1:51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</row>
    <row r="349" spans="1:51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</row>
    <row r="350" spans="1:51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</row>
    <row r="351" spans="1:51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</row>
    <row r="352" spans="1:51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</row>
    <row r="353" spans="1:51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</row>
    <row r="354" spans="1:51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</row>
    <row r="355" spans="1:51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</row>
    <row r="356" spans="1:51" x14ac:dyDescent="0.2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</row>
    <row r="357" spans="1:51" x14ac:dyDescent="0.2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</row>
    <row r="358" spans="1:51" x14ac:dyDescent="0.2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</row>
    <row r="359" spans="1:51" x14ac:dyDescent="0.2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</row>
    <row r="360" spans="1:51" x14ac:dyDescent="0.2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</row>
    <row r="361" spans="1:51" x14ac:dyDescent="0.2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</row>
    <row r="362" spans="1:51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</row>
    <row r="363" spans="1:51" x14ac:dyDescent="0.2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</row>
    <row r="364" spans="1:51" x14ac:dyDescent="0.2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</row>
    <row r="365" spans="1:51" x14ac:dyDescent="0.2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</row>
    <row r="366" spans="1:51" x14ac:dyDescent="0.2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</row>
    <row r="367" spans="1:51" x14ac:dyDescent="0.2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</row>
    <row r="368" spans="1:51" x14ac:dyDescent="0.2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</row>
    <row r="369" spans="1:51" x14ac:dyDescent="0.2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</row>
    <row r="370" spans="1:51" x14ac:dyDescent="0.2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</row>
    <row r="371" spans="1:51" x14ac:dyDescent="0.2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</row>
    <row r="372" spans="1:51" x14ac:dyDescent="0.2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</row>
    <row r="373" spans="1:51" x14ac:dyDescent="0.2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</row>
    <row r="374" spans="1:51" x14ac:dyDescent="0.2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</row>
    <row r="375" spans="1:51" x14ac:dyDescent="0.2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</row>
    <row r="376" spans="1:51" x14ac:dyDescent="0.2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</row>
    <row r="377" spans="1:51" x14ac:dyDescent="0.2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</row>
    <row r="378" spans="1:51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</row>
    <row r="379" spans="1:51" x14ac:dyDescent="0.2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</row>
    <row r="380" spans="1:51" x14ac:dyDescent="0.2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</row>
    <row r="381" spans="1:51" x14ac:dyDescent="0.2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</row>
    <row r="382" spans="1:51" x14ac:dyDescent="0.2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</row>
    <row r="383" spans="1:51" x14ac:dyDescent="0.2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</row>
    <row r="384" spans="1:51" x14ac:dyDescent="0.2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</row>
    <row r="385" spans="1:51" x14ac:dyDescent="0.2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</row>
    <row r="386" spans="1:51" x14ac:dyDescent="0.2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</row>
    <row r="387" spans="1:51" x14ac:dyDescent="0.2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</row>
    <row r="388" spans="1:51" x14ac:dyDescent="0.2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</row>
    <row r="389" spans="1:51" x14ac:dyDescent="0.2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</row>
    <row r="390" spans="1:51" x14ac:dyDescent="0.2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</row>
    <row r="391" spans="1:51" x14ac:dyDescent="0.2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</row>
    <row r="392" spans="1:51" x14ac:dyDescent="0.2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</row>
    <row r="393" spans="1:51" x14ac:dyDescent="0.2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</row>
    <row r="394" spans="1:51" x14ac:dyDescent="0.2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</row>
    <row r="395" spans="1:51" x14ac:dyDescent="0.2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</row>
    <row r="396" spans="1:51" x14ac:dyDescent="0.2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</row>
    <row r="397" spans="1:51" x14ac:dyDescent="0.2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</row>
    <row r="398" spans="1:51" x14ac:dyDescent="0.2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</row>
    <row r="399" spans="1:51" x14ac:dyDescent="0.2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</row>
    <row r="400" spans="1:51" x14ac:dyDescent="0.2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</row>
    <row r="401" spans="1:51" x14ac:dyDescent="0.2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</row>
    <row r="402" spans="1:51" x14ac:dyDescent="0.2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</row>
    <row r="403" spans="1:51" x14ac:dyDescent="0.2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</row>
    <row r="404" spans="1:51" x14ac:dyDescent="0.2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</row>
    <row r="405" spans="1:51" x14ac:dyDescent="0.2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</row>
    <row r="406" spans="1:51" x14ac:dyDescent="0.2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</row>
    <row r="407" spans="1:51" x14ac:dyDescent="0.2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</row>
    <row r="408" spans="1:51" x14ac:dyDescent="0.2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</row>
    <row r="409" spans="1:51" x14ac:dyDescent="0.2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</row>
    <row r="410" spans="1:51" x14ac:dyDescent="0.2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</row>
    <row r="411" spans="1:51" x14ac:dyDescent="0.2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</row>
    <row r="412" spans="1:51" x14ac:dyDescent="0.2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</row>
    <row r="413" spans="1:51" x14ac:dyDescent="0.2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</row>
    <row r="414" spans="1:51" x14ac:dyDescent="0.2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</row>
    <row r="415" spans="1:51" x14ac:dyDescent="0.2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</row>
    <row r="416" spans="1:51" x14ac:dyDescent="0.2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</row>
    <row r="417" spans="1:51" x14ac:dyDescent="0.2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</row>
    <row r="418" spans="1:51" x14ac:dyDescent="0.2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</row>
    <row r="419" spans="1:51" x14ac:dyDescent="0.2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</row>
    <row r="420" spans="1:51" x14ac:dyDescent="0.2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</row>
    <row r="421" spans="1:51" x14ac:dyDescent="0.2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</row>
    <row r="422" spans="1:51" x14ac:dyDescent="0.2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</row>
    <row r="423" spans="1:51" x14ac:dyDescent="0.2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</row>
    <row r="424" spans="1:51" x14ac:dyDescent="0.2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</row>
    <row r="425" spans="1:51" x14ac:dyDescent="0.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</row>
    <row r="426" spans="1:51" x14ac:dyDescent="0.2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</row>
    <row r="427" spans="1:51" x14ac:dyDescent="0.2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</row>
    <row r="428" spans="1:51" x14ac:dyDescent="0.2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</row>
    <row r="429" spans="1:51" x14ac:dyDescent="0.2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</row>
    <row r="430" spans="1:51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</row>
    <row r="431" spans="1:51" x14ac:dyDescent="0.2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</row>
    <row r="432" spans="1:51" x14ac:dyDescent="0.2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</row>
    <row r="433" spans="1:51" x14ac:dyDescent="0.2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</row>
    <row r="434" spans="1:51" x14ac:dyDescent="0.2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</row>
    <row r="435" spans="1:51" x14ac:dyDescent="0.2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</row>
    <row r="436" spans="1:51" x14ac:dyDescent="0.2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</row>
    <row r="437" spans="1:51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</row>
    <row r="438" spans="1:51" x14ac:dyDescent="0.2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</row>
    <row r="439" spans="1:51" x14ac:dyDescent="0.2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</row>
    <row r="440" spans="1:51" x14ac:dyDescent="0.2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</row>
    <row r="441" spans="1:51" x14ac:dyDescent="0.2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</row>
    <row r="442" spans="1:51" x14ac:dyDescent="0.2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</row>
    <row r="443" spans="1:51" x14ac:dyDescent="0.2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</row>
    <row r="444" spans="1:51" x14ac:dyDescent="0.2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</row>
    <row r="445" spans="1:51" x14ac:dyDescent="0.2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</row>
    <row r="446" spans="1:51" x14ac:dyDescent="0.2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</row>
    <row r="447" spans="1:51" x14ac:dyDescent="0.2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</row>
    <row r="448" spans="1:51" x14ac:dyDescent="0.2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</row>
    <row r="449" spans="1:51" x14ac:dyDescent="0.2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</row>
    <row r="450" spans="1:51" x14ac:dyDescent="0.2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</row>
    <row r="451" spans="1:51" x14ac:dyDescent="0.2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</row>
    <row r="452" spans="1:51" x14ac:dyDescent="0.2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</row>
    <row r="453" spans="1:51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</row>
    <row r="454" spans="1:51" x14ac:dyDescent="0.2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</row>
    <row r="455" spans="1:51" x14ac:dyDescent="0.2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</row>
    <row r="456" spans="1:51" x14ac:dyDescent="0.2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</row>
    <row r="457" spans="1:51" x14ac:dyDescent="0.2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</row>
    <row r="458" spans="1:51" x14ac:dyDescent="0.2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</row>
    <row r="459" spans="1:51" x14ac:dyDescent="0.2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</row>
    <row r="460" spans="1:51" x14ac:dyDescent="0.2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</row>
    <row r="461" spans="1:51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</row>
    <row r="462" spans="1:51" x14ac:dyDescent="0.2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</row>
    <row r="463" spans="1:51" x14ac:dyDescent="0.2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</row>
    <row r="464" spans="1:51" x14ac:dyDescent="0.2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</row>
    <row r="465" spans="1:51" x14ac:dyDescent="0.2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</row>
    <row r="466" spans="1:51" x14ac:dyDescent="0.2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</row>
    <row r="467" spans="1:51" x14ac:dyDescent="0.2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</row>
    <row r="468" spans="1:51" x14ac:dyDescent="0.2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</row>
    <row r="469" spans="1:51" x14ac:dyDescent="0.2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</row>
    <row r="470" spans="1:51" x14ac:dyDescent="0.2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</row>
    <row r="471" spans="1:51" x14ac:dyDescent="0.2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</row>
    <row r="472" spans="1:51" x14ac:dyDescent="0.2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</row>
    <row r="473" spans="1:51" x14ac:dyDescent="0.2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</row>
    <row r="474" spans="1:51" x14ac:dyDescent="0.2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</row>
    <row r="475" spans="1:51" x14ac:dyDescent="0.2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</row>
    <row r="476" spans="1:51" x14ac:dyDescent="0.2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</row>
    <row r="477" spans="1:51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</row>
    <row r="478" spans="1:51" x14ac:dyDescent="0.2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</row>
    <row r="479" spans="1:51" x14ac:dyDescent="0.2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</row>
    <row r="480" spans="1:51" x14ac:dyDescent="0.2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</row>
    <row r="481" spans="1:51" x14ac:dyDescent="0.2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</row>
    <row r="482" spans="1:51" x14ac:dyDescent="0.2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</row>
    <row r="483" spans="1:51" x14ac:dyDescent="0.2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</row>
    <row r="484" spans="1:51" x14ac:dyDescent="0.2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</row>
    <row r="485" spans="1:51" x14ac:dyDescent="0.2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</row>
    <row r="486" spans="1:51" x14ac:dyDescent="0.2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</row>
    <row r="487" spans="1:51" x14ac:dyDescent="0.2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</row>
    <row r="488" spans="1:51" x14ac:dyDescent="0.2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</row>
    <row r="489" spans="1:51" x14ac:dyDescent="0.2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</row>
    <row r="490" spans="1:51" x14ac:dyDescent="0.2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</row>
    <row r="491" spans="1:51" x14ac:dyDescent="0.2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</row>
    <row r="492" spans="1:51" x14ac:dyDescent="0.2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</row>
    <row r="493" spans="1:51" x14ac:dyDescent="0.2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</row>
    <row r="494" spans="1:51" x14ac:dyDescent="0.2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</row>
    <row r="495" spans="1:51" x14ac:dyDescent="0.2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</row>
    <row r="496" spans="1:51" x14ac:dyDescent="0.2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</row>
    <row r="497" spans="1:51" x14ac:dyDescent="0.2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</row>
    <row r="498" spans="1:51" x14ac:dyDescent="0.2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</row>
    <row r="499" spans="1:51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</row>
    <row r="500" spans="1:51" x14ac:dyDescent="0.2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</row>
    <row r="501" spans="1:51" x14ac:dyDescent="0.2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</row>
    <row r="502" spans="1:51" x14ac:dyDescent="0.2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</row>
    <row r="503" spans="1:51" x14ac:dyDescent="0.2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</row>
    <row r="504" spans="1:51" x14ac:dyDescent="0.2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</row>
    <row r="505" spans="1:51" x14ac:dyDescent="0.2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</row>
    <row r="506" spans="1:51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</row>
    <row r="507" spans="1:51" x14ac:dyDescent="0.2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</row>
    <row r="508" spans="1:51" x14ac:dyDescent="0.2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</row>
    <row r="509" spans="1:51" x14ac:dyDescent="0.2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</row>
    <row r="510" spans="1:51" x14ac:dyDescent="0.2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</row>
    <row r="511" spans="1:51" x14ac:dyDescent="0.2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</row>
    <row r="512" spans="1:51" x14ac:dyDescent="0.2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</row>
    <row r="513" spans="1:51" x14ac:dyDescent="0.2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</row>
    <row r="514" spans="1:51" x14ac:dyDescent="0.2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</row>
    <row r="515" spans="1:51" x14ac:dyDescent="0.2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</row>
    <row r="516" spans="1:51" x14ac:dyDescent="0.2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</row>
    <row r="517" spans="1:51" x14ac:dyDescent="0.2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</row>
    <row r="518" spans="1:51" x14ac:dyDescent="0.2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</row>
    <row r="519" spans="1:51" x14ac:dyDescent="0.2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</row>
    <row r="520" spans="1:51" x14ac:dyDescent="0.2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</row>
    <row r="521" spans="1:51" x14ac:dyDescent="0.2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</row>
    <row r="522" spans="1:51" x14ac:dyDescent="0.2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</row>
    <row r="523" spans="1:51" x14ac:dyDescent="0.2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</row>
    <row r="524" spans="1:51" x14ac:dyDescent="0.2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</row>
    <row r="525" spans="1:51" x14ac:dyDescent="0.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</row>
    <row r="526" spans="1:51" x14ac:dyDescent="0.2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</row>
    <row r="527" spans="1:51" x14ac:dyDescent="0.2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</row>
    <row r="528" spans="1:51" x14ac:dyDescent="0.2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</row>
    <row r="529" spans="1:51" x14ac:dyDescent="0.2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</row>
    <row r="530" spans="1:51" x14ac:dyDescent="0.2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</row>
    <row r="531" spans="1:51" x14ac:dyDescent="0.2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</row>
    <row r="532" spans="1:51" x14ac:dyDescent="0.2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</row>
    <row r="533" spans="1:51" x14ac:dyDescent="0.2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</row>
    <row r="534" spans="1:51" x14ac:dyDescent="0.2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</row>
    <row r="535" spans="1:51" x14ac:dyDescent="0.2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</row>
    <row r="536" spans="1:51" x14ac:dyDescent="0.2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</row>
    <row r="537" spans="1:51" x14ac:dyDescent="0.2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</row>
    <row r="538" spans="1:51" x14ac:dyDescent="0.2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</row>
    <row r="539" spans="1:51" x14ac:dyDescent="0.2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</row>
    <row r="540" spans="1:51" x14ac:dyDescent="0.2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</row>
    <row r="541" spans="1:51" x14ac:dyDescent="0.2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</row>
    <row r="542" spans="1:51" x14ac:dyDescent="0.2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</row>
    <row r="543" spans="1:51" x14ac:dyDescent="0.2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</row>
    <row r="544" spans="1:51" x14ac:dyDescent="0.2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</row>
    <row r="545" spans="1:51" x14ac:dyDescent="0.2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</row>
    <row r="546" spans="1:51" x14ac:dyDescent="0.2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</row>
    <row r="547" spans="1:51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</row>
    <row r="548" spans="1:51" x14ac:dyDescent="0.2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</row>
    <row r="549" spans="1:51" x14ac:dyDescent="0.2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</row>
    <row r="550" spans="1:51" x14ac:dyDescent="0.2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</row>
    <row r="551" spans="1:51" x14ac:dyDescent="0.2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</row>
    <row r="552" spans="1:51" x14ac:dyDescent="0.2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</row>
    <row r="553" spans="1:51" x14ac:dyDescent="0.2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</row>
    <row r="554" spans="1:51" x14ac:dyDescent="0.2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</row>
    <row r="555" spans="1:51" x14ac:dyDescent="0.2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</row>
    <row r="556" spans="1:51" x14ac:dyDescent="0.2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</row>
    <row r="557" spans="1:51" x14ac:dyDescent="0.2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</row>
    <row r="558" spans="1:51" x14ac:dyDescent="0.2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</row>
    <row r="559" spans="1:51" x14ac:dyDescent="0.2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</row>
    <row r="560" spans="1:51" x14ac:dyDescent="0.2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</row>
    <row r="561" spans="1:51" x14ac:dyDescent="0.25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</row>
    <row r="562" spans="1:51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</row>
    <row r="563" spans="1:51" x14ac:dyDescent="0.25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</row>
    <row r="564" spans="1:51" x14ac:dyDescent="0.25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</row>
    <row r="565" spans="1:51" x14ac:dyDescent="0.2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</row>
    <row r="566" spans="1:51" x14ac:dyDescent="0.25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</row>
    <row r="567" spans="1:51" x14ac:dyDescent="0.25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</row>
    <row r="568" spans="1:51" x14ac:dyDescent="0.25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</row>
    <row r="569" spans="1:51" x14ac:dyDescent="0.25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</row>
    <row r="570" spans="1:51" x14ac:dyDescent="0.25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</row>
    <row r="571" spans="1:51" x14ac:dyDescent="0.25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</row>
    <row r="572" spans="1:51" x14ac:dyDescent="0.25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</row>
    <row r="573" spans="1:51" x14ac:dyDescent="0.25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</row>
    <row r="574" spans="1:51" x14ac:dyDescent="0.25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</row>
    <row r="575" spans="1:51" x14ac:dyDescent="0.2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</row>
    <row r="576" spans="1:51" x14ac:dyDescent="0.25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</row>
    <row r="577" spans="1:51" x14ac:dyDescent="0.25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</row>
    <row r="578" spans="1:51" x14ac:dyDescent="0.25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</row>
    <row r="579" spans="1:51" x14ac:dyDescent="0.25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</row>
    <row r="580" spans="1:51" x14ac:dyDescent="0.25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</row>
    <row r="581" spans="1:51" x14ac:dyDescent="0.25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</row>
    <row r="582" spans="1:51" x14ac:dyDescent="0.25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</row>
    <row r="583" spans="1:51" x14ac:dyDescent="0.25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</row>
    <row r="584" spans="1:51" x14ac:dyDescent="0.25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</row>
    <row r="585" spans="1:51" x14ac:dyDescent="0.2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</row>
    <row r="586" spans="1:51" x14ac:dyDescent="0.25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</row>
    <row r="587" spans="1:51" x14ac:dyDescent="0.25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</row>
    <row r="588" spans="1:51" x14ac:dyDescent="0.25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</row>
    <row r="589" spans="1:51" x14ac:dyDescent="0.25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</row>
    <row r="590" spans="1:51" x14ac:dyDescent="0.25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</row>
    <row r="591" spans="1:51" x14ac:dyDescent="0.25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</row>
    <row r="592" spans="1:51" x14ac:dyDescent="0.25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</row>
    <row r="593" spans="1:51" x14ac:dyDescent="0.25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</row>
    <row r="594" spans="1:51" x14ac:dyDescent="0.25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</row>
    <row r="595" spans="1:51" x14ac:dyDescent="0.2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</row>
    <row r="596" spans="1:51" x14ac:dyDescent="0.25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</row>
    <row r="597" spans="1:51" x14ac:dyDescent="0.25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</row>
    <row r="598" spans="1:51" x14ac:dyDescent="0.25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</row>
    <row r="599" spans="1:51" x14ac:dyDescent="0.25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</row>
    <row r="600" spans="1:51" x14ac:dyDescent="0.25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</row>
    <row r="601" spans="1:51" x14ac:dyDescent="0.25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</row>
    <row r="602" spans="1:51" x14ac:dyDescent="0.25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</row>
    <row r="603" spans="1:51" x14ac:dyDescent="0.25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</row>
    <row r="604" spans="1:51" x14ac:dyDescent="0.25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</row>
    <row r="605" spans="1:51" x14ac:dyDescent="0.2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</row>
    <row r="606" spans="1:51" x14ac:dyDescent="0.25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</row>
    <row r="607" spans="1:51" x14ac:dyDescent="0.25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</row>
    <row r="608" spans="1:51" x14ac:dyDescent="0.25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</row>
    <row r="609" spans="1:51" x14ac:dyDescent="0.25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</row>
    <row r="610" spans="1:51" x14ac:dyDescent="0.25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</row>
    <row r="611" spans="1:51" x14ac:dyDescent="0.25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</row>
    <row r="612" spans="1:51" x14ac:dyDescent="0.25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</row>
    <row r="613" spans="1:51" x14ac:dyDescent="0.25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</row>
    <row r="614" spans="1:51" x14ac:dyDescent="0.25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</row>
    <row r="615" spans="1:51" x14ac:dyDescent="0.2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</row>
    <row r="616" spans="1:51" x14ac:dyDescent="0.25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</row>
    <row r="617" spans="1:51" x14ac:dyDescent="0.25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</row>
    <row r="618" spans="1:51" x14ac:dyDescent="0.25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</row>
    <row r="619" spans="1:51" x14ac:dyDescent="0.25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</row>
    <row r="620" spans="1:51" x14ac:dyDescent="0.25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</row>
    <row r="621" spans="1:51" x14ac:dyDescent="0.25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</row>
    <row r="622" spans="1:51" x14ac:dyDescent="0.25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</row>
    <row r="623" spans="1:51" x14ac:dyDescent="0.25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</row>
    <row r="624" spans="1:51" x14ac:dyDescent="0.25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</row>
    <row r="625" spans="1:51" x14ac:dyDescent="0.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</row>
    <row r="626" spans="1:51" x14ac:dyDescent="0.25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</row>
    <row r="627" spans="1:51" x14ac:dyDescent="0.25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</row>
    <row r="628" spans="1:51" x14ac:dyDescent="0.25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</row>
    <row r="629" spans="1:51" x14ac:dyDescent="0.25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</row>
    <row r="630" spans="1:51" x14ac:dyDescent="0.25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</row>
    <row r="631" spans="1:51" x14ac:dyDescent="0.25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</row>
    <row r="632" spans="1:51" x14ac:dyDescent="0.25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</row>
    <row r="633" spans="1:51" x14ac:dyDescent="0.25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</row>
    <row r="634" spans="1:51" x14ac:dyDescent="0.25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</row>
    <row r="635" spans="1:51" x14ac:dyDescent="0.2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</row>
    <row r="636" spans="1:51" x14ac:dyDescent="0.25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</row>
    <row r="637" spans="1:51" x14ac:dyDescent="0.25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</row>
    <row r="638" spans="1:51" x14ac:dyDescent="0.25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</row>
    <row r="639" spans="1:51" x14ac:dyDescent="0.25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</row>
    <row r="640" spans="1:51" x14ac:dyDescent="0.25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</row>
    <row r="641" spans="1:51" x14ac:dyDescent="0.25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</row>
    <row r="642" spans="1:51" x14ac:dyDescent="0.25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</row>
    <row r="643" spans="1:51" x14ac:dyDescent="0.25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</row>
    <row r="644" spans="1:51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</row>
    <row r="645" spans="1:51" x14ac:dyDescent="0.2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</row>
    <row r="646" spans="1:51" x14ac:dyDescent="0.25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</row>
    <row r="647" spans="1:51" x14ac:dyDescent="0.25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</row>
    <row r="648" spans="1:51" x14ac:dyDescent="0.25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</row>
    <row r="649" spans="1:51" x14ac:dyDescent="0.25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</row>
    <row r="650" spans="1:51" x14ac:dyDescent="0.25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</row>
    <row r="651" spans="1:51" x14ac:dyDescent="0.25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</row>
    <row r="652" spans="1:51" x14ac:dyDescent="0.25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</row>
    <row r="653" spans="1:51" x14ac:dyDescent="0.25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</row>
    <row r="654" spans="1:51" x14ac:dyDescent="0.25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</row>
    <row r="655" spans="1:51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</row>
    <row r="656" spans="1:51" x14ac:dyDescent="0.25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</row>
    <row r="657" spans="1:51" x14ac:dyDescent="0.25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</row>
    <row r="658" spans="1:51" x14ac:dyDescent="0.25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</row>
    <row r="659" spans="1:51" x14ac:dyDescent="0.25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</row>
    <row r="660" spans="1:51" x14ac:dyDescent="0.25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</row>
    <row r="661" spans="1:51" x14ac:dyDescent="0.25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</row>
    <row r="662" spans="1:51" x14ac:dyDescent="0.25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</row>
    <row r="663" spans="1:51" x14ac:dyDescent="0.25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</row>
    <row r="664" spans="1:51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</row>
    <row r="665" spans="1:51" x14ac:dyDescent="0.2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</row>
    <row r="666" spans="1:51" x14ac:dyDescent="0.25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</row>
    <row r="667" spans="1:51" x14ac:dyDescent="0.25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</row>
    <row r="668" spans="1:51" x14ac:dyDescent="0.25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</row>
    <row r="669" spans="1:51" x14ac:dyDescent="0.25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</row>
    <row r="670" spans="1:51" x14ac:dyDescent="0.25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</row>
    <row r="671" spans="1:51" x14ac:dyDescent="0.25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</row>
    <row r="672" spans="1:51" x14ac:dyDescent="0.25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</row>
    <row r="673" spans="1:51" x14ac:dyDescent="0.25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</row>
    <row r="674" spans="1:51" x14ac:dyDescent="0.25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</row>
    <row r="675" spans="1:51" x14ac:dyDescent="0.2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</row>
    <row r="676" spans="1:51" x14ac:dyDescent="0.25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</row>
    <row r="677" spans="1:51" x14ac:dyDescent="0.25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</row>
    <row r="678" spans="1:51" x14ac:dyDescent="0.25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</row>
    <row r="679" spans="1:51" x14ac:dyDescent="0.25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</row>
    <row r="680" spans="1:51" x14ac:dyDescent="0.25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</row>
    <row r="681" spans="1:51" x14ac:dyDescent="0.25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</row>
    <row r="682" spans="1:51" x14ac:dyDescent="0.25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</row>
    <row r="683" spans="1:51" x14ac:dyDescent="0.25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</row>
    <row r="684" spans="1:51" x14ac:dyDescent="0.25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</row>
    <row r="685" spans="1:51" x14ac:dyDescent="0.2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</row>
    <row r="686" spans="1:51" x14ac:dyDescent="0.25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</row>
    <row r="687" spans="1:51" x14ac:dyDescent="0.25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</row>
    <row r="688" spans="1:51" x14ac:dyDescent="0.25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</row>
    <row r="689" spans="1:51" x14ac:dyDescent="0.25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</row>
    <row r="690" spans="1:51" x14ac:dyDescent="0.25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</row>
    <row r="691" spans="1:51" x14ac:dyDescent="0.25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</row>
    <row r="692" spans="1:51" x14ac:dyDescent="0.25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</row>
    <row r="693" spans="1:51" x14ac:dyDescent="0.25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</row>
    <row r="694" spans="1:51" x14ac:dyDescent="0.25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</row>
    <row r="695" spans="1:51" x14ac:dyDescent="0.2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</row>
    <row r="696" spans="1:51" x14ac:dyDescent="0.25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</row>
    <row r="697" spans="1:51" x14ac:dyDescent="0.25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</row>
    <row r="698" spans="1:51" x14ac:dyDescent="0.25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</row>
    <row r="699" spans="1:51" x14ac:dyDescent="0.25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</row>
    <row r="700" spans="1:51" x14ac:dyDescent="0.25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</row>
    <row r="701" spans="1:51" x14ac:dyDescent="0.25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</row>
    <row r="702" spans="1:51" x14ac:dyDescent="0.25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</row>
    <row r="703" spans="1:51" x14ac:dyDescent="0.25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</row>
    <row r="704" spans="1:51" x14ac:dyDescent="0.25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</row>
    <row r="705" spans="1:51" x14ac:dyDescent="0.2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</row>
    <row r="706" spans="1:51" x14ac:dyDescent="0.25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</row>
    <row r="707" spans="1:51" x14ac:dyDescent="0.25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</row>
    <row r="708" spans="1:51" x14ac:dyDescent="0.25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</row>
    <row r="709" spans="1:51" x14ac:dyDescent="0.25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</row>
    <row r="710" spans="1:51" x14ac:dyDescent="0.25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</row>
    <row r="711" spans="1:51" x14ac:dyDescent="0.25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</row>
    <row r="712" spans="1:51" x14ac:dyDescent="0.25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</row>
    <row r="713" spans="1:51" x14ac:dyDescent="0.25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</row>
    <row r="714" spans="1:51" x14ac:dyDescent="0.25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</row>
    <row r="715" spans="1:51" x14ac:dyDescent="0.2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</row>
    <row r="716" spans="1:51" x14ac:dyDescent="0.25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</row>
    <row r="717" spans="1:51" x14ac:dyDescent="0.25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</row>
    <row r="718" spans="1:51" x14ac:dyDescent="0.25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</row>
    <row r="719" spans="1:51" x14ac:dyDescent="0.25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</row>
    <row r="720" spans="1:51" x14ac:dyDescent="0.25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</row>
    <row r="721" spans="1:51" x14ac:dyDescent="0.25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</row>
    <row r="722" spans="1:51" x14ac:dyDescent="0.25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</row>
    <row r="723" spans="1:51" x14ac:dyDescent="0.25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</row>
    <row r="724" spans="1:51" x14ac:dyDescent="0.25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</row>
    <row r="725" spans="1:51" x14ac:dyDescent="0.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</row>
    <row r="726" spans="1:51" x14ac:dyDescent="0.25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</row>
    <row r="727" spans="1:51" x14ac:dyDescent="0.25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</row>
    <row r="728" spans="1:51" x14ac:dyDescent="0.25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</row>
    <row r="729" spans="1:51" x14ac:dyDescent="0.25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</row>
    <row r="730" spans="1:51" x14ac:dyDescent="0.25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</row>
    <row r="731" spans="1:51" x14ac:dyDescent="0.25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</row>
    <row r="732" spans="1:51" x14ac:dyDescent="0.25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</row>
    <row r="733" spans="1:51" x14ac:dyDescent="0.25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</row>
    <row r="734" spans="1:51" x14ac:dyDescent="0.25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</row>
    <row r="735" spans="1:51" x14ac:dyDescent="0.2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</row>
    <row r="736" spans="1:51" x14ac:dyDescent="0.25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</row>
    <row r="737" spans="1:51" x14ac:dyDescent="0.25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</row>
    <row r="738" spans="1:51" x14ac:dyDescent="0.25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</row>
    <row r="739" spans="1:51" x14ac:dyDescent="0.25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</row>
    <row r="740" spans="1:51" x14ac:dyDescent="0.25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</row>
    <row r="741" spans="1:51" x14ac:dyDescent="0.25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</row>
    <row r="742" spans="1:51" x14ac:dyDescent="0.25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</row>
    <row r="743" spans="1:51" x14ac:dyDescent="0.25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</row>
    <row r="744" spans="1:51" x14ac:dyDescent="0.25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</row>
    <row r="745" spans="1:51" x14ac:dyDescent="0.2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</row>
    <row r="746" spans="1:51" x14ac:dyDescent="0.25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</row>
    <row r="747" spans="1:51" x14ac:dyDescent="0.25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</row>
    <row r="748" spans="1:51" x14ac:dyDescent="0.25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</row>
    <row r="749" spans="1:51" x14ac:dyDescent="0.25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</row>
    <row r="750" spans="1:51" x14ac:dyDescent="0.25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</row>
    <row r="751" spans="1:51" x14ac:dyDescent="0.25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</row>
    <row r="752" spans="1:51" x14ac:dyDescent="0.25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</row>
    <row r="753" spans="1:51" x14ac:dyDescent="0.25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</row>
    <row r="754" spans="1:51" x14ac:dyDescent="0.25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</row>
    <row r="755" spans="1:51" x14ac:dyDescent="0.2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</row>
    <row r="756" spans="1:51" x14ac:dyDescent="0.25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</row>
    <row r="757" spans="1:51" x14ac:dyDescent="0.25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</row>
    <row r="758" spans="1:51" x14ac:dyDescent="0.25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</row>
    <row r="759" spans="1:51" x14ac:dyDescent="0.25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</row>
    <row r="760" spans="1:51" x14ac:dyDescent="0.25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</row>
    <row r="761" spans="1:51" x14ac:dyDescent="0.25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</row>
    <row r="762" spans="1:51" x14ac:dyDescent="0.25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</row>
    <row r="763" spans="1:51" x14ac:dyDescent="0.25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</row>
    <row r="764" spans="1:51" x14ac:dyDescent="0.25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</row>
    <row r="765" spans="1:51" x14ac:dyDescent="0.2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</row>
    <row r="766" spans="1:51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</row>
    <row r="767" spans="1:51" x14ac:dyDescent="0.25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</row>
    <row r="768" spans="1:51" x14ac:dyDescent="0.25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</row>
    <row r="769" spans="1:51" x14ac:dyDescent="0.25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</row>
    <row r="770" spans="1:51" x14ac:dyDescent="0.25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</row>
    <row r="771" spans="1:51" x14ac:dyDescent="0.25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</row>
    <row r="772" spans="1:51" x14ac:dyDescent="0.25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</row>
    <row r="773" spans="1:51" x14ac:dyDescent="0.25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</row>
    <row r="774" spans="1:51" x14ac:dyDescent="0.25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</row>
    <row r="775" spans="1:51" x14ac:dyDescent="0.2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</row>
    <row r="776" spans="1:51" x14ac:dyDescent="0.25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</row>
    <row r="777" spans="1:51" x14ac:dyDescent="0.25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</row>
    <row r="778" spans="1:51" x14ac:dyDescent="0.25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</row>
    <row r="779" spans="1:51" x14ac:dyDescent="0.25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</row>
    <row r="780" spans="1:51" x14ac:dyDescent="0.25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</row>
    <row r="781" spans="1:51" x14ac:dyDescent="0.25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</row>
    <row r="782" spans="1:51" x14ac:dyDescent="0.25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</row>
    <row r="783" spans="1:51" x14ac:dyDescent="0.25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</row>
    <row r="784" spans="1:51" x14ac:dyDescent="0.25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</row>
    <row r="785" spans="1:51" x14ac:dyDescent="0.2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</row>
    <row r="786" spans="1:51" x14ac:dyDescent="0.25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</row>
    <row r="787" spans="1:51" x14ac:dyDescent="0.25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</row>
    <row r="788" spans="1:51" x14ac:dyDescent="0.25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</row>
    <row r="789" spans="1:51" x14ac:dyDescent="0.25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</row>
    <row r="790" spans="1:51" x14ac:dyDescent="0.25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</row>
    <row r="791" spans="1:51" x14ac:dyDescent="0.25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</row>
    <row r="792" spans="1:51" x14ac:dyDescent="0.25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</row>
    <row r="793" spans="1:51" x14ac:dyDescent="0.25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</row>
    <row r="794" spans="1:51" x14ac:dyDescent="0.25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</row>
    <row r="795" spans="1:51" x14ac:dyDescent="0.2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</row>
    <row r="796" spans="1:51" x14ac:dyDescent="0.25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</row>
    <row r="797" spans="1:51" x14ac:dyDescent="0.25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</row>
    <row r="798" spans="1:51" x14ac:dyDescent="0.25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</row>
    <row r="799" spans="1:51" x14ac:dyDescent="0.25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</row>
    <row r="800" spans="1:51" x14ac:dyDescent="0.25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</row>
    <row r="801" spans="1:51" x14ac:dyDescent="0.25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</row>
    <row r="802" spans="1:51" x14ac:dyDescent="0.25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</row>
    <row r="803" spans="1:51" x14ac:dyDescent="0.25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</row>
    <row r="804" spans="1:51" x14ac:dyDescent="0.25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</row>
    <row r="805" spans="1:51" x14ac:dyDescent="0.2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</row>
    <row r="806" spans="1:51" x14ac:dyDescent="0.25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</row>
    <row r="807" spans="1:51" x14ac:dyDescent="0.25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</row>
    <row r="808" spans="1:51" x14ac:dyDescent="0.25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</row>
    <row r="809" spans="1:51" x14ac:dyDescent="0.25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</row>
    <row r="810" spans="1:51" x14ac:dyDescent="0.25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</row>
    <row r="811" spans="1:51" x14ac:dyDescent="0.25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</row>
    <row r="812" spans="1:51" x14ac:dyDescent="0.25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</row>
    <row r="813" spans="1:51" x14ac:dyDescent="0.25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</row>
    <row r="814" spans="1:51" x14ac:dyDescent="0.25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</row>
    <row r="815" spans="1:51" x14ac:dyDescent="0.2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</row>
    <row r="816" spans="1:51" x14ac:dyDescent="0.25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</row>
    <row r="817" spans="1:51" x14ac:dyDescent="0.25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</row>
    <row r="818" spans="1:51" x14ac:dyDescent="0.25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</row>
    <row r="819" spans="1:51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</row>
    <row r="820" spans="1:51" x14ac:dyDescent="0.25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</row>
    <row r="821" spans="1:51" x14ac:dyDescent="0.25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</row>
    <row r="822" spans="1:51" x14ac:dyDescent="0.25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</row>
    <row r="823" spans="1:51" x14ac:dyDescent="0.25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</row>
    <row r="824" spans="1:51" x14ac:dyDescent="0.25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</row>
    <row r="825" spans="1:51" x14ac:dyDescent="0.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</row>
    <row r="826" spans="1:51" x14ac:dyDescent="0.25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</row>
    <row r="827" spans="1:51" x14ac:dyDescent="0.25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</row>
    <row r="828" spans="1:51" x14ac:dyDescent="0.25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</row>
    <row r="829" spans="1:51" x14ac:dyDescent="0.25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</row>
    <row r="830" spans="1:51" x14ac:dyDescent="0.25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</row>
    <row r="831" spans="1:51" x14ac:dyDescent="0.25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</row>
    <row r="832" spans="1:51" x14ac:dyDescent="0.25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</row>
    <row r="833" spans="1:51" x14ac:dyDescent="0.25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</row>
    <row r="834" spans="1:51" x14ac:dyDescent="0.25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</row>
    <row r="835" spans="1:51" x14ac:dyDescent="0.2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</row>
    <row r="836" spans="1:51" x14ac:dyDescent="0.25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</row>
    <row r="837" spans="1:51" x14ac:dyDescent="0.25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</row>
    <row r="838" spans="1:51" x14ac:dyDescent="0.25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</row>
    <row r="839" spans="1:51" x14ac:dyDescent="0.25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</row>
    <row r="840" spans="1:51" x14ac:dyDescent="0.25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</row>
    <row r="841" spans="1:51" x14ac:dyDescent="0.25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</row>
    <row r="842" spans="1:51" x14ac:dyDescent="0.25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</row>
    <row r="843" spans="1:51" x14ac:dyDescent="0.25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</row>
    <row r="844" spans="1:51" x14ac:dyDescent="0.25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</row>
    <row r="845" spans="1:51" x14ac:dyDescent="0.2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</row>
    <row r="846" spans="1:51" x14ac:dyDescent="0.25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</row>
    <row r="847" spans="1:51" x14ac:dyDescent="0.25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</row>
    <row r="848" spans="1:51" x14ac:dyDescent="0.25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</row>
    <row r="849" spans="1:51" x14ac:dyDescent="0.25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</row>
    <row r="850" spans="1:51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</row>
    <row r="851" spans="1:51" x14ac:dyDescent="0.25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</row>
    <row r="852" spans="1:51" x14ac:dyDescent="0.25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</row>
    <row r="853" spans="1:51" x14ac:dyDescent="0.25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</row>
    <row r="854" spans="1:51" x14ac:dyDescent="0.25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</row>
    <row r="855" spans="1:51" x14ac:dyDescent="0.2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</row>
    <row r="856" spans="1:51" x14ac:dyDescent="0.25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</row>
    <row r="857" spans="1:51" x14ac:dyDescent="0.25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</row>
    <row r="858" spans="1:51" x14ac:dyDescent="0.25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</row>
    <row r="859" spans="1:51" x14ac:dyDescent="0.25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</row>
    <row r="860" spans="1:51" x14ac:dyDescent="0.25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</row>
    <row r="861" spans="1:51" x14ac:dyDescent="0.25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</row>
    <row r="862" spans="1:51" x14ac:dyDescent="0.25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</row>
    <row r="863" spans="1:51" x14ac:dyDescent="0.25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</row>
    <row r="864" spans="1:51" x14ac:dyDescent="0.25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</row>
    <row r="865" spans="1:51" x14ac:dyDescent="0.2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061"/>
  <sheetViews>
    <sheetView topLeftCell="A136" zoomScale="80" zoomScaleNormal="80" workbookViewId="0">
      <selection activeCell="D147" sqref="D147"/>
    </sheetView>
  </sheetViews>
  <sheetFormatPr defaultRowHeight="15" x14ac:dyDescent="0.25"/>
  <cols>
    <col min="1" max="1" width="12.42578125" customWidth="1"/>
    <col min="4" max="4" width="16.5703125" customWidth="1"/>
    <col min="18" max="18" width="13.140625" customWidth="1"/>
    <col min="19" max="19" width="14" customWidth="1"/>
    <col min="20" max="20" width="16" customWidth="1"/>
    <col min="21" max="21" width="12.42578125" customWidth="1"/>
    <col min="23" max="27" width="9.42578125" bestFit="1" customWidth="1"/>
    <col min="28" max="28" width="13.85546875" customWidth="1"/>
    <col min="29" max="29" width="14" customWidth="1"/>
    <col min="30" max="30" width="12.7109375" customWidth="1"/>
    <col min="31" max="31" width="12.42578125" customWidth="1"/>
    <col min="32" max="32" width="12.5703125" customWidth="1"/>
    <col min="33" max="33" width="12.7109375" customWidth="1"/>
    <col min="34" max="34" width="12.28515625" customWidth="1"/>
    <col min="35" max="35" width="11.7109375" customWidth="1"/>
    <col min="36" max="36" width="13.7109375" customWidth="1"/>
    <col min="37" max="37" width="15.28515625" customWidth="1"/>
    <col min="38" max="38" width="12.7109375" customWidth="1"/>
    <col min="39" max="39" width="13.42578125" customWidth="1"/>
    <col min="40" max="40" width="14.85546875" customWidth="1"/>
    <col min="41" max="41" width="9.42578125" bestFit="1" customWidth="1"/>
    <col min="42" max="42" width="13.140625" bestFit="1" customWidth="1"/>
    <col min="43" max="44" width="9.42578125" bestFit="1" customWidth="1"/>
    <col min="47" max="53" width="9.42578125" bestFit="1" customWidth="1"/>
    <col min="54" max="54" width="13" bestFit="1" customWidth="1"/>
    <col min="55" max="56" width="9.42578125" bestFit="1" customWidth="1"/>
    <col min="59" max="65" width="9.42578125" bestFit="1" customWidth="1"/>
    <col min="66" max="66" width="13" bestFit="1" customWidth="1"/>
    <col min="67" max="68" width="9.42578125" bestFit="1" customWidth="1"/>
    <col min="71" max="77" width="9.42578125" bestFit="1" customWidth="1"/>
    <col min="78" max="78" width="13" bestFit="1" customWidth="1"/>
    <col min="79" max="80" width="9.42578125" bestFit="1" customWidth="1"/>
  </cols>
  <sheetData>
    <row r="1" spans="1:80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68" t="s">
        <v>333</v>
      </c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</row>
    <row r="2" spans="1:80" x14ac:dyDescent="0.25">
      <c r="A2" s="4" t="s">
        <v>192</v>
      </c>
      <c r="B2" s="41">
        <f>'prevalence calculations'!W9</f>
        <v>637.33427351982891</v>
      </c>
      <c r="C2" s="41">
        <f>'prevalence calculations'!V9</f>
        <v>264.10887634855061</v>
      </c>
      <c r="D2" s="41">
        <f>'prevalence calculations'!G9</f>
        <v>23.999845889031498</v>
      </c>
      <c r="E2" s="41">
        <f>'prevalence calculations'!I9</f>
        <v>12.779138720133655</v>
      </c>
      <c r="F2" s="41">
        <f>'prevalence calculations'!K9</f>
        <v>7.4804714459318964</v>
      </c>
      <c r="G2" s="41">
        <f>'prevalence calculations'!M9</f>
        <v>4.6752946537074349</v>
      </c>
      <c r="H2" s="41">
        <f>'prevalence calculations'!O9</f>
        <v>1.7910297579604066</v>
      </c>
      <c r="I2" s="41">
        <f>'prevalence calculations'!R9</f>
        <v>0.25627618293707993</v>
      </c>
      <c r="J2" s="41">
        <f>'prevalence calculations'!T9</f>
        <v>6.2059181113328088E-2</v>
      </c>
      <c r="K2" s="41">
        <v>0</v>
      </c>
      <c r="L2" s="41">
        <f xml:space="preserve"> (C2 + D2 + E2 + F2 + G2 + H2) / $Q$2</f>
        <v>0.33053949186838105</v>
      </c>
      <c r="M2" s="41">
        <f xml:space="preserve"> (D2 + E2 + F2 + G2 + H2) / (C2 + D2 + E2 + F2+ G2 + H2)</f>
        <v>0.16111879479812488</v>
      </c>
      <c r="N2" s="41">
        <f>I2 / (D2 + E2 + F2 + G2 + H2)</f>
        <v>5.052188070422888E-3</v>
      </c>
      <c r="O2" s="41"/>
      <c r="P2" s="41"/>
      <c r="Q2" s="41">
        <f>SUM(B2:K2)</f>
        <v>952.48726569919484</v>
      </c>
      <c r="R2" s="41"/>
      <c r="S2" s="41"/>
      <c r="T2" s="41"/>
      <c r="U2" s="41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</row>
    <row r="3" spans="1:80" ht="15.75" thickBot="1" x14ac:dyDescent="0.3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" t="s">
        <v>334</v>
      </c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4" t="s">
        <v>335</v>
      </c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4" t="s">
        <v>336</v>
      </c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4" t="s">
        <v>337</v>
      </c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4" t="s">
        <v>338</v>
      </c>
      <c r="BS3" s="62"/>
      <c r="BT3" s="62"/>
      <c r="BU3" s="62"/>
      <c r="BV3" s="62"/>
      <c r="BW3" s="62"/>
      <c r="BX3" s="62"/>
      <c r="BY3" s="62"/>
      <c r="BZ3" s="62"/>
      <c r="CA3" s="62"/>
      <c r="CB3" s="62"/>
    </row>
    <row r="4" spans="1:80" x14ac:dyDescent="0.25">
      <c r="A4" s="4" t="str">
        <f>'55-59 transition matrix'!A1</f>
        <v>55-59</v>
      </c>
      <c r="B4" s="4" t="str">
        <f>'55-59 transition matrix'!B1</f>
        <v>no NAFLD</v>
      </c>
      <c r="C4" s="4" t="str">
        <f>'55-59 transition matrix'!C1</f>
        <v>NAFLD F0</v>
      </c>
      <c r="D4" s="4" t="str">
        <f>'55-59 transition matrix'!D1</f>
        <v>F1</v>
      </c>
      <c r="E4" s="4" t="str">
        <f>'55-59 transition matrix'!E1</f>
        <v>F2</v>
      </c>
      <c r="F4" s="4" t="str">
        <f>'55-59 transition matrix'!F1</f>
        <v>F3</v>
      </c>
      <c r="G4" s="4" t="str">
        <f>'55-59 transition matrix'!G1</f>
        <v>F4</v>
      </c>
      <c r="H4" s="4" t="str">
        <f>'55-59 transition matrix'!H1</f>
        <v>DCC</v>
      </c>
      <c r="I4" s="4" t="str">
        <f>'55-59 transition matrix'!I1</f>
        <v>HCC</v>
      </c>
      <c r="J4" s="4" t="str">
        <f>'55-59 transition matrix'!J1</f>
        <v>LT</v>
      </c>
      <c r="K4" s="4" t="str">
        <f>'55-59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70" t="str">
        <f>'Y1 surgery transition matrices'!A85</f>
        <v>TX Y1 55-59</v>
      </c>
      <c r="W4" s="71" t="str">
        <f>'Y1 surgery transition matrices'!B85</f>
        <v>no NAFLD</v>
      </c>
      <c r="X4" s="71" t="str">
        <f>'Y1 surgery transition matrices'!C85</f>
        <v>NAFLD F0</v>
      </c>
      <c r="Y4" s="71" t="str">
        <f>'Y1 surgery transition matrices'!D85</f>
        <v>F1</v>
      </c>
      <c r="Z4" s="71" t="str">
        <f>'Y1 surgery transition matrices'!E85</f>
        <v>F2</v>
      </c>
      <c r="AA4" s="71" t="str">
        <f>'Y1 surgery transition matrices'!F85</f>
        <v>F3</v>
      </c>
      <c r="AB4" s="71" t="str">
        <f>'Y1 surgery transition matrices'!G85</f>
        <v>F4</v>
      </c>
      <c r="AC4" s="71" t="str">
        <f>'Y1 surgery transition matrices'!H85</f>
        <v>DCC</v>
      </c>
      <c r="AD4" s="71" t="str">
        <f>'Y1 surgery transition matrices'!I85</f>
        <v>HCC</v>
      </c>
      <c r="AE4" s="71" t="str">
        <f>'Y1 surgery transition matrices'!J85</f>
        <v>LT</v>
      </c>
      <c r="AF4" s="71" t="str">
        <f>'Y1 surgery transition matrices'!K85</f>
        <v>death</v>
      </c>
      <c r="AG4" s="71"/>
      <c r="AH4" s="71" t="str">
        <f>'Y2 surgery transition matrices'!A85</f>
        <v>TX Y2 55-59</v>
      </c>
      <c r="AI4" s="71" t="str">
        <f>'Y2 surgery transition matrices'!B85</f>
        <v>no NAFLD</v>
      </c>
      <c r="AJ4" s="71" t="str">
        <f>'Y2 surgery transition matrices'!C85</f>
        <v>NAFLD F0</v>
      </c>
      <c r="AK4" s="71" t="str">
        <f>'Y2 surgery transition matrices'!D85</f>
        <v>F1</v>
      </c>
      <c r="AL4" s="71" t="str">
        <f>'Y2 surgery transition matrices'!E85</f>
        <v>F2</v>
      </c>
      <c r="AM4" s="71" t="str">
        <f>'Y2 surgery transition matrices'!F85</f>
        <v>F3</v>
      </c>
      <c r="AN4" s="71" t="str">
        <f>'Y2 surgery transition matrices'!G85</f>
        <v>F4</v>
      </c>
      <c r="AO4" s="71" t="str">
        <f>'Y2 surgery transition matrices'!H85</f>
        <v>DCC</v>
      </c>
      <c r="AP4" s="71" t="str">
        <f>'Y2 surgery transition matrices'!I85</f>
        <v>HCC</v>
      </c>
      <c r="AQ4" s="71" t="str">
        <f>'Y2 surgery transition matrices'!J85</f>
        <v>LT</v>
      </c>
      <c r="AR4" s="71" t="str">
        <f>'Y2 surgery transition matrices'!K85</f>
        <v>death</v>
      </c>
      <c r="AS4" s="71"/>
      <c r="AT4" s="71" t="str">
        <f>'Y3 surgery transition matrices'!A85</f>
        <v>TX Y3 55-59</v>
      </c>
      <c r="AU4" s="71" t="str">
        <f>'Y3 surgery transition matrices'!B85</f>
        <v>no NAFLD</v>
      </c>
      <c r="AV4" s="71" t="str">
        <f>'Y3 surgery transition matrices'!C85</f>
        <v>NAFLD F0</v>
      </c>
      <c r="AW4" s="71" t="str">
        <f>'Y3 surgery transition matrices'!D85</f>
        <v>F1</v>
      </c>
      <c r="AX4" s="71" t="str">
        <f>'Y3 surgery transition matrices'!E85</f>
        <v>F2</v>
      </c>
      <c r="AY4" s="71" t="str">
        <f>'Y3 surgery transition matrices'!F85</f>
        <v>F3</v>
      </c>
      <c r="AZ4" s="71" t="str">
        <f>'Y3 surgery transition matrices'!G85</f>
        <v>F4</v>
      </c>
      <c r="BA4" s="71" t="str">
        <f>'Y3 surgery transition matrices'!H85</f>
        <v>DCC</v>
      </c>
      <c r="BB4" s="71" t="str">
        <f>'Y3 surgery transition matrices'!I85</f>
        <v>HCC</v>
      </c>
      <c r="BC4" s="71" t="str">
        <f>'Y3 surgery transition matrices'!J85</f>
        <v>LT</v>
      </c>
      <c r="BD4" s="71" t="str">
        <f>'Y3 surgery transition matrices'!K85</f>
        <v>death</v>
      </c>
      <c r="BE4" s="71"/>
      <c r="BF4" s="71" t="str">
        <f>'Y4 surgery transition matrices'!A85</f>
        <v>TX Y4 55-59</v>
      </c>
      <c r="BG4" s="71" t="str">
        <f>'Y4 surgery transition matrices'!B85</f>
        <v>no NAFLD</v>
      </c>
      <c r="BH4" s="71" t="str">
        <f>'Y4 surgery transition matrices'!C85</f>
        <v>NAFLD F0</v>
      </c>
      <c r="BI4" s="71" t="str">
        <f>'Y4 surgery transition matrices'!D85</f>
        <v>F1</v>
      </c>
      <c r="BJ4" s="71" t="str">
        <f>'Y4 surgery transition matrices'!E85</f>
        <v>F2</v>
      </c>
      <c r="BK4" s="71" t="str">
        <f>'Y4 surgery transition matrices'!F85</f>
        <v>F3</v>
      </c>
      <c r="BL4" s="71" t="str">
        <f>'Y4 surgery transition matrices'!G85</f>
        <v>F4</v>
      </c>
      <c r="BM4" s="71" t="str">
        <f>'Y4 surgery transition matrices'!H85</f>
        <v>DCC</v>
      </c>
      <c r="BN4" s="71" t="str">
        <f>'Y4 surgery transition matrices'!I85</f>
        <v>HCC</v>
      </c>
      <c r="BO4" s="71" t="str">
        <f>'Y4 surgery transition matrices'!J85</f>
        <v>LT</v>
      </c>
      <c r="BP4" s="71" t="str">
        <f>'Y4 surgery transition matrices'!K85</f>
        <v>death</v>
      </c>
      <c r="BQ4" s="71"/>
      <c r="BR4" s="71" t="str">
        <f>'Y5 surgery transition matrices'!A85</f>
        <v>TX Y5 55-59</v>
      </c>
      <c r="BS4" s="71" t="str">
        <f>'Y5 surgery transition matrices'!B85</f>
        <v>no NAFLD</v>
      </c>
      <c r="BT4" s="71" t="str">
        <f>'Y5 surgery transition matrices'!C85</f>
        <v>NAFLD F0</v>
      </c>
      <c r="BU4" s="71" t="str">
        <f>'Y5 surgery transition matrices'!D85</f>
        <v>F1</v>
      </c>
      <c r="BV4" s="71" t="str">
        <f>'Y5 surgery transition matrices'!E85</f>
        <v>F2</v>
      </c>
      <c r="BW4" s="71" t="str">
        <f>'Y5 surgery transition matrices'!F85</f>
        <v>F3</v>
      </c>
      <c r="BX4" s="71" t="str">
        <f>'Y5 surgery transition matrices'!G85</f>
        <v>F4</v>
      </c>
      <c r="BY4" s="71" t="str">
        <f>'Y5 surgery transition matrices'!H85</f>
        <v>DCC</v>
      </c>
      <c r="BZ4" s="71" t="str">
        <f>'Y5 surgery transition matrices'!I85</f>
        <v>HCC</v>
      </c>
      <c r="CA4" s="71" t="str">
        <f>'Y5 surgery transition matrices'!J85</f>
        <v>LT</v>
      </c>
      <c r="CB4" s="74" t="str">
        <f>'Y5 surgery transition matrices'!K85</f>
        <v>death</v>
      </c>
    </row>
    <row r="5" spans="1:80" x14ac:dyDescent="0.25">
      <c r="A5" s="4" t="str">
        <f>'55-59 transition matrix'!A2</f>
        <v>no NAFLD</v>
      </c>
      <c r="B5" s="41">
        <f>'55-59 transition matrix'!B2</f>
        <v>0.90708999999999995</v>
      </c>
      <c r="C5" s="41">
        <f>'55-59 transition matrix'!C2</f>
        <v>8.5599999999999996E-2</v>
      </c>
      <c r="D5" s="41">
        <f>'55-59 transition matrix'!D2</f>
        <v>0</v>
      </c>
      <c r="E5" s="41">
        <f>'55-59 transition matrix'!E2</f>
        <v>0</v>
      </c>
      <c r="F5" s="41">
        <f>'55-59 transition matrix'!F2</f>
        <v>0</v>
      </c>
      <c r="G5" s="41">
        <f>'55-59 transition matrix'!G2</f>
        <v>0</v>
      </c>
      <c r="H5" s="41">
        <f>'55-59 transition matrix'!H2</f>
        <v>0</v>
      </c>
      <c r="I5" s="41">
        <f>'55-59 transition matrix'!I2</f>
        <v>0</v>
      </c>
      <c r="J5" s="41">
        <f>'55-59 transition matrix'!J2</f>
        <v>0</v>
      </c>
      <c r="K5" s="41">
        <f>'55-59 transition matrix'!K2</f>
        <v>7.3099999999999997E-3</v>
      </c>
      <c r="L5" s="41"/>
      <c r="M5" s="41"/>
      <c r="N5" s="41"/>
      <c r="O5" s="41"/>
      <c r="P5" s="41"/>
      <c r="Q5" s="41"/>
      <c r="R5" s="22" t="s">
        <v>172</v>
      </c>
      <c r="S5" s="4" t="s">
        <v>173</v>
      </c>
      <c r="T5" s="4" t="s">
        <v>196</v>
      </c>
      <c r="U5" s="41"/>
      <c r="V5" s="75" t="str">
        <f>'Y1 surgery transition matrices'!A86</f>
        <v>no NAFLD</v>
      </c>
      <c r="W5" s="76">
        <f>'Y1 surgery transition matrices'!B86</f>
        <v>0.90708999999999995</v>
      </c>
      <c r="X5" s="76">
        <f>'Y1 surgery transition matrices'!C86</f>
        <v>8.5599999999999996E-2</v>
      </c>
      <c r="Y5" s="76">
        <f>'Y1 surgery transition matrices'!D86</f>
        <v>0</v>
      </c>
      <c r="Z5" s="76">
        <f>'Y1 surgery transition matrices'!E86</f>
        <v>0</v>
      </c>
      <c r="AA5" s="76">
        <f>'Y1 surgery transition matrices'!F86</f>
        <v>0</v>
      </c>
      <c r="AB5" s="76">
        <f>'Y1 surgery transition matrices'!G86</f>
        <v>0</v>
      </c>
      <c r="AC5" s="76">
        <f>'Y1 surgery transition matrices'!H86</f>
        <v>0</v>
      </c>
      <c r="AD5" s="76">
        <f>'Y1 surgery transition matrices'!I86</f>
        <v>0</v>
      </c>
      <c r="AE5" s="76">
        <f>'Y1 surgery transition matrices'!J86</f>
        <v>0</v>
      </c>
      <c r="AF5" s="76">
        <f>'Y1 surgery transition matrices'!K86</f>
        <v>7.3099999999999997E-3</v>
      </c>
      <c r="AG5" s="76"/>
      <c r="AH5" s="53" t="str">
        <f>'Y2 surgery transition matrices'!A86</f>
        <v>no NAFLD</v>
      </c>
      <c r="AI5" s="76">
        <f>'Y2 surgery transition matrices'!B86</f>
        <v>0.90708999999999995</v>
      </c>
      <c r="AJ5" s="76">
        <f>'Y2 surgery transition matrices'!C86</f>
        <v>8.5599999999999996E-2</v>
      </c>
      <c r="AK5" s="76">
        <f>'Y2 surgery transition matrices'!D86</f>
        <v>0</v>
      </c>
      <c r="AL5" s="76">
        <f>'Y2 surgery transition matrices'!E86</f>
        <v>0</v>
      </c>
      <c r="AM5" s="76">
        <f>'Y2 surgery transition matrices'!F86</f>
        <v>0</v>
      </c>
      <c r="AN5" s="76">
        <f>'Y2 surgery transition matrices'!G86</f>
        <v>0</v>
      </c>
      <c r="AO5" s="76">
        <f>'Y2 surgery transition matrices'!H86</f>
        <v>0</v>
      </c>
      <c r="AP5" s="76">
        <f>'Y2 surgery transition matrices'!I86</f>
        <v>0</v>
      </c>
      <c r="AQ5" s="76">
        <f>'Y2 surgery transition matrices'!J86</f>
        <v>0</v>
      </c>
      <c r="AR5" s="76">
        <f>'Y2 surgery transition matrices'!K86</f>
        <v>7.3099999999999997E-3</v>
      </c>
      <c r="AS5" s="76"/>
      <c r="AT5" s="53" t="str">
        <f>'Y3 surgery transition matrices'!A86</f>
        <v>no NAFLD</v>
      </c>
      <c r="AU5" s="76">
        <f>'Y3 surgery transition matrices'!B86</f>
        <v>0.90708999999999995</v>
      </c>
      <c r="AV5" s="76">
        <f>'Y3 surgery transition matrices'!C86</f>
        <v>8.5599999999999996E-2</v>
      </c>
      <c r="AW5" s="76">
        <f>'Y3 surgery transition matrices'!D86</f>
        <v>0</v>
      </c>
      <c r="AX5" s="76">
        <f>'Y3 surgery transition matrices'!E86</f>
        <v>0</v>
      </c>
      <c r="AY5" s="76">
        <f>'Y3 surgery transition matrices'!F86</f>
        <v>0</v>
      </c>
      <c r="AZ5" s="76">
        <f>'Y3 surgery transition matrices'!G86</f>
        <v>0</v>
      </c>
      <c r="BA5" s="76">
        <f>'Y3 surgery transition matrices'!H86</f>
        <v>0</v>
      </c>
      <c r="BB5" s="76">
        <f>'Y3 surgery transition matrices'!I86</f>
        <v>0</v>
      </c>
      <c r="BC5" s="76">
        <f>'Y3 surgery transition matrices'!J86</f>
        <v>0</v>
      </c>
      <c r="BD5" s="76">
        <f>'Y3 surgery transition matrices'!K86</f>
        <v>7.3099999999999997E-3</v>
      </c>
      <c r="BE5" s="76"/>
      <c r="BF5" s="53" t="str">
        <f>'Y4 surgery transition matrices'!A86</f>
        <v>no NAFLD</v>
      </c>
      <c r="BG5" s="76">
        <f>'Y4 surgery transition matrices'!B86</f>
        <v>0.90708999999999995</v>
      </c>
      <c r="BH5" s="76">
        <f>'Y4 surgery transition matrices'!C86</f>
        <v>8.5599999999999996E-2</v>
      </c>
      <c r="BI5" s="76">
        <f>'Y4 surgery transition matrices'!D86</f>
        <v>0</v>
      </c>
      <c r="BJ5" s="76">
        <f>'Y4 surgery transition matrices'!E86</f>
        <v>0</v>
      </c>
      <c r="BK5" s="76">
        <f>'Y4 surgery transition matrices'!F86</f>
        <v>0</v>
      </c>
      <c r="BL5" s="76">
        <f>'Y4 surgery transition matrices'!G86</f>
        <v>0</v>
      </c>
      <c r="BM5" s="76">
        <f>'Y4 surgery transition matrices'!H86</f>
        <v>0</v>
      </c>
      <c r="BN5" s="76">
        <f>'Y4 surgery transition matrices'!I86</f>
        <v>0</v>
      </c>
      <c r="BO5" s="76">
        <f>'Y4 surgery transition matrices'!J86</f>
        <v>0</v>
      </c>
      <c r="BP5" s="76">
        <f>'Y4 surgery transition matrices'!K86</f>
        <v>7.3099999999999997E-3</v>
      </c>
      <c r="BQ5" s="76"/>
      <c r="BR5" s="53" t="str">
        <f>'Y5 surgery transition matrices'!A86</f>
        <v>no NAFLD</v>
      </c>
      <c r="BS5" s="76">
        <f>'Y5 surgery transition matrices'!B86</f>
        <v>0.90708999999999995</v>
      </c>
      <c r="BT5" s="76">
        <f>'Y5 surgery transition matrices'!C86</f>
        <v>8.5599999999999996E-2</v>
      </c>
      <c r="BU5" s="76">
        <f>'Y5 surgery transition matrices'!D86</f>
        <v>0</v>
      </c>
      <c r="BV5" s="76">
        <f>'Y5 surgery transition matrices'!E86</f>
        <v>0</v>
      </c>
      <c r="BW5" s="76">
        <f>'Y5 surgery transition matrices'!F86</f>
        <v>0</v>
      </c>
      <c r="BX5" s="76">
        <f>'Y5 surgery transition matrices'!G86</f>
        <v>0</v>
      </c>
      <c r="BY5" s="76">
        <f>'Y5 surgery transition matrices'!H86</f>
        <v>0</v>
      </c>
      <c r="BZ5" s="76">
        <f>'Y5 surgery transition matrices'!I86</f>
        <v>0</v>
      </c>
      <c r="CA5" s="76">
        <f>'Y5 surgery transition matrices'!J86</f>
        <v>0</v>
      </c>
      <c r="CB5" s="78">
        <f>'Y5 surgery transition matrices'!K86</f>
        <v>7.3099999999999997E-3</v>
      </c>
    </row>
    <row r="6" spans="1:80" x14ac:dyDescent="0.25">
      <c r="A6" s="4" t="str">
        <f>'55-59 transition matrix'!A3</f>
        <v>NAFLD</v>
      </c>
      <c r="B6" s="41">
        <f>'55-59 transition matrix'!B3</f>
        <v>0.17818999999999999</v>
      </c>
      <c r="C6" s="41">
        <f>'55-59 transition matrix'!C3</f>
        <v>0.79241495000000006</v>
      </c>
      <c r="D6" s="41">
        <f>'55-59 transition matrix'!D3</f>
        <v>2.0952000000000002E-2</v>
      </c>
      <c r="E6" s="41">
        <f>'55-59 transition matrix'!E3</f>
        <v>0</v>
      </c>
      <c r="F6" s="41">
        <f>'55-59 transition matrix'!F3</f>
        <v>0</v>
      </c>
      <c r="G6" s="41">
        <f>'55-59 transition matrix'!G3</f>
        <v>0</v>
      </c>
      <c r="H6" s="41">
        <f>'55-59 transition matrix'!H3</f>
        <v>0</v>
      </c>
      <c r="I6" s="41">
        <f>'55-59 transition matrix'!I3</f>
        <v>0</v>
      </c>
      <c r="J6" s="41">
        <f>'55-59 transition matrix'!J3</f>
        <v>0</v>
      </c>
      <c r="K6" s="41">
        <f>'55-59 transition matrix'!K3</f>
        <v>8.4430500000000006E-3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75" t="str">
        <f>'Y1 surgery transition matrices'!A87</f>
        <v>NAFLD</v>
      </c>
      <c r="W6" s="76">
        <f>'Y1 surgery transition matrices'!B87</f>
        <v>0.17818999999999999</v>
      </c>
      <c r="X6" s="76">
        <f>'Y1 surgery transition matrices'!C87</f>
        <v>0.79241495000000006</v>
      </c>
      <c r="Y6" s="76">
        <f>'Y1 surgery transition matrices'!D87</f>
        <v>2.0952000000000002E-2</v>
      </c>
      <c r="Z6" s="76">
        <f>'Y1 surgery transition matrices'!E87</f>
        <v>0</v>
      </c>
      <c r="AA6" s="76">
        <f>'Y1 surgery transition matrices'!F87</f>
        <v>0</v>
      </c>
      <c r="AB6" s="76">
        <f>'Y1 surgery transition matrices'!G87</f>
        <v>0</v>
      </c>
      <c r="AC6" s="76">
        <f>'Y1 surgery transition matrices'!H87</f>
        <v>0</v>
      </c>
      <c r="AD6" s="76">
        <f>'Y1 surgery transition matrices'!I87</f>
        <v>0</v>
      </c>
      <c r="AE6" s="76">
        <f>'Y1 surgery transition matrices'!J87</f>
        <v>0</v>
      </c>
      <c r="AF6" s="76">
        <f>'Y1 surgery transition matrices'!K87</f>
        <v>8.4430500000000006E-3</v>
      </c>
      <c r="AG6" s="76"/>
      <c r="AH6" s="53" t="str">
        <f>'Y2 surgery transition matrices'!A87</f>
        <v>NAFLD</v>
      </c>
      <c r="AI6" s="76">
        <f>'Y2 surgery transition matrices'!B87</f>
        <v>0.17818999999999999</v>
      </c>
      <c r="AJ6" s="76">
        <f>'Y2 surgery transition matrices'!C87</f>
        <v>0.79241495000000006</v>
      </c>
      <c r="AK6" s="76">
        <f>'Y2 surgery transition matrices'!D87</f>
        <v>2.0952000000000002E-2</v>
      </c>
      <c r="AL6" s="76">
        <f>'Y2 surgery transition matrices'!E87</f>
        <v>0</v>
      </c>
      <c r="AM6" s="76">
        <f>'Y2 surgery transition matrices'!F87</f>
        <v>0</v>
      </c>
      <c r="AN6" s="76">
        <f>'Y2 surgery transition matrices'!G87</f>
        <v>0</v>
      </c>
      <c r="AO6" s="76">
        <f>'Y2 surgery transition matrices'!H87</f>
        <v>0</v>
      </c>
      <c r="AP6" s="76">
        <f>'Y2 surgery transition matrices'!I87</f>
        <v>0</v>
      </c>
      <c r="AQ6" s="76">
        <f>'Y2 surgery transition matrices'!J87</f>
        <v>0</v>
      </c>
      <c r="AR6" s="76">
        <f>'Y2 surgery transition matrices'!K87</f>
        <v>8.4430500000000006E-3</v>
      </c>
      <c r="AS6" s="76"/>
      <c r="AT6" s="53" t="str">
        <f>'Y3 surgery transition matrices'!A87</f>
        <v>NAFLD</v>
      </c>
      <c r="AU6" s="76">
        <f>'Y3 surgery transition matrices'!B87</f>
        <v>0.17818999999999999</v>
      </c>
      <c r="AV6" s="76">
        <f>'Y3 surgery transition matrices'!C87</f>
        <v>0.79241495000000006</v>
      </c>
      <c r="AW6" s="76">
        <f>'Y3 surgery transition matrices'!D87</f>
        <v>2.0952000000000002E-2</v>
      </c>
      <c r="AX6" s="76">
        <f>'Y3 surgery transition matrices'!E87</f>
        <v>0</v>
      </c>
      <c r="AY6" s="76">
        <f>'Y3 surgery transition matrices'!F87</f>
        <v>0</v>
      </c>
      <c r="AZ6" s="76">
        <f>'Y3 surgery transition matrices'!G87</f>
        <v>0</v>
      </c>
      <c r="BA6" s="76">
        <f>'Y3 surgery transition matrices'!H87</f>
        <v>0</v>
      </c>
      <c r="BB6" s="76">
        <f>'Y3 surgery transition matrices'!I87</f>
        <v>0</v>
      </c>
      <c r="BC6" s="76">
        <f>'Y3 surgery transition matrices'!J87</f>
        <v>0</v>
      </c>
      <c r="BD6" s="76">
        <f>'Y3 surgery transition matrices'!K87</f>
        <v>8.4430500000000006E-3</v>
      </c>
      <c r="BE6" s="76"/>
      <c r="BF6" s="53" t="str">
        <f>'Y4 surgery transition matrices'!A87</f>
        <v>NAFLD</v>
      </c>
      <c r="BG6" s="76">
        <f>'Y4 surgery transition matrices'!B87</f>
        <v>0.17818999999999999</v>
      </c>
      <c r="BH6" s="76">
        <f>'Y4 surgery transition matrices'!C87</f>
        <v>0.79241495000000006</v>
      </c>
      <c r="BI6" s="76">
        <f>'Y4 surgery transition matrices'!D87</f>
        <v>2.0952000000000002E-2</v>
      </c>
      <c r="BJ6" s="76">
        <f>'Y4 surgery transition matrices'!E87</f>
        <v>0</v>
      </c>
      <c r="BK6" s="76">
        <f>'Y4 surgery transition matrices'!F87</f>
        <v>0</v>
      </c>
      <c r="BL6" s="76">
        <f>'Y4 surgery transition matrices'!G87</f>
        <v>0</v>
      </c>
      <c r="BM6" s="76">
        <f>'Y4 surgery transition matrices'!H87</f>
        <v>0</v>
      </c>
      <c r="BN6" s="76">
        <f>'Y4 surgery transition matrices'!I87</f>
        <v>0</v>
      </c>
      <c r="BO6" s="76">
        <f>'Y4 surgery transition matrices'!J87</f>
        <v>0</v>
      </c>
      <c r="BP6" s="76">
        <f>'Y4 surgery transition matrices'!K87</f>
        <v>8.4430500000000006E-3</v>
      </c>
      <c r="BQ6" s="76"/>
      <c r="BR6" s="53" t="str">
        <f>'Y5 surgery transition matrices'!A87</f>
        <v>NAFLD</v>
      </c>
      <c r="BS6" s="76">
        <f>'Y5 surgery transition matrices'!B87</f>
        <v>0.17818999999999999</v>
      </c>
      <c r="BT6" s="76">
        <f>'Y5 surgery transition matrices'!C87</f>
        <v>0.79241495000000006</v>
      </c>
      <c r="BU6" s="76">
        <f>'Y5 surgery transition matrices'!D87</f>
        <v>2.0952000000000002E-2</v>
      </c>
      <c r="BV6" s="76">
        <f>'Y5 surgery transition matrices'!E87</f>
        <v>0</v>
      </c>
      <c r="BW6" s="76">
        <f>'Y5 surgery transition matrices'!F87</f>
        <v>0</v>
      </c>
      <c r="BX6" s="76">
        <f>'Y5 surgery transition matrices'!G87</f>
        <v>0</v>
      </c>
      <c r="BY6" s="76">
        <f>'Y5 surgery transition matrices'!H87</f>
        <v>0</v>
      </c>
      <c r="BZ6" s="76">
        <f>'Y5 surgery transition matrices'!I87</f>
        <v>0</v>
      </c>
      <c r="CA6" s="76">
        <f>'Y5 surgery transition matrices'!J87</f>
        <v>0</v>
      </c>
      <c r="CB6" s="78">
        <f>'Y5 surgery transition matrices'!K87</f>
        <v>8.4430500000000006E-3</v>
      </c>
    </row>
    <row r="7" spans="1:80" x14ac:dyDescent="0.25">
      <c r="A7" s="4" t="str">
        <f>'55-59 transition matrix'!A4</f>
        <v>F1</v>
      </c>
      <c r="B7" s="41">
        <f>'55-59 transition matrix'!B4</f>
        <v>0</v>
      </c>
      <c r="C7" s="41">
        <f>'55-59 transition matrix'!C4</f>
        <v>6.1800000000000001E-2</v>
      </c>
      <c r="D7" s="41">
        <f>'55-59 transition matrix'!D4</f>
        <v>0.82245289500000007</v>
      </c>
      <c r="E7" s="41">
        <f>'55-59 transition matrix'!E4</f>
        <v>0.1067</v>
      </c>
      <c r="F7" s="41">
        <f>'55-59 transition matrix'!F4</f>
        <v>0</v>
      </c>
      <c r="G7" s="41">
        <f>'55-59 transition matrix'!G4</f>
        <v>0</v>
      </c>
      <c r="H7" s="41">
        <f>'55-59 transition matrix'!H4</f>
        <v>0</v>
      </c>
      <c r="I7" s="41">
        <f>'55-59 transition matrix'!I4</f>
        <v>9.0210000000000005E-6</v>
      </c>
      <c r="J7" s="41">
        <f>'55-59 transition matrix'!J4</f>
        <v>0</v>
      </c>
      <c r="K7" s="41">
        <f>'55-59 transition matrix'!K4</f>
        <v>9.038084E-3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75" t="str">
        <f>'Y1 surgery transition matrices'!A88</f>
        <v>F1</v>
      </c>
      <c r="W7" s="76">
        <f>'Y1 surgery transition matrices'!B88</f>
        <v>0</v>
      </c>
      <c r="X7" s="76">
        <f>'Y1 surgery transition matrices'!C88</f>
        <v>6.1800000000000001E-2</v>
      </c>
      <c r="Y7" s="76">
        <f>'Y1 surgery transition matrices'!D88</f>
        <v>0.82245289500000007</v>
      </c>
      <c r="Z7" s="76">
        <f>'Y1 surgery transition matrices'!E88</f>
        <v>0.1067</v>
      </c>
      <c r="AA7" s="76">
        <f>'Y1 surgery transition matrices'!F88</f>
        <v>0</v>
      </c>
      <c r="AB7" s="76">
        <f>'Y1 surgery transition matrices'!G88</f>
        <v>0</v>
      </c>
      <c r="AC7" s="76">
        <f>'Y1 surgery transition matrices'!H88</f>
        <v>0</v>
      </c>
      <c r="AD7" s="76">
        <f>'Y1 surgery transition matrices'!I88</f>
        <v>9.0210000000000005E-6</v>
      </c>
      <c r="AE7" s="76">
        <f>'Y1 surgery transition matrices'!J88</f>
        <v>0</v>
      </c>
      <c r="AF7" s="76">
        <f>'Y1 surgery transition matrices'!K88</f>
        <v>9.038084E-3</v>
      </c>
      <c r="AG7" s="76"/>
      <c r="AH7" s="53" t="str">
        <f>'Y2 surgery transition matrices'!A88</f>
        <v>F1</v>
      </c>
      <c r="AI7" s="76">
        <f>'Y2 surgery transition matrices'!B88</f>
        <v>0</v>
      </c>
      <c r="AJ7" s="76">
        <f>'Y2 surgery transition matrices'!C88</f>
        <v>6.1800000000000001E-2</v>
      </c>
      <c r="AK7" s="76">
        <f>'Y2 surgery transition matrices'!D88</f>
        <v>0.82245289500000007</v>
      </c>
      <c r="AL7" s="76">
        <f>'Y2 surgery transition matrices'!E88</f>
        <v>0.1067</v>
      </c>
      <c r="AM7" s="76">
        <f>'Y2 surgery transition matrices'!F88</f>
        <v>0</v>
      </c>
      <c r="AN7" s="76">
        <f>'Y2 surgery transition matrices'!G88</f>
        <v>0</v>
      </c>
      <c r="AO7" s="76">
        <f>'Y2 surgery transition matrices'!H88</f>
        <v>0</v>
      </c>
      <c r="AP7" s="76">
        <f>'Y2 surgery transition matrices'!I88</f>
        <v>9.0210000000000005E-6</v>
      </c>
      <c r="AQ7" s="76">
        <f>'Y2 surgery transition matrices'!J88</f>
        <v>0</v>
      </c>
      <c r="AR7" s="76">
        <f>'Y2 surgery transition matrices'!K88</f>
        <v>9.038084E-3</v>
      </c>
      <c r="AS7" s="76"/>
      <c r="AT7" s="53" t="str">
        <f>'Y3 surgery transition matrices'!A88</f>
        <v>F1</v>
      </c>
      <c r="AU7" s="76">
        <f>'Y3 surgery transition matrices'!B88</f>
        <v>0</v>
      </c>
      <c r="AV7" s="76">
        <f>'Y3 surgery transition matrices'!C88</f>
        <v>6.1800000000000001E-2</v>
      </c>
      <c r="AW7" s="76">
        <f>'Y3 surgery transition matrices'!D88</f>
        <v>0.82245289500000007</v>
      </c>
      <c r="AX7" s="76">
        <f>'Y3 surgery transition matrices'!E88</f>
        <v>0.1067</v>
      </c>
      <c r="AY7" s="76">
        <f>'Y3 surgery transition matrices'!F88</f>
        <v>0</v>
      </c>
      <c r="AZ7" s="76">
        <f>'Y3 surgery transition matrices'!G88</f>
        <v>0</v>
      </c>
      <c r="BA7" s="76">
        <f>'Y3 surgery transition matrices'!H88</f>
        <v>0</v>
      </c>
      <c r="BB7" s="76">
        <f>'Y3 surgery transition matrices'!I88</f>
        <v>9.0210000000000005E-6</v>
      </c>
      <c r="BC7" s="76">
        <f>'Y3 surgery transition matrices'!J88</f>
        <v>0</v>
      </c>
      <c r="BD7" s="76">
        <f>'Y3 surgery transition matrices'!K88</f>
        <v>9.038084E-3</v>
      </c>
      <c r="BE7" s="76"/>
      <c r="BF7" s="53" t="str">
        <f>'Y4 surgery transition matrices'!A88</f>
        <v>F1</v>
      </c>
      <c r="BG7" s="76">
        <f>'Y4 surgery transition matrices'!B88</f>
        <v>0</v>
      </c>
      <c r="BH7" s="76">
        <f>'Y4 surgery transition matrices'!C88</f>
        <v>6.1800000000000001E-2</v>
      </c>
      <c r="BI7" s="76">
        <f>'Y4 surgery transition matrices'!D88</f>
        <v>0.82245289500000007</v>
      </c>
      <c r="BJ7" s="76">
        <f>'Y4 surgery transition matrices'!E88</f>
        <v>0.1067</v>
      </c>
      <c r="BK7" s="76">
        <f>'Y4 surgery transition matrices'!F88</f>
        <v>0</v>
      </c>
      <c r="BL7" s="76">
        <f>'Y4 surgery transition matrices'!G88</f>
        <v>0</v>
      </c>
      <c r="BM7" s="76">
        <f>'Y4 surgery transition matrices'!H88</f>
        <v>0</v>
      </c>
      <c r="BN7" s="76">
        <f>'Y4 surgery transition matrices'!I88</f>
        <v>9.0210000000000005E-6</v>
      </c>
      <c r="BO7" s="76">
        <f>'Y4 surgery transition matrices'!J88</f>
        <v>0</v>
      </c>
      <c r="BP7" s="76">
        <f>'Y4 surgery transition matrices'!K88</f>
        <v>9.038084E-3</v>
      </c>
      <c r="BQ7" s="76"/>
      <c r="BR7" s="53" t="str">
        <f>'Y5 surgery transition matrices'!A88</f>
        <v>F1</v>
      </c>
      <c r="BS7" s="76">
        <f>'Y5 surgery transition matrices'!B88</f>
        <v>0</v>
      </c>
      <c r="BT7" s="76">
        <f>'Y5 surgery transition matrices'!C88</f>
        <v>6.1800000000000001E-2</v>
      </c>
      <c r="BU7" s="76">
        <f>'Y5 surgery transition matrices'!D88</f>
        <v>0.82245289500000007</v>
      </c>
      <c r="BV7" s="76">
        <f>'Y5 surgery transition matrices'!E88</f>
        <v>0.1067</v>
      </c>
      <c r="BW7" s="76">
        <f>'Y5 surgery transition matrices'!F88</f>
        <v>0</v>
      </c>
      <c r="BX7" s="76">
        <f>'Y5 surgery transition matrices'!G88</f>
        <v>0</v>
      </c>
      <c r="BY7" s="76">
        <f>'Y5 surgery transition matrices'!H88</f>
        <v>0</v>
      </c>
      <c r="BZ7" s="76">
        <f>'Y5 surgery transition matrices'!I88</f>
        <v>9.0210000000000005E-6</v>
      </c>
      <c r="CA7" s="76">
        <f>'Y5 surgery transition matrices'!J88</f>
        <v>0</v>
      </c>
      <c r="CB7" s="78">
        <f>'Y5 surgery transition matrices'!K88</f>
        <v>9.038084E-3</v>
      </c>
    </row>
    <row r="8" spans="1:80" x14ac:dyDescent="0.25">
      <c r="A8" s="4" t="str">
        <f>'55-59 transition matrix'!A5</f>
        <v>F2</v>
      </c>
      <c r="B8" s="41">
        <f>'55-59 transition matrix'!B5</f>
        <v>0</v>
      </c>
      <c r="C8" s="41">
        <f>'55-59 transition matrix'!C5</f>
        <v>0</v>
      </c>
      <c r="D8" s="41">
        <f>'55-59 transition matrix'!D5</f>
        <v>6.1800000000000001E-2</v>
      </c>
      <c r="E8" s="41">
        <f>'55-59 transition matrix'!E5</f>
        <v>0.81682581799999998</v>
      </c>
      <c r="F8" s="41">
        <f>'55-59 transition matrix'!F5</f>
        <v>0.1067</v>
      </c>
      <c r="G8" s="41">
        <f>'55-59 transition matrix'!G5</f>
        <v>0</v>
      </c>
      <c r="H8" s="41">
        <f>'55-59 transition matrix'!H5</f>
        <v>0</v>
      </c>
      <c r="I8" s="41">
        <f>'55-59 transition matrix'!I5</f>
        <v>1.8430000000000001E-4</v>
      </c>
      <c r="J8" s="41">
        <f>'55-59 transition matrix'!J5</f>
        <v>0</v>
      </c>
      <c r="K8" s="41">
        <f>'55-59 transition matrix'!K5</f>
        <v>1.4489882000000001E-2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75" t="str">
        <f>'Y1 surgery transition matrices'!A89</f>
        <v>F2</v>
      </c>
      <c r="W8" s="76">
        <f>'Y1 surgery transition matrices'!B89</f>
        <v>0</v>
      </c>
      <c r="X8" s="76">
        <f>'Y1 surgery transition matrices'!C89</f>
        <v>0</v>
      </c>
      <c r="Y8" s="76">
        <f>'Y1 surgery transition matrices'!D89</f>
        <v>0.1236</v>
      </c>
      <c r="Z8" s="76">
        <f>'Y1 surgery transition matrices'!E89</f>
        <v>0.7550258179999999</v>
      </c>
      <c r="AA8" s="76">
        <f>'Y1 surgery transition matrices'!F89</f>
        <v>0.1067</v>
      </c>
      <c r="AB8" s="76">
        <f>'Y1 surgery transition matrices'!G89</f>
        <v>0</v>
      </c>
      <c r="AC8" s="76">
        <f>'Y1 surgery transition matrices'!H89</f>
        <v>0</v>
      </c>
      <c r="AD8" s="76">
        <f>'Y1 surgery transition matrices'!I89</f>
        <v>1.8430000000000001E-4</v>
      </c>
      <c r="AE8" s="76">
        <f>'Y1 surgery transition matrices'!J89</f>
        <v>0</v>
      </c>
      <c r="AF8" s="76">
        <f>'Y1 surgery transition matrices'!K89</f>
        <v>1.4489882000000001E-2</v>
      </c>
      <c r="AG8" s="76"/>
      <c r="AH8" s="53" t="str">
        <f>'Y2 surgery transition matrices'!A89</f>
        <v>F2</v>
      </c>
      <c r="AI8" s="76">
        <f>'Y2 surgery transition matrices'!B89</f>
        <v>0</v>
      </c>
      <c r="AJ8" s="76">
        <f>'Y2 surgery transition matrices'!C89</f>
        <v>0</v>
      </c>
      <c r="AK8" s="76">
        <f>'Y2 surgery transition matrices'!D89</f>
        <v>0.18540000000000001</v>
      </c>
      <c r="AL8" s="76">
        <f>'Y2 surgery transition matrices'!E89</f>
        <v>0.69322581799999994</v>
      </c>
      <c r="AM8" s="76">
        <f>'Y2 surgery transition matrices'!F89</f>
        <v>0.1067</v>
      </c>
      <c r="AN8" s="76">
        <f>'Y2 surgery transition matrices'!G89</f>
        <v>0</v>
      </c>
      <c r="AO8" s="76">
        <f>'Y2 surgery transition matrices'!H89</f>
        <v>0</v>
      </c>
      <c r="AP8" s="76">
        <f>'Y2 surgery transition matrices'!I89</f>
        <v>1.8430000000000001E-4</v>
      </c>
      <c r="AQ8" s="76">
        <f>'Y2 surgery transition matrices'!J89</f>
        <v>0</v>
      </c>
      <c r="AR8" s="76">
        <f>'Y2 surgery transition matrices'!K89</f>
        <v>1.4489882000000001E-2</v>
      </c>
      <c r="AS8" s="76"/>
      <c r="AT8" s="53" t="str">
        <f>'Y3 surgery transition matrices'!A89</f>
        <v>F2</v>
      </c>
      <c r="AU8" s="76">
        <f>'Y3 surgery transition matrices'!B89</f>
        <v>0</v>
      </c>
      <c r="AV8" s="76">
        <f>'Y3 surgery transition matrices'!C89</f>
        <v>0</v>
      </c>
      <c r="AW8" s="76">
        <f>'Y3 surgery transition matrices'!D89</f>
        <v>0.21629999999999999</v>
      </c>
      <c r="AX8" s="76">
        <f>'Y3 surgery transition matrices'!E89</f>
        <v>0.66232581800000001</v>
      </c>
      <c r="AY8" s="76">
        <f>'Y3 surgery transition matrices'!F89</f>
        <v>0.1067</v>
      </c>
      <c r="AZ8" s="76">
        <f>'Y3 surgery transition matrices'!G89</f>
        <v>0</v>
      </c>
      <c r="BA8" s="76">
        <f>'Y3 surgery transition matrices'!H89</f>
        <v>0</v>
      </c>
      <c r="BB8" s="76">
        <f>'Y3 surgery transition matrices'!I89</f>
        <v>1.8430000000000001E-4</v>
      </c>
      <c r="BC8" s="76">
        <f>'Y3 surgery transition matrices'!J89</f>
        <v>0</v>
      </c>
      <c r="BD8" s="76">
        <f>'Y3 surgery transition matrices'!K89</f>
        <v>1.4489882000000001E-2</v>
      </c>
      <c r="BE8" s="76"/>
      <c r="BF8" s="53" t="str">
        <f>'Y4 surgery transition matrices'!A89</f>
        <v>F2</v>
      </c>
      <c r="BG8" s="76">
        <f>'Y4 surgery transition matrices'!B89</f>
        <v>0</v>
      </c>
      <c r="BH8" s="76">
        <f>'Y4 surgery transition matrices'!C89</f>
        <v>0</v>
      </c>
      <c r="BI8" s="76">
        <f>'Y4 surgery transition matrices'!D89</f>
        <v>0.2472</v>
      </c>
      <c r="BJ8" s="76">
        <f>'Y4 surgery transition matrices'!E89</f>
        <v>0.63142581799999997</v>
      </c>
      <c r="BK8" s="76">
        <f>'Y4 surgery transition matrices'!F89</f>
        <v>0.1067</v>
      </c>
      <c r="BL8" s="76">
        <f>'Y4 surgery transition matrices'!G89</f>
        <v>0</v>
      </c>
      <c r="BM8" s="76">
        <f>'Y4 surgery transition matrices'!H89</f>
        <v>0</v>
      </c>
      <c r="BN8" s="76">
        <f>'Y4 surgery transition matrices'!I89</f>
        <v>1.8430000000000001E-4</v>
      </c>
      <c r="BO8" s="76">
        <f>'Y4 surgery transition matrices'!J89</f>
        <v>0</v>
      </c>
      <c r="BP8" s="76">
        <f>'Y4 surgery transition matrices'!K89</f>
        <v>1.4489882000000001E-2</v>
      </c>
      <c r="BQ8" s="76"/>
      <c r="BR8" s="53" t="str">
        <f>'Y5 surgery transition matrices'!A89</f>
        <v>F2</v>
      </c>
      <c r="BS8" s="76">
        <f>'Y5 surgery transition matrices'!B89</f>
        <v>0</v>
      </c>
      <c r="BT8" s="76">
        <f>'Y5 surgery transition matrices'!C89</f>
        <v>0</v>
      </c>
      <c r="BU8" s="76">
        <f>'Y5 surgery transition matrices'!D89</f>
        <v>0.25337999999999999</v>
      </c>
      <c r="BV8" s="76">
        <f>'Y5 surgery transition matrices'!E89</f>
        <v>0.62524581800000001</v>
      </c>
      <c r="BW8" s="76">
        <f>'Y5 surgery transition matrices'!F89</f>
        <v>0.1067</v>
      </c>
      <c r="BX8" s="76">
        <f>'Y5 surgery transition matrices'!G89</f>
        <v>0</v>
      </c>
      <c r="BY8" s="76">
        <f>'Y5 surgery transition matrices'!H89</f>
        <v>0</v>
      </c>
      <c r="BZ8" s="76">
        <f>'Y5 surgery transition matrices'!I89</f>
        <v>1.8430000000000001E-4</v>
      </c>
      <c r="CA8" s="76">
        <f>'Y5 surgery transition matrices'!J89</f>
        <v>0</v>
      </c>
      <c r="CB8" s="78">
        <f>'Y5 surgery transition matrices'!K89</f>
        <v>1.4489882000000001E-2</v>
      </c>
    </row>
    <row r="9" spans="1:80" x14ac:dyDescent="0.25">
      <c r="A9" s="4" t="str">
        <f>'55-59 transition matrix'!A6</f>
        <v>F3</v>
      </c>
      <c r="B9" s="41">
        <f>'55-59 transition matrix'!B6</f>
        <v>0</v>
      </c>
      <c r="C9" s="41">
        <f>'55-59 transition matrix'!C6</f>
        <v>0</v>
      </c>
      <c r="D9" s="41">
        <f>'55-59 transition matrix'!D6</f>
        <v>0</v>
      </c>
      <c r="E9" s="41">
        <f>'55-59 transition matrix'!E6</f>
        <v>6.1800000000000001E-2</v>
      </c>
      <c r="F9" s="41">
        <f>'55-59 transition matrix'!F6</f>
        <v>0.84913525499999998</v>
      </c>
      <c r="G9" s="41">
        <f>'55-59 transition matrix'!G6</f>
        <v>6.9839999999999999E-2</v>
      </c>
      <c r="H9" s="41">
        <f>'55-59 transition matrix'!H6</f>
        <v>0</v>
      </c>
      <c r="I9" s="41">
        <f>'55-59 transition matrix'!I6</f>
        <v>3.6860000000000001E-4</v>
      </c>
      <c r="J9" s="41">
        <f>'55-59 transition matrix'!J6</f>
        <v>0</v>
      </c>
      <c r="K9" s="41">
        <f>'55-59 transition matrix'!K6</f>
        <v>1.8856145000000001E-2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75" t="str">
        <f>'Y1 surgery transition matrices'!A90</f>
        <v>F3</v>
      </c>
      <c r="W9" s="76">
        <f>'Y1 surgery transition matrices'!B90</f>
        <v>0</v>
      </c>
      <c r="X9" s="76">
        <f>'Y1 surgery transition matrices'!C90</f>
        <v>0</v>
      </c>
      <c r="Y9" s="76">
        <f>'Y1 surgery transition matrices'!D90</f>
        <v>0</v>
      </c>
      <c r="Z9" s="76">
        <f>'Y1 surgery transition matrices'!E90</f>
        <v>0.1236</v>
      </c>
      <c r="AA9" s="76">
        <f>'Y1 surgery transition matrices'!F90</f>
        <v>0.7873352549999999</v>
      </c>
      <c r="AB9" s="76">
        <f>'Y1 surgery transition matrices'!G90</f>
        <v>6.9839999999999999E-2</v>
      </c>
      <c r="AC9" s="76">
        <f>'Y1 surgery transition matrices'!H90</f>
        <v>0</v>
      </c>
      <c r="AD9" s="76">
        <f>'Y1 surgery transition matrices'!I90</f>
        <v>3.6860000000000001E-4</v>
      </c>
      <c r="AE9" s="76">
        <f>'Y1 surgery transition matrices'!J90</f>
        <v>0</v>
      </c>
      <c r="AF9" s="76">
        <f>'Y1 surgery transition matrices'!K90</f>
        <v>1.8856145000000001E-2</v>
      </c>
      <c r="AG9" s="76"/>
      <c r="AH9" s="53" t="str">
        <f>'Y2 surgery transition matrices'!A90</f>
        <v>F3</v>
      </c>
      <c r="AI9" s="76">
        <f>'Y2 surgery transition matrices'!B90</f>
        <v>0</v>
      </c>
      <c r="AJ9" s="76">
        <f>'Y2 surgery transition matrices'!C90</f>
        <v>0</v>
      </c>
      <c r="AK9" s="76">
        <f>'Y2 surgery transition matrices'!D90</f>
        <v>0</v>
      </c>
      <c r="AL9" s="76">
        <f>'Y2 surgery transition matrices'!E90</f>
        <v>0.18540000000000001</v>
      </c>
      <c r="AM9" s="76">
        <f>'Y2 surgery transition matrices'!F90</f>
        <v>0.72553525499999993</v>
      </c>
      <c r="AN9" s="76">
        <f>'Y2 surgery transition matrices'!G90</f>
        <v>6.9839999999999999E-2</v>
      </c>
      <c r="AO9" s="76">
        <f>'Y2 surgery transition matrices'!H90</f>
        <v>0</v>
      </c>
      <c r="AP9" s="76">
        <f>'Y2 surgery transition matrices'!I90</f>
        <v>3.6860000000000001E-4</v>
      </c>
      <c r="AQ9" s="76">
        <f>'Y2 surgery transition matrices'!J90</f>
        <v>0</v>
      </c>
      <c r="AR9" s="76">
        <f>'Y2 surgery transition matrices'!K90</f>
        <v>1.8856145000000001E-2</v>
      </c>
      <c r="AS9" s="76"/>
      <c r="AT9" s="53" t="str">
        <f>'Y3 surgery transition matrices'!A90</f>
        <v>F3</v>
      </c>
      <c r="AU9" s="76">
        <f>'Y3 surgery transition matrices'!B90</f>
        <v>0</v>
      </c>
      <c r="AV9" s="76">
        <f>'Y3 surgery transition matrices'!C90</f>
        <v>0</v>
      </c>
      <c r="AW9" s="76">
        <f>'Y3 surgery transition matrices'!D90</f>
        <v>0</v>
      </c>
      <c r="AX9" s="76">
        <f>'Y3 surgery transition matrices'!E90</f>
        <v>0.21629999999999999</v>
      </c>
      <c r="AY9" s="76">
        <f>'Y3 surgery transition matrices'!F90</f>
        <v>0.69463525500000001</v>
      </c>
      <c r="AZ9" s="76">
        <f>'Y3 surgery transition matrices'!G90</f>
        <v>6.9839999999999999E-2</v>
      </c>
      <c r="BA9" s="76">
        <f>'Y3 surgery transition matrices'!H90</f>
        <v>0</v>
      </c>
      <c r="BB9" s="76">
        <f>'Y3 surgery transition matrices'!I90</f>
        <v>3.6860000000000001E-4</v>
      </c>
      <c r="BC9" s="76">
        <f>'Y3 surgery transition matrices'!J90</f>
        <v>0</v>
      </c>
      <c r="BD9" s="76">
        <f>'Y3 surgery transition matrices'!K90</f>
        <v>1.8856145000000001E-2</v>
      </c>
      <c r="BE9" s="76"/>
      <c r="BF9" s="53" t="str">
        <f>'Y4 surgery transition matrices'!A90</f>
        <v>F3</v>
      </c>
      <c r="BG9" s="76">
        <f>'Y4 surgery transition matrices'!B90</f>
        <v>0</v>
      </c>
      <c r="BH9" s="76">
        <f>'Y4 surgery transition matrices'!C90</f>
        <v>0</v>
      </c>
      <c r="BI9" s="76">
        <f>'Y4 surgery transition matrices'!D90</f>
        <v>0</v>
      </c>
      <c r="BJ9" s="76">
        <f>'Y4 surgery transition matrices'!E90</f>
        <v>0.2472</v>
      </c>
      <c r="BK9" s="76">
        <f>'Y4 surgery transition matrices'!F90</f>
        <v>0.66373525499999997</v>
      </c>
      <c r="BL9" s="76">
        <f>'Y4 surgery transition matrices'!G90</f>
        <v>6.9839999999999999E-2</v>
      </c>
      <c r="BM9" s="76">
        <f>'Y4 surgery transition matrices'!H90</f>
        <v>0</v>
      </c>
      <c r="BN9" s="76">
        <f>'Y4 surgery transition matrices'!I90</f>
        <v>3.6860000000000001E-4</v>
      </c>
      <c r="BO9" s="76">
        <f>'Y4 surgery transition matrices'!J90</f>
        <v>0</v>
      </c>
      <c r="BP9" s="76">
        <f>'Y4 surgery transition matrices'!K90</f>
        <v>1.8856145000000001E-2</v>
      </c>
      <c r="BQ9" s="76"/>
      <c r="BR9" s="53" t="str">
        <f>'Y5 surgery transition matrices'!A90</f>
        <v>F3</v>
      </c>
      <c r="BS9" s="76">
        <f>'Y5 surgery transition matrices'!B90</f>
        <v>0</v>
      </c>
      <c r="BT9" s="76">
        <f>'Y5 surgery transition matrices'!C90</f>
        <v>0</v>
      </c>
      <c r="BU9" s="76">
        <f>'Y5 surgery transition matrices'!D90</f>
        <v>0</v>
      </c>
      <c r="BV9" s="76">
        <f>'Y5 surgery transition matrices'!E90</f>
        <v>0.25337999999999999</v>
      </c>
      <c r="BW9" s="76">
        <f>'Y5 surgery transition matrices'!F90</f>
        <v>0.65755525500000001</v>
      </c>
      <c r="BX9" s="76">
        <f>'Y5 surgery transition matrices'!G90</f>
        <v>6.9839999999999999E-2</v>
      </c>
      <c r="BY9" s="76">
        <f>'Y5 surgery transition matrices'!H90</f>
        <v>0</v>
      </c>
      <c r="BZ9" s="76">
        <f>'Y5 surgery transition matrices'!I90</f>
        <v>3.6860000000000001E-4</v>
      </c>
      <c r="CA9" s="76">
        <f>'Y5 surgery transition matrices'!J90</f>
        <v>0</v>
      </c>
      <c r="CB9" s="78">
        <f>'Y5 surgery transition matrices'!K90</f>
        <v>1.8856145000000001E-2</v>
      </c>
    </row>
    <row r="10" spans="1:80" x14ac:dyDescent="0.25">
      <c r="A10" s="4" t="str">
        <f>'55-59 transition matrix'!A7</f>
        <v>F4</v>
      </c>
      <c r="B10" s="41">
        <f>'55-59 transition matrix'!B7</f>
        <v>0</v>
      </c>
      <c r="C10" s="41">
        <f>'55-59 transition matrix'!C7</f>
        <v>0</v>
      </c>
      <c r="D10" s="41">
        <f>'55-59 transition matrix'!D7</f>
        <v>0</v>
      </c>
      <c r="E10" s="41">
        <f>'55-59 transition matrix'!E7</f>
        <v>0</v>
      </c>
      <c r="F10" s="41">
        <f>'55-59 transition matrix'!F7</f>
        <v>6.1800000000000001E-2</v>
      </c>
      <c r="G10" s="41">
        <f>'55-59 transition matrix'!G7</f>
        <v>0.78240627100000004</v>
      </c>
      <c r="H10" s="41">
        <f>'55-59 transition matrix'!H7</f>
        <v>0.1067</v>
      </c>
      <c r="I10" s="41">
        <f>'55-59 transition matrix'!I7</f>
        <v>2.5219999999999999E-2</v>
      </c>
      <c r="J10" s="41">
        <f>'55-59 transition matrix'!J7</f>
        <v>0</v>
      </c>
      <c r="K10" s="41">
        <f>'55-59 transition matrix'!K7</f>
        <v>2.3873729E-2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75" t="str">
        <f>'Y1 surgery transition matrices'!A91</f>
        <v>F4</v>
      </c>
      <c r="W10" s="76">
        <f>'Y1 surgery transition matrices'!B91</f>
        <v>0</v>
      </c>
      <c r="X10" s="76">
        <f>'Y1 surgery transition matrices'!C91</f>
        <v>0</v>
      </c>
      <c r="Y10" s="76">
        <f>'Y1 surgery transition matrices'!D91</f>
        <v>0</v>
      </c>
      <c r="Z10" s="76">
        <f>'Y1 surgery transition matrices'!E91</f>
        <v>0</v>
      </c>
      <c r="AA10" s="76">
        <f>'Y1 surgery transition matrices'!F91</f>
        <v>6.1800000000000001E-2</v>
      </c>
      <c r="AB10" s="76">
        <f>'Y1 surgery transition matrices'!G91</f>
        <v>0.78240627100000004</v>
      </c>
      <c r="AC10" s="76">
        <f>'Y1 surgery transition matrices'!H91</f>
        <v>0.1067</v>
      </c>
      <c r="AD10" s="76">
        <f>'Y1 surgery transition matrices'!I91</f>
        <v>2.5219999999999999E-2</v>
      </c>
      <c r="AE10" s="76">
        <f>'Y1 surgery transition matrices'!J91</f>
        <v>0</v>
      </c>
      <c r="AF10" s="76">
        <f>'Y1 surgery transition matrices'!K91</f>
        <v>2.3873729E-2</v>
      </c>
      <c r="AG10" s="76"/>
      <c r="AH10" s="53" t="str">
        <f>'Y2 surgery transition matrices'!A91</f>
        <v>F4</v>
      </c>
      <c r="AI10" s="76">
        <f>'Y2 surgery transition matrices'!B91</f>
        <v>0</v>
      </c>
      <c r="AJ10" s="76">
        <f>'Y2 surgery transition matrices'!C91</f>
        <v>0</v>
      </c>
      <c r="AK10" s="76">
        <f>'Y2 surgery transition matrices'!D91</f>
        <v>0</v>
      </c>
      <c r="AL10" s="76">
        <f>'Y2 surgery transition matrices'!E91</f>
        <v>0</v>
      </c>
      <c r="AM10" s="76">
        <f>'Y2 surgery transition matrices'!F91</f>
        <v>6.1800000000000001E-2</v>
      </c>
      <c r="AN10" s="76">
        <f>'Y2 surgery transition matrices'!G91</f>
        <v>0.78240627100000004</v>
      </c>
      <c r="AO10" s="76">
        <f>'Y2 surgery transition matrices'!H91</f>
        <v>0.1067</v>
      </c>
      <c r="AP10" s="76">
        <f>'Y2 surgery transition matrices'!I91</f>
        <v>2.5219999999999999E-2</v>
      </c>
      <c r="AQ10" s="76">
        <f>'Y2 surgery transition matrices'!J91</f>
        <v>0</v>
      </c>
      <c r="AR10" s="76">
        <f>'Y2 surgery transition matrices'!K91</f>
        <v>2.3873729E-2</v>
      </c>
      <c r="AS10" s="76"/>
      <c r="AT10" s="53" t="str">
        <f>'Y3 surgery transition matrices'!A91</f>
        <v>F4</v>
      </c>
      <c r="AU10" s="76">
        <f>'Y3 surgery transition matrices'!B91</f>
        <v>0</v>
      </c>
      <c r="AV10" s="76">
        <f>'Y3 surgery transition matrices'!C91</f>
        <v>0</v>
      </c>
      <c r="AW10" s="76">
        <f>'Y3 surgery transition matrices'!D91</f>
        <v>0</v>
      </c>
      <c r="AX10" s="76">
        <f>'Y3 surgery transition matrices'!E91</f>
        <v>0</v>
      </c>
      <c r="AY10" s="76">
        <f>'Y3 surgery transition matrices'!F91</f>
        <v>6.1800000000000001E-2</v>
      </c>
      <c r="AZ10" s="76">
        <f>'Y3 surgery transition matrices'!G91</f>
        <v>0.78240627100000004</v>
      </c>
      <c r="BA10" s="76">
        <f>'Y3 surgery transition matrices'!H91</f>
        <v>0.1067</v>
      </c>
      <c r="BB10" s="76">
        <f>'Y3 surgery transition matrices'!I91</f>
        <v>2.5219999999999999E-2</v>
      </c>
      <c r="BC10" s="76">
        <f>'Y3 surgery transition matrices'!J91</f>
        <v>0</v>
      </c>
      <c r="BD10" s="76">
        <f>'Y3 surgery transition matrices'!K91</f>
        <v>2.3873729E-2</v>
      </c>
      <c r="BE10" s="76"/>
      <c r="BF10" s="53" t="str">
        <f>'Y4 surgery transition matrices'!A91</f>
        <v>F4</v>
      </c>
      <c r="BG10" s="76">
        <f>'Y4 surgery transition matrices'!B91</f>
        <v>0</v>
      </c>
      <c r="BH10" s="76">
        <f>'Y4 surgery transition matrices'!C91</f>
        <v>0</v>
      </c>
      <c r="BI10" s="76">
        <f>'Y4 surgery transition matrices'!D91</f>
        <v>0</v>
      </c>
      <c r="BJ10" s="76">
        <f>'Y4 surgery transition matrices'!E91</f>
        <v>0</v>
      </c>
      <c r="BK10" s="76">
        <f>'Y4 surgery transition matrices'!F91</f>
        <v>6.1800000000000001E-2</v>
      </c>
      <c r="BL10" s="76">
        <f>'Y4 surgery transition matrices'!G91</f>
        <v>0.78240627100000004</v>
      </c>
      <c r="BM10" s="76">
        <f>'Y4 surgery transition matrices'!H91</f>
        <v>0.1067</v>
      </c>
      <c r="BN10" s="76">
        <f>'Y4 surgery transition matrices'!I91</f>
        <v>2.5219999999999999E-2</v>
      </c>
      <c r="BO10" s="76">
        <f>'Y4 surgery transition matrices'!J91</f>
        <v>0</v>
      </c>
      <c r="BP10" s="76">
        <f>'Y4 surgery transition matrices'!K91</f>
        <v>2.3873729E-2</v>
      </c>
      <c r="BQ10" s="76"/>
      <c r="BR10" s="53" t="str">
        <f>'Y5 surgery transition matrices'!A91</f>
        <v>F4</v>
      </c>
      <c r="BS10" s="76">
        <f>'Y5 surgery transition matrices'!B91</f>
        <v>0</v>
      </c>
      <c r="BT10" s="76">
        <f>'Y5 surgery transition matrices'!C91</f>
        <v>0</v>
      </c>
      <c r="BU10" s="76">
        <f>'Y5 surgery transition matrices'!D91</f>
        <v>0</v>
      </c>
      <c r="BV10" s="76">
        <f>'Y5 surgery transition matrices'!E91</f>
        <v>0</v>
      </c>
      <c r="BW10" s="76">
        <f>'Y5 surgery transition matrices'!F91</f>
        <v>6.1800000000000001E-2</v>
      </c>
      <c r="BX10" s="76">
        <f>'Y5 surgery transition matrices'!G91</f>
        <v>0.78240627100000004</v>
      </c>
      <c r="BY10" s="76">
        <f>'Y5 surgery transition matrices'!H91</f>
        <v>0.1067</v>
      </c>
      <c r="BZ10" s="76">
        <f>'Y5 surgery transition matrices'!I91</f>
        <v>2.5219999999999999E-2</v>
      </c>
      <c r="CA10" s="76">
        <f>'Y5 surgery transition matrices'!J91</f>
        <v>0</v>
      </c>
      <c r="CB10" s="78">
        <f>'Y5 surgery transition matrices'!K91</f>
        <v>2.3873729E-2</v>
      </c>
    </row>
    <row r="11" spans="1:80" x14ac:dyDescent="0.25">
      <c r="A11" s="4" t="str">
        <f>'55-59 transition matrix'!A8</f>
        <v>DCC</v>
      </c>
      <c r="B11" s="41">
        <f>'55-59 transition matrix'!B8</f>
        <v>0</v>
      </c>
      <c r="C11" s="41">
        <f>'55-59 transition matrix'!C8</f>
        <v>0</v>
      </c>
      <c r="D11" s="41">
        <f>'55-59 transition matrix'!D8</f>
        <v>0</v>
      </c>
      <c r="E11" s="41">
        <f>'55-59 transition matrix'!E8</f>
        <v>0</v>
      </c>
      <c r="F11" s="41">
        <f>'55-59 transition matrix'!F8</f>
        <v>0</v>
      </c>
      <c r="G11" s="41">
        <f>'55-59 transition matrix'!G8</f>
        <v>0</v>
      </c>
      <c r="H11" s="41">
        <f>'55-59 transition matrix'!H8</f>
        <v>0.78761999999999999</v>
      </c>
      <c r="I11" s="41">
        <f>'55-59 transition matrix'!I8</f>
        <v>2.5219999999999999E-2</v>
      </c>
      <c r="J11" s="41">
        <f>'55-59 transition matrix'!J8</f>
        <v>2.716E-2</v>
      </c>
      <c r="K11" s="41">
        <f>'55-59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75" t="str">
        <f>'Y1 surgery transition matrices'!A92</f>
        <v>DCC</v>
      </c>
      <c r="W11" s="76">
        <f>'Y1 surgery transition matrices'!B92</f>
        <v>0</v>
      </c>
      <c r="X11" s="76">
        <f>'Y1 surgery transition matrices'!C92</f>
        <v>0</v>
      </c>
      <c r="Y11" s="76">
        <f>'Y1 surgery transition matrices'!D92</f>
        <v>0</v>
      </c>
      <c r="Z11" s="76">
        <f>'Y1 surgery transition matrices'!E92</f>
        <v>0</v>
      </c>
      <c r="AA11" s="76">
        <f>'Y1 surgery transition matrices'!F92</f>
        <v>0</v>
      </c>
      <c r="AB11" s="76">
        <f>'Y1 surgery transition matrices'!G92</f>
        <v>0</v>
      </c>
      <c r="AC11" s="76">
        <f>'Y1 surgery transition matrices'!H92</f>
        <v>0.78761999999999999</v>
      </c>
      <c r="AD11" s="76">
        <f>'Y1 surgery transition matrices'!I92</f>
        <v>2.5219999999999999E-2</v>
      </c>
      <c r="AE11" s="76">
        <f>'Y1 surgery transition matrices'!J92</f>
        <v>2.716E-2</v>
      </c>
      <c r="AF11" s="76">
        <f>'Y1 surgery transition matrices'!K92</f>
        <v>0.16</v>
      </c>
      <c r="AG11" s="76"/>
      <c r="AH11" s="53" t="str">
        <f>'Y2 surgery transition matrices'!A92</f>
        <v>DCC</v>
      </c>
      <c r="AI11" s="76">
        <f>'Y2 surgery transition matrices'!B92</f>
        <v>0</v>
      </c>
      <c r="AJ11" s="76">
        <f>'Y2 surgery transition matrices'!C92</f>
        <v>0</v>
      </c>
      <c r="AK11" s="76">
        <f>'Y2 surgery transition matrices'!D92</f>
        <v>0</v>
      </c>
      <c r="AL11" s="76">
        <f>'Y2 surgery transition matrices'!E92</f>
        <v>0</v>
      </c>
      <c r="AM11" s="76">
        <f>'Y2 surgery transition matrices'!F92</f>
        <v>0</v>
      </c>
      <c r="AN11" s="76">
        <f>'Y2 surgery transition matrices'!G92</f>
        <v>0</v>
      </c>
      <c r="AO11" s="76">
        <f>'Y2 surgery transition matrices'!H92</f>
        <v>0.78761999999999999</v>
      </c>
      <c r="AP11" s="76">
        <f>'Y2 surgery transition matrices'!I92</f>
        <v>2.5219999999999999E-2</v>
      </c>
      <c r="AQ11" s="76">
        <f>'Y2 surgery transition matrices'!J92</f>
        <v>2.716E-2</v>
      </c>
      <c r="AR11" s="76">
        <f>'Y2 surgery transition matrices'!K92</f>
        <v>0.16</v>
      </c>
      <c r="AS11" s="76"/>
      <c r="AT11" s="53" t="str">
        <f>'Y3 surgery transition matrices'!A92</f>
        <v>DCC</v>
      </c>
      <c r="AU11" s="76">
        <f>'Y3 surgery transition matrices'!B92</f>
        <v>0</v>
      </c>
      <c r="AV11" s="76">
        <f>'Y3 surgery transition matrices'!C92</f>
        <v>0</v>
      </c>
      <c r="AW11" s="76">
        <f>'Y3 surgery transition matrices'!D92</f>
        <v>0</v>
      </c>
      <c r="AX11" s="76">
        <f>'Y3 surgery transition matrices'!E92</f>
        <v>0</v>
      </c>
      <c r="AY11" s="76">
        <f>'Y3 surgery transition matrices'!F92</f>
        <v>0</v>
      </c>
      <c r="AZ11" s="76">
        <f>'Y3 surgery transition matrices'!G92</f>
        <v>0</v>
      </c>
      <c r="BA11" s="76">
        <f>'Y3 surgery transition matrices'!H92</f>
        <v>0.78761999999999999</v>
      </c>
      <c r="BB11" s="76">
        <f>'Y3 surgery transition matrices'!I92</f>
        <v>2.5219999999999999E-2</v>
      </c>
      <c r="BC11" s="76">
        <f>'Y3 surgery transition matrices'!J92</f>
        <v>2.716E-2</v>
      </c>
      <c r="BD11" s="76">
        <f>'Y3 surgery transition matrices'!K92</f>
        <v>0.16</v>
      </c>
      <c r="BE11" s="76"/>
      <c r="BF11" s="53" t="str">
        <f>'Y4 surgery transition matrices'!A92</f>
        <v>DCC</v>
      </c>
      <c r="BG11" s="76">
        <f>'Y4 surgery transition matrices'!B92</f>
        <v>0</v>
      </c>
      <c r="BH11" s="76">
        <f>'Y4 surgery transition matrices'!C92</f>
        <v>0</v>
      </c>
      <c r="BI11" s="76">
        <f>'Y4 surgery transition matrices'!D92</f>
        <v>0</v>
      </c>
      <c r="BJ11" s="76">
        <f>'Y4 surgery transition matrices'!E92</f>
        <v>0</v>
      </c>
      <c r="BK11" s="76">
        <f>'Y4 surgery transition matrices'!F92</f>
        <v>0</v>
      </c>
      <c r="BL11" s="76">
        <f>'Y4 surgery transition matrices'!G92</f>
        <v>0</v>
      </c>
      <c r="BM11" s="76">
        <f>'Y4 surgery transition matrices'!H92</f>
        <v>0.78761999999999999</v>
      </c>
      <c r="BN11" s="76">
        <f>'Y4 surgery transition matrices'!I92</f>
        <v>2.5219999999999999E-2</v>
      </c>
      <c r="BO11" s="76">
        <f>'Y4 surgery transition matrices'!J92</f>
        <v>2.716E-2</v>
      </c>
      <c r="BP11" s="76">
        <f>'Y4 surgery transition matrices'!K92</f>
        <v>0.16</v>
      </c>
      <c r="BQ11" s="76"/>
      <c r="BR11" s="53" t="str">
        <f>'Y5 surgery transition matrices'!A92</f>
        <v>DCC</v>
      </c>
      <c r="BS11" s="76">
        <f>'Y5 surgery transition matrices'!B92</f>
        <v>0</v>
      </c>
      <c r="BT11" s="76">
        <f>'Y5 surgery transition matrices'!C92</f>
        <v>0</v>
      </c>
      <c r="BU11" s="76">
        <f>'Y5 surgery transition matrices'!D92</f>
        <v>0</v>
      </c>
      <c r="BV11" s="76">
        <f>'Y5 surgery transition matrices'!E92</f>
        <v>0</v>
      </c>
      <c r="BW11" s="76">
        <f>'Y5 surgery transition matrices'!F92</f>
        <v>0</v>
      </c>
      <c r="BX11" s="76">
        <f>'Y5 surgery transition matrices'!G92</f>
        <v>0</v>
      </c>
      <c r="BY11" s="76">
        <f>'Y5 surgery transition matrices'!H92</f>
        <v>0.78761999999999999</v>
      </c>
      <c r="BZ11" s="76">
        <f>'Y5 surgery transition matrices'!I92</f>
        <v>2.5219999999999999E-2</v>
      </c>
      <c r="CA11" s="76">
        <f>'Y5 surgery transition matrices'!J92</f>
        <v>2.716E-2</v>
      </c>
      <c r="CB11" s="78">
        <f>'Y5 surgery transition matrices'!K92</f>
        <v>0.16</v>
      </c>
    </row>
    <row r="12" spans="1:80" x14ac:dyDescent="0.25">
      <c r="A12" s="4" t="str">
        <f>'55-59 transition matrix'!A9</f>
        <v>HCC</v>
      </c>
      <c r="B12" s="41">
        <f>'55-59 transition matrix'!B9</f>
        <v>0</v>
      </c>
      <c r="C12" s="41">
        <f>'55-59 transition matrix'!C9</f>
        <v>0</v>
      </c>
      <c r="D12" s="41">
        <f>'55-59 transition matrix'!D9</f>
        <v>0</v>
      </c>
      <c r="E12" s="41">
        <f>'55-59 transition matrix'!E9</f>
        <v>0</v>
      </c>
      <c r="F12" s="41">
        <f>'55-59 transition matrix'!F9</f>
        <v>0</v>
      </c>
      <c r="G12" s="41">
        <f>'55-59 transition matrix'!G9</f>
        <v>0</v>
      </c>
      <c r="H12" s="41">
        <f>'55-59 transition matrix'!H9</f>
        <v>0</v>
      </c>
      <c r="I12" s="41">
        <f>'55-59 transition matrix'!I9</f>
        <v>0.33782000000000001</v>
      </c>
      <c r="J12" s="41">
        <f>'55-59 transition matrix'!J9</f>
        <v>3.9780000000000003E-2</v>
      </c>
      <c r="K12" s="41">
        <f>'55-59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75" t="str">
        <f>'Y1 surgery transition matrices'!A93</f>
        <v>HCC</v>
      </c>
      <c r="W12" s="76">
        <f>'Y1 surgery transition matrices'!B93</f>
        <v>0</v>
      </c>
      <c r="X12" s="76">
        <f>'Y1 surgery transition matrices'!C93</f>
        <v>0</v>
      </c>
      <c r="Y12" s="76">
        <f>'Y1 surgery transition matrices'!D93</f>
        <v>0</v>
      </c>
      <c r="Z12" s="76">
        <f>'Y1 surgery transition matrices'!E93</f>
        <v>0</v>
      </c>
      <c r="AA12" s="76">
        <f>'Y1 surgery transition matrices'!F93</f>
        <v>0</v>
      </c>
      <c r="AB12" s="76">
        <f>'Y1 surgery transition matrices'!G93</f>
        <v>0</v>
      </c>
      <c r="AC12" s="76">
        <f>'Y1 surgery transition matrices'!H93</f>
        <v>0</v>
      </c>
      <c r="AD12" s="76">
        <f>'Y1 surgery transition matrices'!I93</f>
        <v>0.33782000000000001</v>
      </c>
      <c r="AE12" s="76">
        <f>'Y1 surgery transition matrices'!J93</f>
        <v>3.9780000000000003E-2</v>
      </c>
      <c r="AF12" s="76">
        <f>'Y1 surgery transition matrices'!K93</f>
        <v>0.62239999999999995</v>
      </c>
      <c r="AG12" s="76"/>
      <c r="AH12" s="53" t="str">
        <f>'Y2 surgery transition matrices'!A93</f>
        <v>HCC</v>
      </c>
      <c r="AI12" s="76">
        <f>'Y2 surgery transition matrices'!B93</f>
        <v>0</v>
      </c>
      <c r="AJ12" s="76">
        <f>'Y2 surgery transition matrices'!C93</f>
        <v>0</v>
      </c>
      <c r="AK12" s="76">
        <f>'Y2 surgery transition matrices'!D93</f>
        <v>0</v>
      </c>
      <c r="AL12" s="76">
        <f>'Y2 surgery transition matrices'!E93</f>
        <v>0</v>
      </c>
      <c r="AM12" s="76">
        <f>'Y2 surgery transition matrices'!F93</f>
        <v>0</v>
      </c>
      <c r="AN12" s="76">
        <f>'Y2 surgery transition matrices'!G93</f>
        <v>0</v>
      </c>
      <c r="AO12" s="76">
        <f>'Y2 surgery transition matrices'!H93</f>
        <v>0</v>
      </c>
      <c r="AP12" s="76">
        <f>'Y2 surgery transition matrices'!I93</f>
        <v>0.33782000000000001</v>
      </c>
      <c r="AQ12" s="76">
        <f>'Y2 surgery transition matrices'!J93</f>
        <v>3.9780000000000003E-2</v>
      </c>
      <c r="AR12" s="76">
        <f>'Y2 surgery transition matrices'!K93</f>
        <v>0.62239999999999995</v>
      </c>
      <c r="AS12" s="76"/>
      <c r="AT12" s="53" t="str">
        <f>'Y3 surgery transition matrices'!A93</f>
        <v>HCC</v>
      </c>
      <c r="AU12" s="76">
        <f>'Y3 surgery transition matrices'!B93</f>
        <v>0</v>
      </c>
      <c r="AV12" s="76">
        <f>'Y3 surgery transition matrices'!C93</f>
        <v>0</v>
      </c>
      <c r="AW12" s="76">
        <f>'Y3 surgery transition matrices'!D93</f>
        <v>0</v>
      </c>
      <c r="AX12" s="76">
        <f>'Y3 surgery transition matrices'!E93</f>
        <v>0</v>
      </c>
      <c r="AY12" s="76">
        <f>'Y3 surgery transition matrices'!F93</f>
        <v>0</v>
      </c>
      <c r="AZ12" s="76">
        <f>'Y3 surgery transition matrices'!G93</f>
        <v>0</v>
      </c>
      <c r="BA12" s="76">
        <f>'Y3 surgery transition matrices'!H93</f>
        <v>0</v>
      </c>
      <c r="BB12" s="76">
        <f>'Y3 surgery transition matrices'!I93</f>
        <v>0.33782000000000001</v>
      </c>
      <c r="BC12" s="76">
        <f>'Y3 surgery transition matrices'!J93</f>
        <v>3.9780000000000003E-2</v>
      </c>
      <c r="BD12" s="76">
        <f>'Y3 surgery transition matrices'!K93</f>
        <v>0.62239999999999995</v>
      </c>
      <c r="BE12" s="76"/>
      <c r="BF12" s="53" t="str">
        <f>'Y4 surgery transition matrices'!A93</f>
        <v>HCC</v>
      </c>
      <c r="BG12" s="76">
        <f>'Y4 surgery transition matrices'!B93</f>
        <v>0</v>
      </c>
      <c r="BH12" s="76">
        <f>'Y4 surgery transition matrices'!C93</f>
        <v>0</v>
      </c>
      <c r="BI12" s="76">
        <f>'Y4 surgery transition matrices'!D93</f>
        <v>0</v>
      </c>
      <c r="BJ12" s="76">
        <f>'Y4 surgery transition matrices'!E93</f>
        <v>0</v>
      </c>
      <c r="BK12" s="76">
        <f>'Y4 surgery transition matrices'!F93</f>
        <v>0</v>
      </c>
      <c r="BL12" s="76">
        <f>'Y4 surgery transition matrices'!G93</f>
        <v>0</v>
      </c>
      <c r="BM12" s="76">
        <f>'Y4 surgery transition matrices'!H93</f>
        <v>0</v>
      </c>
      <c r="BN12" s="76">
        <f>'Y4 surgery transition matrices'!I93</f>
        <v>0.33782000000000001</v>
      </c>
      <c r="BO12" s="76">
        <f>'Y4 surgery transition matrices'!J93</f>
        <v>3.9780000000000003E-2</v>
      </c>
      <c r="BP12" s="76">
        <f>'Y4 surgery transition matrices'!K93</f>
        <v>0.62239999999999995</v>
      </c>
      <c r="BQ12" s="76"/>
      <c r="BR12" s="53" t="str">
        <f>'Y5 surgery transition matrices'!A93</f>
        <v>HCC</v>
      </c>
      <c r="BS12" s="76">
        <f>'Y5 surgery transition matrices'!B93</f>
        <v>0</v>
      </c>
      <c r="BT12" s="76">
        <f>'Y5 surgery transition matrices'!C93</f>
        <v>0</v>
      </c>
      <c r="BU12" s="76">
        <f>'Y5 surgery transition matrices'!D93</f>
        <v>0</v>
      </c>
      <c r="BV12" s="76">
        <f>'Y5 surgery transition matrices'!E93</f>
        <v>0</v>
      </c>
      <c r="BW12" s="76">
        <f>'Y5 surgery transition matrices'!F93</f>
        <v>0</v>
      </c>
      <c r="BX12" s="76">
        <f>'Y5 surgery transition matrices'!G93</f>
        <v>0</v>
      </c>
      <c r="BY12" s="76">
        <f>'Y5 surgery transition matrices'!H93</f>
        <v>0</v>
      </c>
      <c r="BZ12" s="76">
        <f>'Y5 surgery transition matrices'!I93</f>
        <v>0.33782000000000001</v>
      </c>
      <c r="CA12" s="76">
        <f>'Y5 surgery transition matrices'!J93</f>
        <v>3.9780000000000003E-2</v>
      </c>
      <c r="CB12" s="78">
        <f>'Y5 surgery transition matrices'!K93</f>
        <v>0.62239999999999995</v>
      </c>
    </row>
    <row r="13" spans="1:80" x14ac:dyDescent="0.25">
      <c r="A13" s="4" t="str">
        <f>'55-59 transition matrix'!A10</f>
        <v xml:space="preserve">LT </v>
      </c>
      <c r="B13" s="41">
        <f>'55-59 transition matrix'!B10</f>
        <v>0</v>
      </c>
      <c r="C13" s="41">
        <f>'55-59 transition matrix'!C10</f>
        <v>0</v>
      </c>
      <c r="D13" s="41">
        <f>'55-59 transition matrix'!D10</f>
        <v>0</v>
      </c>
      <c r="E13" s="41">
        <f>'55-59 transition matrix'!E10</f>
        <v>0</v>
      </c>
      <c r="F13" s="41">
        <f>'55-59 transition matrix'!F10</f>
        <v>0</v>
      </c>
      <c r="G13" s="41">
        <f>'55-59 transition matrix'!G10</f>
        <v>0</v>
      </c>
      <c r="H13" s="41">
        <f>'55-59 transition matrix'!H10</f>
        <v>0</v>
      </c>
      <c r="I13" s="41">
        <f>'55-59 transition matrix'!I10</f>
        <v>0</v>
      </c>
      <c r="J13" s="41">
        <f>'55-59 transition matrix'!J10</f>
        <v>0.92999999999999994</v>
      </c>
      <c r="K13" s="41">
        <f>'55-59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75" t="str">
        <f>'Y1 surgery transition matrices'!A94</f>
        <v xml:space="preserve">LT </v>
      </c>
      <c r="W13" s="76">
        <f>'Y1 surgery transition matrices'!B94</f>
        <v>0</v>
      </c>
      <c r="X13" s="76">
        <f>'Y1 surgery transition matrices'!C94</f>
        <v>0</v>
      </c>
      <c r="Y13" s="76">
        <f>'Y1 surgery transition matrices'!D94</f>
        <v>0</v>
      </c>
      <c r="Z13" s="76">
        <f>'Y1 surgery transition matrices'!E94</f>
        <v>0</v>
      </c>
      <c r="AA13" s="76">
        <f>'Y1 surgery transition matrices'!F94</f>
        <v>0</v>
      </c>
      <c r="AB13" s="76">
        <f>'Y1 surgery transition matrices'!G94</f>
        <v>0</v>
      </c>
      <c r="AC13" s="76">
        <f>'Y1 surgery transition matrices'!H94</f>
        <v>0</v>
      </c>
      <c r="AD13" s="76">
        <f>'Y1 surgery transition matrices'!I94</f>
        <v>0</v>
      </c>
      <c r="AE13" s="76">
        <f>'Y1 surgery transition matrices'!J94</f>
        <v>0.92999999999999994</v>
      </c>
      <c r="AF13" s="76">
        <f>'Y1 surgery transition matrices'!K94</f>
        <v>7.0000000000000007E-2</v>
      </c>
      <c r="AG13" s="76"/>
      <c r="AH13" s="53" t="str">
        <f>'Y2 surgery transition matrices'!A94</f>
        <v xml:space="preserve">LT </v>
      </c>
      <c r="AI13" s="76">
        <f>'Y2 surgery transition matrices'!B94</f>
        <v>0</v>
      </c>
      <c r="AJ13" s="76">
        <f>'Y2 surgery transition matrices'!C94</f>
        <v>0</v>
      </c>
      <c r="AK13" s="76">
        <f>'Y2 surgery transition matrices'!D94</f>
        <v>0</v>
      </c>
      <c r="AL13" s="76">
        <f>'Y2 surgery transition matrices'!E94</f>
        <v>0</v>
      </c>
      <c r="AM13" s="76">
        <f>'Y2 surgery transition matrices'!F94</f>
        <v>0</v>
      </c>
      <c r="AN13" s="76">
        <f>'Y2 surgery transition matrices'!G94</f>
        <v>0</v>
      </c>
      <c r="AO13" s="76">
        <f>'Y2 surgery transition matrices'!H94</f>
        <v>0</v>
      </c>
      <c r="AP13" s="76">
        <f>'Y2 surgery transition matrices'!I94</f>
        <v>0</v>
      </c>
      <c r="AQ13" s="76">
        <f>'Y2 surgery transition matrices'!J94</f>
        <v>0.92999999999999994</v>
      </c>
      <c r="AR13" s="76">
        <f>'Y2 surgery transition matrices'!K94</f>
        <v>7.0000000000000007E-2</v>
      </c>
      <c r="AS13" s="76"/>
      <c r="AT13" s="53" t="str">
        <f>'Y3 surgery transition matrices'!A94</f>
        <v xml:space="preserve">LT </v>
      </c>
      <c r="AU13" s="76">
        <f>'Y3 surgery transition matrices'!B94</f>
        <v>0</v>
      </c>
      <c r="AV13" s="76">
        <f>'Y3 surgery transition matrices'!C94</f>
        <v>0</v>
      </c>
      <c r="AW13" s="76">
        <f>'Y3 surgery transition matrices'!D94</f>
        <v>0</v>
      </c>
      <c r="AX13" s="76">
        <f>'Y3 surgery transition matrices'!E94</f>
        <v>0</v>
      </c>
      <c r="AY13" s="76">
        <f>'Y3 surgery transition matrices'!F94</f>
        <v>0</v>
      </c>
      <c r="AZ13" s="76">
        <f>'Y3 surgery transition matrices'!G94</f>
        <v>0</v>
      </c>
      <c r="BA13" s="76">
        <f>'Y3 surgery transition matrices'!H94</f>
        <v>0</v>
      </c>
      <c r="BB13" s="76">
        <f>'Y3 surgery transition matrices'!I94</f>
        <v>0</v>
      </c>
      <c r="BC13" s="76">
        <f>'Y3 surgery transition matrices'!J94</f>
        <v>0.92999999999999994</v>
      </c>
      <c r="BD13" s="76">
        <f>'Y3 surgery transition matrices'!K94</f>
        <v>7.0000000000000007E-2</v>
      </c>
      <c r="BE13" s="76"/>
      <c r="BF13" s="53" t="str">
        <f>'Y4 surgery transition matrices'!A94</f>
        <v xml:space="preserve">LT </v>
      </c>
      <c r="BG13" s="76">
        <f>'Y4 surgery transition matrices'!B94</f>
        <v>0</v>
      </c>
      <c r="BH13" s="76">
        <f>'Y4 surgery transition matrices'!C94</f>
        <v>0</v>
      </c>
      <c r="BI13" s="76">
        <f>'Y4 surgery transition matrices'!D94</f>
        <v>0</v>
      </c>
      <c r="BJ13" s="76">
        <f>'Y4 surgery transition matrices'!E94</f>
        <v>0</v>
      </c>
      <c r="BK13" s="76">
        <f>'Y4 surgery transition matrices'!F94</f>
        <v>0</v>
      </c>
      <c r="BL13" s="76">
        <f>'Y4 surgery transition matrices'!G94</f>
        <v>0</v>
      </c>
      <c r="BM13" s="76">
        <f>'Y4 surgery transition matrices'!H94</f>
        <v>0</v>
      </c>
      <c r="BN13" s="76">
        <f>'Y4 surgery transition matrices'!I94</f>
        <v>0</v>
      </c>
      <c r="BO13" s="76">
        <f>'Y4 surgery transition matrices'!J94</f>
        <v>0.92999999999999994</v>
      </c>
      <c r="BP13" s="76">
        <f>'Y4 surgery transition matrices'!K94</f>
        <v>7.0000000000000007E-2</v>
      </c>
      <c r="BQ13" s="76"/>
      <c r="BR13" s="53" t="str">
        <f>'Y5 surgery transition matrices'!A94</f>
        <v xml:space="preserve">LT </v>
      </c>
      <c r="BS13" s="76">
        <f>'Y5 surgery transition matrices'!B94</f>
        <v>0</v>
      </c>
      <c r="BT13" s="76">
        <f>'Y5 surgery transition matrices'!C94</f>
        <v>0</v>
      </c>
      <c r="BU13" s="76">
        <f>'Y5 surgery transition matrices'!D94</f>
        <v>0</v>
      </c>
      <c r="BV13" s="76">
        <f>'Y5 surgery transition matrices'!E94</f>
        <v>0</v>
      </c>
      <c r="BW13" s="76">
        <f>'Y5 surgery transition matrices'!F94</f>
        <v>0</v>
      </c>
      <c r="BX13" s="76">
        <f>'Y5 surgery transition matrices'!G94</f>
        <v>0</v>
      </c>
      <c r="BY13" s="76">
        <f>'Y5 surgery transition matrices'!H94</f>
        <v>0</v>
      </c>
      <c r="BZ13" s="76">
        <f>'Y5 surgery transition matrices'!I94</f>
        <v>0</v>
      </c>
      <c r="CA13" s="76">
        <f>'Y5 surgery transition matrices'!J94</f>
        <v>0.92999999999999994</v>
      </c>
      <c r="CB13" s="78">
        <f>'Y5 surgery transition matrices'!K94</f>
        <v>7.0000000000000007E-2</v>
      </c>
    </row>
    <row r="14" spans="1:80" ht="15.75" thickBot="1" x14ac:dyDescent="0.3">
      <c r="A14" s="4" t="str">
        <f>'55-59 transition matrix'!A11</f>
        <v>death</v>
      </c>
      <c r="B14" s="41">
        <f>'55-59 transition matrix'!B11</f>
        <v>0</v>
      </c>
      <c r="C14" s="41">
        <f>'55-59 transition matrix'!C11</f>
        <v>0</v>
      </c>
      <c r="D14" s="41">
        <f>'55-59 transition matrix'!D11</f>
        <v>0</v>
      </c>
      <c r="E14" s="41">
        <f>'55-59 transition matrix'!E11</f>
        <v>0</v>
      </c>
      <c r="F14" s="41">
        <f>'55-59 transition matrix'!F11</f>
        <v>0</v>
      </c>
      <c r="G14" s="41">
        <f>'55-59 transition matrix'!G11</f>
        <v>0</v>
      </c>
      <c r="H14" s="41">
        <f>'55-59 transition matrix'!H11</f>
        <v>0</v>
      </c>
      <c r="I14" s="41">
        <f>'55-59 transition matrix'!I11</f>
        <v>0</v>
      </c>
      <c r="J14" s="41">
        <f>'55-59 transition matrix'!J11</f>
        <v>0</v>
      </c>
      <c r="K14" s="41">
        <f>'55-59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79" t="str">
        <f>'Y1 surgery transition matrices'!A95</f>
        <v>death</v>
      </c>
      <c r="W14" s="81">
        <f>'Y1 surgery transition matrices'!B95</f>
        <v>0</v>
      </c>
      <c r="X14" s="81">
        <f>'Y1 surgery transition matrices'!C95</f>
        <v>0</v>
      </c>
      <c r="Y14" s="81">
        <f>'Y1 surgery transition matrices'!D95</f>
        <v>0</v>
      </c>
      <c r="Z14" s="81">
        <f>'Y1 surgery transition matrices'!E95</f>
        <v>0</v>
      </c>
      <c r="AA14" s="81">
        <f>'Y1 surgery transition matrices'!F95</f>
        <v>0</v>
      </c>
      <c r="AB14" s="81">
        <f>'Y1 surgery transition matrices'!G95</f>
        <v>0</v>
      </c>
      <c r="AC14" s="81">
        <f>'Y1 surgery transition matrices'!H95</f>
        <v>0</v>
      </c>
      <c r="AD14" s="81">
        <f>'Y1 surgery transition matrices'!I95</f>
        <v>0</v>
      </c>
      <c r="AE14" s="81">
        <f>'Y1 surgery transition matrices'!J95</f>
        <v>0</v>
      </c>
      <c r="AF14" s="81">
        <f>'Y1 surgery transition matrices'!K95</f>
        <v>1</v>
      </c>
      <c r="AG14" s="81"/>
      <c r="AH14" s="80" t="str">
        <f>'Y2 surgery transition matrices'!A95</f>
        <v>death</v>
      </c>
      <c r="AI14" s="81">
        <f>'Y2 surgery transition matrices'!B95</f>
        <v>0</v>
      </c>
      <c r="AJ14" s="81">
        <f>'Y2 surgery transition matrices'!C95</f>
        <v>0</v>
      </c>
      <c r="AK14" s="81">
        <f>'Y2 surgery transition matrices'!D95</f>
        <v>0</v>
      </c>
      <c r="AL14" s="81">
        <f>'Y2 surgery transition matrices'!E95</f>
        <v>0</v>
      </c>
      <c r="AM14" s="81">
        <f>'Y2 surgery transition matrices'!F95</f>
        <v>0</v>
      </c>
      <c r="AN14" s="81">
        <f>'Y2 surgery transition matrices'!G95</f>
        <v>0</v>
      </c>
      <c r="AO14" s="81">
        <f>'Y2 surgery transition matrices'!H95</f>
        <v>0</v>
      </c>
      <c r="AP14" s="81">
        <f>'Y2 surgery transition matrices'!I95</f>
        <v>0</v>
      </c>
      <c r="AQ14" s="81">
        <f>'Y2 surgery transition matrices'!J95</f>
        <v>0</v>
      </c>
      <c r="AR14" s="81">
        <f>'Y2 surgery transition matrices'!K95</f>
        <v>1</v>
      </c>
      <c r="AS14" s="81"/>
      <c r="AT14" s="80" t="str">
        <f>'Y3 surgery transition matrices'!A95</f>
        <v>death</v>
      </c>
      <c r="AU14" s="81">
        <f>'Y3 surgery transition matrices'!B95</f>
        <v>0</v>
      </c>
      <c r="AV14" s="81">
        <f>'Y3 surgery transition matrices'!C95</f>
        <v>0</v>
      </c>
      <c r="AW14" s="81">
        <f>'Y3 surgery transition matrices'!D95</f>
        <v>0</v>
      </c>
      <c r="AX14" s="81">
        <f>'Y3 surgery transition matrices'!E95</f>
        <v>0</v>
      </c>
      <c r="AY14" s="81">
        <f>'Y3 surgery transition matrices'!F95</f>
        <v>0</v>
      </c>
      <c r="AZ14" s="81">
        <f>'Y3 surgery transition matrices'!G95</f>
        <v>0</v>
      </c>
      <c r="BA14" s="81">
        <f>'Y3 surgery transition matrices'!H95</f>
        <v>0</v>
      </c>
      <c r="BB14" s="81">
        <f>'Y3 surgery transition matrices'!I95</f>
        <v>0</v>
      </c>
      <c r="BC14" s="81">
        <f>'Y3 surgery transition matrices'!J95</f>
        <v>0</v>
      </c>
      <c r="BD14" s="81">
        <f>'Y3 surgery transition matrices'!K95</f>
        <v>1</v>
      </c>
      <c r="BE14" s="81"/>
      <c r="BF14" s="80" t="str">
        <f>'Y4 surgery transition matrices'!A95</f>
        <v>death</v>
      </c>
      <c r="BG14" s="81">
        <f>'Y4 surgery transition matrices'!B95</f>
        <v>0</v>
      </c>
      <c r="BH14" s="81">
        <f>'Y4 surgery transition matrices'!C95</f>
        <v>0</v>
      </c>
      <c r="BI14" s="81">
        <f>'Y4 surgery transition matrices'!D95</f>
        <v>0</v>
      </c>
      <c r="BJ14" s="81">
        <f>'Y4 surgery transition matrices'!E95</f>
        <v>0</v>
      </c>
      <c r="BK14" s="81">
        <f>'Y4 surgery transition matrices'!F95</f>
        <v>0</v>
      </c>
      <c r="BL14" s="81">
        <f>'Y4 surgery transition matrices'!G95</f>
        <v>0</v>
      </c>
      <c r="BM14" s="81">
        <f>'Y4 surgery transition matrices'!H95</f>
        <v>0</v>
      </c>
      <c r="BN14" s="81">
        <f>'Y4 surgery transition matrices'!I95</f>
        <v>0</v>
      </c>
      <c r="BO14" s="81">
        <f>'Y4 surgery transition matrices'!J95</f>
        <v>0</v>
      </c>
      <c r="BP14" s="81">
        <f>'Y4 surgery transition matrices'!K95</f>
        <v>1</v>
      </c>
      <c r="BQ14" s="81"/>
      <c r="BR14" s="80" t="str">
        <f>'Y5 surgery transition matrices'!A95</f>
        <v>death</v>
      </c>
      <c r="BS14" s="81">
        <f>'Y5 surgery transition matrices'!B95</f>
        <v>0</v>
      </c>
      <c r="BT14" s="81">
        <f>'Y5 surgery transition matrices'!C95</f>
        <v>0</v>
      </c>
      <c r="BU14" s="81">
        <f>'Y5 surgery transition matrices'!D95</f>
        <v>0</v>
      </c>
      <c r="BV14" s="81">
        <f>'Y5 surgery transition matrices'!E95</f>
        <v>0</v>
      </c>
      <c r="BW14" s="81">
        <f>'Y5 surgery transition matrices'!F95</f>
        <v>0</v>
      </c>
      <c r="BX14" s="81">
        <f>'Y5 surgery transition matrices'!G95</f>
        <v>0</v>
      </c>
      <c r="BY14" s="81">
        <f>'Y5 surgery transition matrices'!H95</f>
        <v>0</v>
      </c>
      <c r="BZ14" s="81">
        <f>'Y5 surgery transition matrices'!I95</f>
        <v>0</v>
      </c>
      <c r="CA14" s="81">
        <f>'Y5 surgery transition matrices'!J95</f>
        <v>0</v>
      </c>
      <c r="CB14" s="83">
        <f>'Y5 surgery transition matrices'!K95</f>
        <v>1</v>
      </c>
    </row>
    <row r="15" spans="1:80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2"/>
      <c r="BM15" s="62"/>
      <c r="BN15" s="62"/>
      <c r="BO15" s="62"/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</row>
    <row r="16" spans="1:80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</row>
    <row r="17" spans="1:53" x14ac:dyDescent="0.25">
      <c r="A17" s="4">
        <v>55</v>
      </c>
      <c r="B17" s="41">
        <f t="shared" si="0"/>
        <v>637.33427351982891</v>
      </c>
      <c r="C17" s="41">
        <f t="shared" si="0"/>
        <v>264.10887634855061</v>
      </c>
      <c r="D17" s="41">
        <f t="shared" si="0"/>
        <v>23.999845889031498</v>
      </c>
      <c r="E17" s="41">
        <f t="shared" si="0"/>
        <v>12.779138720133655</v>
      </c>
      <c r="F17" s="41">
        <f t="shared" si="0"/>
        <v>7.4804714459318964</v>
      </c>
      <c r="G17" s="41">
        <f t="shared" si="0"/>
        <v>4.6752946537074349</v>
      </c>
      <c r="H17" s="41">
        <f t="shared" si="0"/>
        <v>1.7910297579604066</v>
      </c>
      <c r="I17" s="41">
        <f t="shared" si="0"/>
        <v>0.25627618293707993</v>
      </c>
      <c r="J17" s="41">
        <f t="shared" si="0"/>
        <v>6.2059181113328088E-2</v>
      </c>
      <c r="K17" s="41">
        <f t="shared" si="0"/>
        <v>0</v>
      </c>
      <c r="L17" s="41">
        <f xml:space="preserve"> (C17 + D17 + E17 + F17 + G17 + H17) / $Q$2</f>
        <v>0.33053949186838105</v>
      </c>
      <c r="M17" s="41">
        <f xml:space="preserve"> (D17 + E17 + F17 + G17 + H17) / (C17 + D17 + E17 + F17+ G17 + H17)</f>
        <v>0.16111879479812488</v>
      </c>
      <c r="N17" s="41">
        <f>I17 / (D17 + E17 + F17 + G17 + H17)</f>
        <v>5.052188070422888E-3</v>
      </c>
      <c r="O17" s="41">
        <f>SUM(B17:J17)</f>
        <v>952.48726569919484</v>
      </c>
      <c r="P17" s="41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</row>
    <row r="18" spans="1:53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 t="s">
        <v>339</v>
      </c>
      <c r="R18" s="38">
        <v>44956</v>
      </c>
      <c r="S18" s="57">
        <f>$E$2 * $R$18</f>
        <v>574498.96030232857</v>
      </c>
      <c r="T18" s="57">
        <f>$F$2 * $R$18</f>
        <v>336292.07432331436</v>
      </c>
      <c r="U18" s="23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</row>
    <row r="19" spans="1:53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 t="s">
        <v>340</v>
      </c>
      <c r="R19" s="23">
        <v>0</v>
      </c>
      <c r="S19" s="23">
        <f>$E$20* $R$19</f>
        <v>0</v>
      </c>
      <c r="T19" s="23">
        <f>$F$20* $R$19</f>
        <v>0</v>
      </c>
      <c r="U19" s="23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</row>
    <row r="20" spans="1:53" x14ac:dyDescent="0.25">
      <c r="A20" s="4">
        <v>56</v>
      </c>
      <c r="B20" s="41">
        <f t="array" ref="B20:K20">MMULT(B17:K17,W5:AF14)</f>
        <v>625.18110684364979</v>
      </c>
      <c r="C20" s="41">
        <v>265.3228263355324</v>
      </c>
      <c r="D20" s="41">
        <v>26.85185345405116</v>
      </c>
      <c r="E20" s="41">
        <v>13.133949492581229</v>
      </c>
      <c r="F20" s="41">
        <v>7.5421062044403877</v>
      </c>
      <c r="G20" s="41">
        <v>4.1804159816173545</v>
      </c>
      <c r="H20" s="41">
        <v>1.9095047975153587</v>
      </c>
      <c r="I20" s="41">
        <v>0.25498492143292339</v>
      </c>
      <c r="J20" s="41">
        <v>0.1165540732188368</v>
      </c>
      <c r="K20" s="41">
        <v>7.9939635951553178</v>
      </c>
      <c r="L20" s="41">
        <f xml:space="preserve"> (C20 + D20 + E20 + F20 + G20 + H20) / $Q$2</f>
        <v>0.33485031007906679</v>
      </c>
      <c r="M20" s="41">
        <f xml:space="preserve"> (D20 + E20 + F20 + G20 + H20) / (C20 + D20 + E20 + F20+ G20 + H20)</f>
        <v>0.16811224557565249</v>
      </c>
      <c r="N20" s="41">
        <f>I20 / (D20 + E20 + F20 + G20 + H20)</f>
        <v>4.755599429608362E-3</v>
      </c>
      <c r="O20" s="41">
        <f>SUM(B20:J20)</f>
        <v>944.49330210403946</v>
      </c>
      <c r="P20" s="41"/>
      <c r="Q20" s="4" t="s">
        <v>341</v>
      </c>
      <c r="R20" s="23">
        <v>0</v>
      </c>
      <c r="S20" s="23">
        <f>$E$23* $R$20</f>
        <v>0</v>
      </c>
      <c r="T20" s="23">
        <f>$F$23* $R$20</f>
        <v>0</v>
      </c>
      <c r="U20" s="23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</row>
    <row r="21" spans="1:53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" t="s">
        <v>342</v>
      </c>
      <c r="R21" s="23">
        <v>0</v>
      </c>
      <c r="S21" s="23">
        <f>$E$26* $R$21</f>
        <v>0</v>
      </c>
      <c r="T21" s="23">
        <f>$F$26* $R$21</f>
        <v>0</v>
      </c>
      <c r="U21" s="23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</row>
    <row r="22" spans="1:53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" t="s">
        <v>343</v>
      </c>
      <c r="R22" s="23">
        <v>0</v>
      </c>
      <c r="S22" s="23">
        <f>$E$29* $R$22</f>
        <v>0</v>
      </c>
      <c r="T22" s="23">
        <f>$E$29* $R$22</f>
        <v>0</v>
      </c>
      <c r="U22" s="23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</row>
    <row r="23" spans="1:53" x14ac:dyDescent="0.25">
      <c r="A23" s="4">
        <v>57</v>
      </c>
      <c r="B23" s="41">
        <f t="array" ref="B23:K23">MMULT(B20:K20,AI5:AR14)</f>
        <v>614.37340463153487</v>
      </c>
      <c r="C23" s="41">
        <v>265.42072145380638</v>
      </c>
      <c r="D23" s="41">
        <v>30.078462702706766</v>
      </c>
      <c r="E23" s="41">
        <v>13.368192134415814</v>
      </c>
      <c r="F23" s="41">
        <v>7.1318060667981076</v>
      </c>
      <c r="G23" s="41">
        <v>3.797524376724156</v>
      </c>
      <c r="H23" s="41">
        <v>1.9500145538576186</v>
      </c>
      <c r="I23" s="41">
        <v>0.24516964601664565</v>
      </c>
      <c r="J23" s="41">
        <v>0.17040073856863708</v>
      </c>
      <c r="K23" s="41">
        <v>15.951569394765839</v>
      </c>
      <c r="L23" s="41">
        <f xml:space="preserve"> (C23 + D23 + E23 + F23 + G23 + H23) / $Q$2</f>
        <v>0.33779634948937964</v>
      </c>
      <c r="M23" s="41">
        <f xml:space="preserve"> (D23 + E23 + F23 + G23 + H23) / (C23 + D23 + E23 + F23+ G23 + H23)</f>
        <v>0.17506316648377032</v>
      </c>
      <c r="N23" s="41">
        <f>I23 / (D23 + E23 + F23 + G23 + H23)</f>
        <v>4.3526905290097858E-3</v>
      </c>
      <c r="O23" s="41">
        <f>SUM(B23:J23)</f>
        <v>936.53569630442917</v>
      </c>
      <c r="P23" s="41"/>
      <c r="Q23" s="22" t="s">
        <v>346</v>
      </c>
      <c r="R23" s="23"/>
      <c r="S23" s="57">
        <f>SUM(S18:S22)</f>
        <v>574498.96030232857</v>
      </c>
      <c r="T23" s="57">
        <f>SUM(T18:T22)</f>
        <v>336292.07432331436</v>
      </c>
      <c r="U23" s="43">
        <f>SUM(S23:T23)</f>
        <v>910791.03462564293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</row>
    <row r="24" spans="1:53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</row>
    <row r="25" spans="1:53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3"/>
      <c r="R25" s="54"/>
      <c r="S25" s="54"/>
      <c r="T25" s="54"/>
      <c r="U25" s="54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</row>
    <row r="26" spans="1:53" x14ac:dyDescent="0.25">
      <c r="A26" s="4">
        <v>58</v>
      </c>
      <c r="B26" s="41">
        <f t="array" ref="B26:K26">MMULT(B23:K23,AU5:BD14)</f>
        <v>604.58728996307264</v>
      </c>
      <c r="C26" s="41">
        <v>264.77256015126864</v>
      </c>
      <c r="D26" s="41">
        <v>33.190753641564996</v>
      </c>
      <c r="E26" s="41">
        <v>13.606080413235361</v>
      </c>
      <c r="F26" s="41">
        <v>6.615077033044571</v>
      </c>
      <c r="G26" s="41">
        <v>3.4692922223295262</v>
      </c>
      <c r="H26" s="41">
        <v>1.9410663139058051</v>
      </c>
      <c r="I26" s="41">
        <v>0.2331400209852513</v>
      </c>
      <c r="J26" s="41">
        <v>0.22118793067014758</v>
      </c>
      <c r="K26" s="41">
        <v>23.85081800911788</v>
      </c>
      <c r="L26" s="41">
        <f xml:space="preserve"> (C26 + D26 + E26 + F26 + G26 + H26) / $Q$2</f>
        <v>0.33973664680735316</v>
      </c>
      <c r="M26" s="41">
        <f xml:space="preserve"> (D26 + E26 + F26 + G26 + H26) / (C26 + D26 + E26 + F26+ G26 + H26)</f>
        <v>0.18177753230766014</v>
      </c>
      <c r="N26" s="41">
        <f>I26 / (D26 + E26 + F26 + G26 + H26)</f>
        <v>3.9634652398691196E-3</v>
      </c>
      <c r="O26" s="41">
        <f>SUM(B26:J26)</f>
        <v>928.63644769007703</v>
      </c>
      <c r="P26" s="41"/>
      <c r="Q26" s="53"/>
      <c r="R26" s="54"/>
      <c r="S26" s="54"/>
      <c r="T26" s="54"/>
      <c r="U26" s="54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</row>
    <row r="27" spans="1:53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</row>
    <row r="28" spans="1:53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</row>
    <row r="29" spans="1:53" x14ac:dyDescent="0.25">
      <c r="A29" s="4">
        <v>59</v>
      </c>
      <c r="B29" s="41">
        <f t="array" ref="B29:K29">MMULT(B26:K26,BG5:BP14)</f>
        <v>595.59490734595806</v>
      </c>
      <c r="C29" s="41">
        <v>263.61359560952729</v>
      </c>
      <c r="D29" s="41">
        <v>36.208769178178088</v>
      </c>
      <c r="E29" s="41">
        <v>13.767930910824518</v>
      </c>
      <c r="F29" s="41">
        <v>6.0568308808046591</v>
      </c>
      <c r="G29" s="41">
        <v>3.1763929706699803</v>
      </c>
      <c r="H29" s="41">
        <v>1.8989961302810507</v>
      </c>
      <c r="I29" s="41">
        <v>0.2204539359762327</v>
      </c>
      <c r="J29" s="41">
        <v>0.26769844664371223</v>
      </c>
      <c r="K29" s="41">
        <v>31.68169029033119</v>
      </c>
      <c r="L29" s="41">
        <f xml:space="preserve"> (C29 + D29 + E29 + F29 + G29 + H29) / $Q$2</f>
        <v>0.34092058484573623</v>
      </c>
      <c r="M29" s="41">
        <f xml:space="preserve"> (D29 + E29 + F29 + G29 + H29) / (C29 + D29 + E29 + F29+ G29 + H29)</f>
        <v>0.18818812099535695</v>
      </c>
      <c r="N29" s="41">
        <f>I29 / (D29 + E29 + F29 + G29 + H29)</f>
        <v>3.6075573864006775E-3</v>
      </c>
      <c r="O29" s="41">
        <f>SUM(B29:J29)</f>
        <v>920.80557540886355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-0.49528073902331471</v>
      </c>
      <c r="AM29">
        <f>J29 - J17</f>
        <v>0.20563926553038414</v>
      </c>
      <c r="AN29">
        <f>K29-K17</f>
        <v>31.68169029033119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</row>
    <row r="30" spans="1:53" x14ac:dyDescent="0.25">
      <c r="A30" s="22" t="s">
        <v>153</v>
      </c>
      <c r="B30" s="4">
        <f t="shared" ref="B30:J30" si="1">SUM(B17:B29)</f>
        <v>3077.0709823040443</v>
      </c>
      <c r="C30" s="4">
        <f t="shared" si="1"/>
        <v>1323.2385798986852</v>
      </c>
      <c r="D30" s="4">
        <f t="shared" si="1"/>
        <v>150.3296848655325</v>
      </c>
      <c r="E30" s="4">
        <f t="shared" si="1"/>
        <v>66.655291671190582</v>
      </c>
      <c r="F30" s="4">
        <f t="shared" si="1"/>
        <v>34.826291631019622</v>
      </c>
      <c r="G30" s="4">
        <f t="shared" si="1"/>
        <v>19.29892020504845</v>
      </c>
      <c r="H30" s="4">
        <f t="shared" si="1"/>
        <v>9.4906115535202389</v>
      </c>
      <c r="I30" s="4">
        <f t="shared" si="1"/>
        <v>1.2100247073481329</v>
      </c>
      <c r="J30" s="4">
        <f t="shared" si="1"/>
        <v>0.83790037021466179</v>
      </c>
      <c r="K30" s="41"/>
      <c r="L30" s="4"/>
      <c r="M30" s="41"/>
      <c r="N30" s="41"/>
      <c r="O30" s="4">
        <f>SUM(B30:J30)</f>
        <v>4682.9582872066048</v>
      </c>
      <c r="P30" s="41"/>
      <c r="Q30" s="41">
        <f xml:space="preserve"> $R$6 * B30</f>
        <v>3077.0709823040443</v>
      </c>
      <c r="R30" s="41">
        <f>$R$7 * C30</f>
        <v>1323.2385798986852</v>
      </c>
      <c r="S30" s="41">
        <f xml:space="preserve"> $R$8 * D30</f>
        <v>142.81320062225586</v>
      </c>
      <c r="T30" s="41">
        <f xml:space="preserve"> $R$9 * E30</f>
        <v>63.322527087631052</v>
      </c>
      <c r="U30" s="41">
        <f xml:space="preserve"> $R$10 * F30</f>
        <v>32.040188300538055</v>
      </c>
      <c r="V30" s="41">
        <f>$R$11 * G30</f>
        <v>15.053157759937791</v>
      </c>
      <c r="W30" s="41">
        <f>$R$12 *H30</f>
        <v>5.6943669321121435</v>
      </c>
      <c r="X30" s="41">
        <f xml:space="preserve"> $R$13 * I30</f>
        <v>0.78651605977628647</v>
      </c>
      <c r="Y30" s="41">
        <f xml:space="preserve"> $R$14 * J30</f>
        <v>0.62842527766099632</v>
      </c>
      <c r="Z30" s="4">
        <f>SUM(Q30:Y30)</f>
        <v>4660.6479442426416</v>
      </c>
      <c r="AA30" s="41"/>
      <c r="AB30" s="49">
        <f xml:space="preserve"> $S$6 * B30</f>
        <v>7720371.094600847</v>
      </c>
      <c r="AC30" s="49">
        <f>$S$7 * C30</f>
        <v>5127549.4971074052</v>
      </c>
      <c r="AD30" s="49">
        <f xml:space="preserve"> $S$8 * D30</f>
        <v>590044.01309721509</v>
      </c>
      <c r="AE30" s="49">
        <f xml:space="preserve"> $S$9 * E30</f>
        <v>266621.16668476234</v>
      </c>
      <c r="AF30" s="49">
        <f xml:space="preserve"> $S$10 * F30</f>
        <v>156718.3123395883</v>
      </c>
      <c r="AG30" s="49">
        <f>$S$11 * G30</f>
        <v>399719.23528696352</v>
      </c>
      <c r="AH30" s="49">
        <f>$S$12 *H30</f>
        <v>485767.46175537992</v>
      </c>
      <c r="AI30" s="49">
        <f xml:space="preserve"> $S$13 * I30</f>
        <v>85827.052492203075</v>
      </c>
      <c r="AJ30" s="49">
        <f xml:space="preserve"> $S$14 * J30</f>
        <v>56280.092066578407</v>
      </c>
      <c r="AK30" s="39">
        <f>SUM(AB30:AJ30) + AL30 + AM30 + AN30</f>
        <v>16897459.151712909</v>
      </c>
      <c r="AL30" s="39">
        <f>IF(AL29&gt;0,(AL29*$T$7)-(AL29*$S$7),0)</f>
        <v>0</v>
      </c>
      <c r="AM30" s="39">
        <f>IF(AM29 &gt; 0, (AM29 * $T$14) - (AM29 * $S$14), 0)</f>
        <v>34253.332459396086</v>
      </c>
      <c r="AN30" s="39">
        <f t="array" ref="AN30">IF(AN29&gt;0,AN29*$T$15,0)</f>
        <v>1974307.8938225687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</row>
    <row r="31" spans="1:53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</row>
    <row r="32" spans="1:53" x14ac:dyDescent="0.25">
      <c r="A32" s="4" t="str">
        <f>'60-64 transition matrix'!A1</f>
        <v>60-64</v>
      </c>
      <c r="B32" s="4" t="str">
        <f>'60-64 transition matrix'!B1</f>
        <v>no NAFLD</v>
      </c>
      <c r="C32" s="4" t="str">
        <f>'60-64 transition matrix'!C1</f>
        <v>NAFLD</v>
      </c>
      <c r="D32" s="4" t="str">
        <f>'60-64 transition matrix'!D1</f>
        <v>F1</v>
      </c>
      <c r="E32" s="4" t="str">
        <f>'60-64 transition matrix'!E1</f>
        <v>F2</v>
      </c>
      <c r="F32" s="4" t="str">
        <f>'60-64 transition matrix'!F1</f>
        <v>F3</v>
      </c>
      <c r="G32" s="4" t="str">
        <f>'60-64 transition matrix'!G1</f>
        <v>F4</v>
      </c>
      <c r="H32" s="4" t="str">
        <f>'60-64 transition matrix'!H1</f>
        <v>DCC</v>
      </c>
      <c r="I32" s="4" t="str">
        <f>'60-64 transition matrix'!I1</f>
        <v>HCC</v>
      </c>
      <c r="J32" s="4" t="str">
        <f>'60-64 transition matrix'!J1</f>
        <v>LT</v>
      </c>
      <c r="K32" s="4" t="str">
        <f>'60-64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</row>
    <row r="33" spans="1:53" x14ac:dyDescent="0.25">
      <c r="A33" s="4" t="str">
        <f>'60-64 transition matrix'!A2</f>
        <v>no NAFLD</v>
      </c>
      <c r="B33" s="41">
        <f>'60-64 transition matrix'!B2</f>
        <v>0.90156000000000003</v>
      </c>
      <c r="C33" s="41">
        <f>'60-64 transition matrix'!C2</f>
        <v>8.8099999999999998E-2</v>
      </c>
      <c r="D33" s="41">
        <f>'60-64 transition matrix'!D2</f>
        <v>0</v>
      </c>
      <c r="E33" s="41">
        <f>'60-64 transition matrix'!E2</f>
        <v>0</v>
      </c>
      <c r="F33" s="41">
        <f>'60-64 transition matrix'!F2</f>
        <v>0</v>
      </c>
      <c r="G33" s="41">
        <f>'60-64 transition matrix'!G2</f>
        <v>0</v>
      </c>
      <c r="H33" s="41">
        <f>'60-64 transition matrix'!H2</f>
        <v>0</v>
      </c>
      <c r="I33" s="41">
        <f>'60-64 transition matrix'!I2</f>
        <v>0</v>
      </c>
      <c r="J33" s="41">
        <f>'60-64 transition matrix'!J2</f>
        <v>0</v>
      </c>
      <c r="K33" s="41">
        <f>'60-64 transition matrix'!K2</f>
        <v>1.034E-2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</row>
    <row r="34" spans="1:53" x14ac:dyDescent="0.25">
      <c r="A34" s="4" t="str">
        <f>'60-64 transition matrix'!A3</f>
        <v>NAFLD</v>
      </c>
      <c r="B34" s="41">
        <f>'60-64 transition matrix'!B3</f>
        <v>0.17818999999999999</v>
      </c>
      <c r="C34" s="41">
        <f>'60-64 transition matrix'!C3</f>
        <v>0.7889153000000001</v>
      </c>
      <c r="D34" s="41">
        <f>'60-64 transition matrix'!D3</f>
        <v>2.0952000000000002E-2</v>
      </c>
      <c r="E34" s="41">
        <f>'60-64 transition matrix'!E3</f>
        <v>0</v>
      </c>
      <c r="F34" s="41">
        <f>'60-64 transition matrix'!F3</f>
        <v>0</v>
      </c>
      <c r="G34" s="41">
        <f>'60-64 transition matrix'!G3</f>
        <v>0</v>
      </c>
      <c r="H34" s="41">
        <f>'60-64 transition matrix'!H3</f>
        <v>0</v>
      </c>
      <c r="I34" s="41">
        <f>'60-64 transition matrix'!I3</f>
        <v>0</v>
      </c>
      <c r="J34" s="41">
        <f>'60-64 transition matrix'!J3</f>
        <v>0</v>
      </c>
      <c r="K34" s="41">
        <f>'60-64 transition matrix'!K3</f>
        <v>1.1942700000000001E-2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</row>
    <row r="35" spans="1:53" x14ac:dyDescent="0.25">
      <c r="A35" s="4" t="str">
        <f>'60-64 transition matrix'!A4</f>
        <v>F1</v>
      </c>
      <c r="B35" s="41">
        <f>'60-64 transition matrix'!B4</f>
        <v>0</v>
      </c>
      <c r="C35" s="41">
        <f>'60-64 transition matrix'!C4</f>
        <v>6.1800000000000001E-2</v>
      </c>
      <c r="D35" s="41">
        <f>'60-64 transition matrix'!D4</f>
        <v>0.81870660299999998</v>
      </c>
      <c r="E35" s="41">
        <f>'60-64 transition matrix'!E4</f>
        <v>0.1067</v>
      </c>
      <c r="F35" s="41">
        <f>'60-64 transition matrix'!F4</f>
        <v>0</v>
      </c>
      <c r="G35" s="41">
        <f>'60-64 transition matrix'!G4</f>
        <v>0</v>
      </c>
      <c r="H35" s="41">
        <f>'60-64 transition matrix'!H4</f>
        <v>0</v>
      </c>
      <c r="I35" s="41">
        <f>'60-64 transition matrix'!I4</f>
        <v>9.0210000000000005E-6</v>
      </c>
      <c r="J35" s="41">
        <f>'60-64 transition matrix'!J4</f>
        <v>0</v>
      </c>
      <c r="K35" s="41">
        <f>'60-64 transition matrix'!K4</f>
        <v>1.2784376000000002E-2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</row>
    <row r="36" spans="1:53" x14ac:dyDescent="0.25">
      <c r="A36" s="4" t="str">
        <f>'60-64 transition matrix'!A5</f>
        <v>F2</v>
      </c>
      <c r="B36" s="41">
        <f>'60-64 transition matrix'!B5</f>
        <v>0</v>
      </c>
      <c r="C36" s="41">
        <f>'60-64 transition matrix'!C5</f>
        <v>0</v>
      </c>
      <c r="D36" s="41">
        <f>'60-64 transition matrix'!D5</f>
        <v>6.1800000000000001E-2</v>
      </c>
      <c r="E36" s="41">
        <f>'60-64 transition matrix'!E5</f>
        <v>0.810819752</v>
      </c>
      <c r="F36" s="41">
        <f>'60-64 transition matrix'!F5</f>
        <v>0.1067</v>
      </c>
      <c r="G36" s="41">
        <f>'60-64 transition matrix'!G5</f>
        <v>0</v>
      </c>
      <c r="H36" s="41">
        <f>'60-64 transition matrix'!H5</f>
        <v>0</v>
      </c>
      <c r="I36" s="41">
        <f>'60-64 transition matrix'!I5</f>
        <v>1.8430000000000001E-4</v>
      </c>
      <c r="J36" s="41">
        <f>'60-64 transition matrix'!J5</f>
        <v>0</v>
      </c>
      <c r="K36" s="41">
        <f>'60-64 transition matrix'!K5</f>
        <v>2.0495948000000003E-2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</row>
    <row r="37" spans="1:53" x14ac:dyDescent="0.25">
      <c r="A37" s="4" t="str">
        <f>'60-64 transition matrix'!A6</f>
        <v>F3</v>
      </c>
      <c r="B37" s="41">
        <f>'60-64 transition matrix'!B6</f>
        <v>0</v>
      </c>
      <c r="C37" s="41">
        <f>'60-64 transition matrix'!C6</f>
        <v>0</v>
      </c>
      <c r="D37" s="41">
        <f>'60-64 transition matrix'!D6</f>
        <v>0</v>
      </c>
      <c r="E37" s="41">
        <f>'60-64 transition matrix'!E6</f>
        <v>6.1800000000000001E-2</v>
      </c>
      <c r="F37" s="41">
        <f>'60-64 transition matrix'!F6</f>
        <v>0.84131937000000001</v>
      </c>
      <c r="G37" s="41">
        <f>'60-64 transition matrix'!G6</f>
        <v>6.9839999999999999E-2</v>
      </c>
      <c r="H37" s="41">
        <f>'60-64 transition matrix'!H6</f>
        <v>0</v>
      </c>
      <c r="I37" s="41">
        <f>'60-64 transition matrix'!I6</f>
        <v>3.6860000000000001E-4</v>
      </c>
      <c r="J37" s="41">
        <f>'60-64 transition matrix'!J6</f>
        <v>0</v>
      </c>
      <c r="K37" s="41">
        <f>'60-64 transition matrix'!K6</f>
        <v>2.6672030000000003E-2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</row>
    <row r="38" spans="1:53" x14ac:dyDescent="0.25">
      <c r="A38" s="4" t="str">
        <f>'60-64 transition matrix'!A7</f>
        <v>F4</v>
      </c>
      <c r="B38" s="41">
        <f>'60-64 transition matrix'!B7</f>
        <v>0</v>
      </c>
      <c r="C38" s="41">
        <f>'60-64 transition matrix'!C7</f>
        <v>0</v>
      </c>
      <c r="D38" s="41">
        <f>'60-64 transition matrix'!D7</f>
        <v>0</v>
      </c>
      <c r="E38" s="41">
        <f>'60-64 transition matrix'!E7</f>
        <v>0</v>
      </c>
      <c r="F38" s="41">
        <f>'60-64 transition matrix'!F7</f>
        <v>6.1800000000000001E-2</v>
      </c>
      <c r="G38" s="41">
        <f>'60-64 transition matrix'!G7</f>
        <v>0.77251059399999999</v>
      </c>
      <c r="H38" s="41">
        <f>'60-64 transition matrix'!H7</f>
        <v>0.1067</v>
      </c>
      <c r="I38" s="41">
        <f>'60-64 transition matrix'!I7</f>
        <v>2.5219999999999999E-2</v>
      </c>
      <c r="J38" s="41">
        <f>'60-64 transition matrix'!J7</f>
        <v>0</v>
      </c>
      <c r="K38" s="41">
        <f>'60-64 transition matrix'!K7</f>
        <v>3.3769406000000002E-2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</row>
    <row r="39" spans="1:53" x14ac:dyDescent="0.25">
      <c r="A39" s="4" t="str">
        <f>'60-64 transition matrix'!A8</f>
        <v>DCC</v>
      </c>
      <c r="B39" s="41">
        <f>'60-64 transition matrix'!B8</f>
        <v>0</v>
      </c>
      <c r="C39" s="41">
        <f>'60-64 transition matrix'!C8</f>
        <v>0</v>
      </c>
      <c r="D39" s="41">
        <f>'60-64 transition matrix'!D8</f>
        <v>0</v>
      </c>
      <c r="E39" s="41">
        <f>'60-64 transition matrix'!E8</f>
        <v>0</v>
      </c>
      <c r="F39" s="41">
        <f>'60-64 transition matrix'!F8</f>
        <v>0</v>
      </c>
      <c r="G39" s="41">
        <f>'60-64 transition matrix'!G8</f>
        <v>0</v>
      </c>
      <c r="H39" s="41">
        <f>'60-64 transition matrix'!H8</f>
        <v>0.78761999999999999</v>
      </c>
      <c r="I39" s="41">
        <f>'60-64 transition matrix'!I8</f>
        <v>2.5219999999999999E-2</v>
      </c>
      <c r="J39" s="41">
        <f>'60-64 transition matrix'!J8</f>
        <v>2.716E-2</v>
      </c>
      <c r="K39" s="41">
        <f>'60-64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</row>
    <row r="40" spans="1:53" x14ac:dyDescent="0.25">
      <c r="A40" s="4" t="str">
        <f>'60-64 transition matrix'!A9</f>
        <v>HCC</v>
      </c>
      <c r="B40" s="41">
        <f>'60-64 transition matrix'!B9</f>
        <v>0</v>
      </c>
      <c r="C40" s="41">
        <f>'60-64 transition matrix'!C9</f>
        <v>0</v>
      </c>
      <c r="D40" s="41">
        <f>'60-64 transition matrix'!D9</f>
        <v>0</v>
      </c>
      <c r="E40" s="41">
        <f>'60-64 transition matrix'!E9</f>
        <v>0</v>
      </c>
      <c r="F40" s="41">
        <f>'60-64 transition matrix'!F9</f>
        <v>0</v>
      </c>
      <c r="G40" s="41">
        <f>'60-64 transition matrix'!G9</f>
        <v>0</v>
      </c>
      <c r="H40" s="41">
        <f>'60-64 transition matrix'!H9</f>
        <v>0</v>
      </c>
      <c r="I40" s="41">
        <f>'60-64 transition matrix'!I9</f>
        <v>0.33782000000000001</v>
      </c>
      <c r="J40" s="41">
        <f>'60-64 transition matrix'!J9</f>
        <v>3.9780000000000003E-2</v>
      </c>
      <c r="K40" s="41">
        <f>'60-64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</row>
    <row r="41" spans="1:53" x14ac:dyDescent="0.25">
      <c r="A41" s="4" t="str">
        <f>'60-64 transition matrix'!A10</f>
        <v xml:space="preserve">LT </v>
      </c>
      <c r="B41" s="41">
        <f>'60-64 transition matrix'!B10</f>
        <v>0</v>
      </c>
      <c r="C41" s="41">
        <f>'60-64 transition matrix'!C10</f>
        <v>0</v>
      </c>
      <c r="D41" s="41">
        <f>'60-64 transition matrix'!D10</f>
        <v>0</v>
      </c>
      <c r="E41" s="41">
        <f>'60-64 transition matrix'!E10</f>
        <v>0</v>
      </c>
      <c r="F41" s="41">
        <f>'60-64 transition matrix'!F10</f>
        <v>0</v>
      </c>
      <c r="G41" s="41">
        <f>'60-64 transition matrix'!G10</f>
        <v>0</v>
      </c>
      <c r="H41" s="41">
        <f>'60-64 transition matrix'!H10</f>
        <v>0</v>
      </c>
      <c r="I41" s="41">
        <f>'60-64 transition matrix'!I10</f>
        <v>0</v>
      </c>
      <c r="J41" s="41">
        <f>'60-64 transition matrix'!J10</f>
        <v>0.92999999999999994</v>
      </c>
      <c r="K41" s="41">
        <f>'60-64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</row>
    <row r="42" spans="1:53" x14ac:dyDescent="0.25">
      <c r="A42" s="4" t="str">
        <f>'60-64 transition matrix'!A11</f>
        <v>death</v>
      </c>
      <c r="B42" s="41">
        <f>'60-64 transition matrix'!B11</f>
        <v>0</v>
      </c>
      <c r="C42" s="41">
        <f>'60-64 transition matrix'!C11</f>
        <v>0</v>
      </c>
      <c r="D42" s="41">
        <f>'60-64 transition matrix'!D11</f>
        <v>0</v>
      </c>
      <c r="E42" s="41">
        <f>'60-64 transition matrix'!E11</f>
        <v>0</v>
      </c>
      <c r="F42" s="41">
        <f>'60-64 transition matrix'!F11</f>
        <v>0</v>
      </c>
      <c r="G42" s="41">
        <f>'60-64 transition matrix'!G11</f>
        <v>0</v>
      </c>
      <c r="H42" s="41">
        <f>'60-64 transition matrix'!H11</f>
        <v>0</v>
      </c>
      <c r="I42" s="41">
        <f>'60-64 transition matrix'!I11</f>
        <v>0</v>
      </c>
      <c r="J42" s="41">
        <f>'60-64 transition matrix'!J11</f>
        <v>0</v>
      </c>
      <c r="K42" s="41">
        <f>'60-64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</row>
    <row r="43" spans="1:53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</row>
    <row r="44" spans="1:53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</row>
    <row r="45" spans="1:53" x14ac:dyDescent="0.25">
      <c r="A45" s="4">
        <v>60</v>
      </c>
      <c r="B45" s="41">
        <f t="array" ref="B45:K45">MMULT(B29:K29,BS5:CB14)</f>
        <v>587.23149110610677</v>
      </c>
      <c r="C45" s="41">
        <v>262.11198018826923</v>
      </c>
      <c r="D45" s="41">
        <v>38.791757424374879</v>
      </c>
      <c r="E45" s="41">
        <v>14.006496704395849</v>
      </c>
      <c r="F45" s="41">
        <v>5.6480402880917628</v>
      </c>
      <c r="G45" s="41">
        <v>2.9082388481279091</v>
      </c>
      <c r="H45" s="41">
        <v>1.8346084621024481</v>
      </c>
      <c r="I45" s="41">
        <v>0.20757167861376186</v>
      </c>
      <c r="J45" s="41">
        <v>0.30930594785022025</v>
      </c>
      <c r="K45" s="41">
        <v>39.437775051261994</v>
      </c>
      <c r="L45" s="41">
        <f xml:space="preserve"> (C45 + D45 + E45 + F45 + G45 + H45) / $Q$2</f>
        <v>0.34152805358144855</v>
      </c>
      <c r="M45" s="41">
        <f xml:space="preserve"> (D45 + E45 + F45 + G45 + H45) / (C45 + D45 + E45 + F45+ G45 + H45)</f>
        <v>0.19424815185092908</v>
      </c>
      <c r="N45" s="41">
        <f>I45 / (D45 + E45 + F45 + G45 + H45)</f>
        <v>3.2849263803936724E-3</v>
      </c>
      <c r="O45" s="41">
        <f>SUM(B45:J45)</f>
        <v>913.049490647933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</row>
    <row r="46" spans="1:53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</row>
    <row r="47" spans="1:53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</row>
    <row r="48" spans="1:53" x14ac:dyDescent="0.25">
      <c r="A48" s="4">
        <v>61</v>
      </c>
      <c r="B48" s="41">
        <f t="array" ref="B48:K48">MMULT(B45:K45,B33:K42)</f>
        <v>576.13015687136931</v>
      </c>
      <c r="C48" s="41">
        <v>260.91657645909692</v>
      </c>
      <c r="D48" s="41">
        <v>38.116439650546269</v>
      </c>
      <c r="E48" s="41">
        <v>15.844873591231929</v>
      </c>
      <c r="F48" s="41">
        <v>6.4260280560853227</v>
      </c>
      <c r="G48" s="41">
        <v>2.6411044537814954</v>
      </c>
      <c r="H48" s="41">
        <v>1.7552834020163781</v>
      </c>
      <c r="I48" s="41">
        <v>0.19474967906984669</v>
      </c>
      <c r="J48" s="41">
        <v>0.34573969870666277</v>
      </c>
      <c r="K48" s="41">
        <v>50.116313837290761</v>
      </c>
      <c r="L48" s="41">
        <f xml:space="preserve"> (C48 + D48 + E48 + F48 + G48 + H48) / $Q$2</f>
        <v>0.34194714968044293</v>
      </c>
      <c r="M48" s="41">
        <f xml:space="preserve"> (D48 + E48 + F48 + G48 + H48) / (C48 + D48 + E48 + F48+ G48 + H48)</f>
        <v>0.19890595138306705</v>
      </c>
      <c r="N48" s="41">
        <f>I48 / (D48 + E48 + F48 + G48 + H48)</f>
        <v>3.0061511063668059E-3</v>
      </c>
      <c r="O48" s="41">
        <f>SUM(B48:J48)</f>
        <v>902.37095186190413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</row>
    <row r="49" spans="1:53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</row>
    <row r="50" spans="1:53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</row>
    <row r="51" spans="1:53" x14ac:dyDescent="0.25">
      <c r="A51" s="4">
        <v>62</v>
      </c>
      <c r="B51" s="41">
        <f t="array" ref="B51:K51">MMULT(B48:K48,B33:K42)</f>
        <v>565.90862898819819</v>
      </c>
      <c r="C51" s="41">
        <v>258.95374198297282</v>
      </c>
      <c r="D51" s="41">
        <v>37.65211812266238</v>
      </c>
      <c r="E51" s="41">
        <v>17.31148912029338</v>
      </c>
      <c r="F51" s="41">
        <v>7.2602101431761712</v>
      </c>
      <c r="G51" s="41">
        <v>2.4890749698437875</v>
      </c>
      <c r="H51" s="41">
        <v>1.6643021583146251</v>
      </c>
      <c r="I51" s="41">
        <v>0.18229993085302265</v>
      </c>
      <c r="J51" s="41">
        <v>0.37695855922935972</v>
      </c>
      <c r="K51" s="41">
        <v>60.688441723651195</v>
      </c>
      <c r="L51" s="41">
        <f xml:space="preserve"> (C51 + D51 + E51 + F51 + G51 + H51) / $Q$2</f>
        <v>0.34155935539825472</v>
      </c>
      <c r="M51" s="41">
        <f xml:space="preserve"> (D51 + E51 + F51 + G51 + H51) / (C51 + D51 + E51 + F51+ G51 + H51)</f>
        <v>0.20402976498009356</v>
      </c>
      <c r="N51" s="41">
        <f>I51 / (D51 + E51 + F51 + G51 + H51)</f>
        <v>2.7464241625001985E-3</v>
      </c>
      <c r="O51" s="41">
        <f>SUM(B51:J51)</f>
        <v>891.79882397554377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</row>
    <row r="52" spans="1:53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</row>
    <row r="53" spans="1:53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</row>
    <row r="54" spans="1:53" x14ac:dyDescent="0.25">
      <c r="A54" s="4">
        <v>63</v>
      </c>
      <c r="B54" s="41">
        <f t="array" ref="B54:K54">MMULT(B51:K51,B33:K42)</f>
        <v>556.34355083454591</v>
      </c>
      <c r="C54" s="41">
        <v>256.47602015646044</v>
      </c>
      <c r="D54" s="41">
        <v>37.321486553621035</v>
      </c>
      <c r="E54" s="41">
        <v>18.502659305803341</v>
      </c>
      <c r="F54" s="41">
        <v>8.1091161459962358</v>
      </c>
      <c r="G54" s="41">
        <v>2.4298898598639802</v>
      </c>
      <c r="H54" s="41">
        <v>1.5764219652140972</v>
      </c>
      <c r="I54" s="41">
        <v>0.17253901447415262</v>
      </c>
      <c r="J54" s="41">
        <v>0.40302579795246296</v>
      </c>
      <c r="K54" s="41">
        <v>71.152556065263354</v>
      </c>
      <c r="L54" s="41">
        <f xml:space="preserve"> (C54 + D54 + E54 + F54 + G54 + H54) / $Q$2</f>
        <v>0.34059835303815261</v>
      </c>
      <c r="M54" s="41">
        <f xml:space="preserve"> (D54 + E54 + F54 + G54 + H54) / (C54 + D54 + E54 + F54+ G54 + H54)</f>
        <v>0.20942141835891448</v>
      </c>
      <c r="N54" s="41">
        <f>I54 / (D54 + E54 + F54 + G54 + H54)</f>
        <v>2.5395951835761781E-3</v>
      </c>
      <c r="O54" s="41">
        <f>SUM(B54:J54)</f>
        <v>881.33470963393177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</row>
    <row r="55" spans="1:53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</row>
    <row r="56" spans="1:53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</row>
    <row r="57" spans="1:53" x14ac:dyDescent="0.25">
      <c r="A57" s="4">
        <v>64</v>
      </c>
      <c r="B57" s="41">
        <f t="array" ref="B57:K57">MMULT(B54:K54,B33:K42)</f>
        <v>547.27855372207296</v>
      </c>
      <c r="C57" s="41">
        <v>253.65819108207734</v>
      </c>
      <c r="D57" s="41">
        <v>37.072497394642063</v>
      </c>
      <c r="E57" s="41">
        <v>19.485667622765892</v>
      </c>
      <c r="F57" s="41">
        <v>8.946757428475193</v>
      </c>
      <c r="G57" s="41">
        <v>2.4434563306344774</v>
      </c>
      <c r="H57" s="41">
        <v>1.5008907162894138</v>
      </c>
      <c r="I57" s="41">
        <v>0.16606205154980136</v>
      </c>
      <c r="J57" s="41">
        <v>0.42449321466678719</v>
      </c>
      <c r="K57" s="41">
        <v>81.510696136021181</v>
      </c>
      <c r="L57" s="41">
        <f xml:space="preserve"> (C57 + D57 + E57 + F57 + G57 + H57) / $Q$2</f>
        <v>0.33922496626524457</v>
      </c>
      <c r="M57" s="41">
        <f xml:space="preserve"> (D57 + E57 + F57 + G57 + H57) / (C57 + D57 + E57 + F57+ G57 + H57)</f>
        <v>0.2149417081525769</v>
      </c>
      <c r="N57" s="41">
        <f>I57 / (D57 + E57 + F57 + G57 + H57)</f>
        <v>2.3911274051197995E-3</v>
      </c>
      <c r="O57" s="41">
        <f>SUM(B57:J57)</f>
        <v>870.97656956317383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-8.4537891061918913</v>
      </c>
      <c r="AM57">
        <f>J57 - J45</f>
        <v>0.11518726681656694</v>
      </c>
      <c r="AN57">
        <f>K57-K45</f>
        <v>42.072921084759187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</row>
    <row r="58" spans="1:53" x14ac:dyDescent="0.25">
      <c r="A58" s="22" t="s">
        <v>153</v>
      </c>
      <c r="B58" s="4">
        <f t="shared" ref="B58:J58" si="2">SUM(B45:B57)</f>
        <v>2832.8923815222929</v>
      </c>
      <c r="C58" s="4">
        <f t="shared" si="2"/>
        <v>1292.1165098688766</v>
      </c>
      <c r="D58" s="4">
        <f t="shared" si="2"/>
        <v>188.95429914584662</v>
      </c>
      <c r="E58" s="4">
        <f t="shared" si="2"/>
        <v>85.151186344490398</v>
      </c>
      <c r="F58" s="4">
        <f t="shared" si="2"/>
        <v>36.390152061824686</v>
      </c>
      <c r="G58" s="4">
        <f t="shared" si="2"/>
        <v>12.91176446225165</v>
      </c>
      <c r="H58" s="4">
        <f t="shared" si="2"/>
        <v>8.3315067039369612</v>
      </c>
      <c r="I58" s="4">
        <f t="shared" si="2"/>
        <v>0.92322235456058521</v>
      </c>
      <c r="J58" s="4">
        <f t="shared" si="2"/>
        <v>1.8595232184054931</v>
      </c>
      <c r="K58" s="41"/>
      <c r="L58" s="4"/>
      <c r="M58" s="41"/>
      <c r="N58" s="41"/>
      <c r="O58" s="4">
        <f>SUM(B58:J58)</f>
        <v>4459.5305456824854</v>
      </c>
      <c r="P58" s="41"/>
      <c r="Q58" s="41">
        <f xml:space="preserve"> $R$6 * B58</f>
        <v>2832.8923815222929</v>
      </c>
      <c r="R58" s="41">
        <f>$R$7 * C58</f>
        <v>1292.1165098688766</v>
      </c>
      <c r="S58" s="41">
        <f xml:space="preserve"> $R$8 * D58</f>
        <v>179.50658418855429</v>
      </c>
      <c r="T58" s="41">
        <f xml:space="preserve"> $R$9 * E58</f>
        <v>80.893627027265879</v>
      </c>
      <c r="U58" s="41">
        <f xml:space="preserve"> $R$10 * F58</f>
        <v>33.478939896878714</v>
      </c>
      <c r="V58" s="41">
        <f>$R$11 * G58</f>
        <v>10.071176280556287</v>
      </c>
      <c r="W58" s="41">
        <f>$R$12 *H58</f>
        <v>4.9989040223621766</v>
      </c>
      <c r="X58" s="41">
        <f xml:space="preserve"> $R$13 * I58</f>
        <v>0.60009453046438044</v>
      </c>
      <c r="Y58" s="41">
        <f xml:space="preserve"> $R$14 * J58</f>
        <v>1.3946424138041198</v>
      </c>
      <c r="Z58" s="4">
        <f>SUM(Q58:Y58)</f>
        <v>4435.9528597510543</v>
      </c>
      <c r="AA58" s="41"/>
      <c r="AB58" s="49">
        <f xml:space="preserve"> $S$6 * B58</f>
        <v>7107726.9852394331</v>
      </c>
      <c r="AC58" s="49">
        <f>$S$7 * C58</f>
        <v>5006951.4757418968</v>
      </c>
      <c r="AD58" s="49">
        <f xml:space="preserve"> $S$8 * D58</f>
        <v>741645.62414744799</v>
      </c>
      <c r="AE58" s="49">
        <f xml:space="preserve"> $S$9 * E58</f>
        <v>340604.7453779616</v>
      </c>
      <c r="AF58" s="49">
        <f xml:space="preserve"> $S$10 * F58</f>
        <v>163755.68427821109</v>
      </c>
      <c r="AG58" s="49">
        <f>$S$11 * G58</f>
        <v>267428.46554215619</v>
      </c>
      <c r="AH58" s="49">
        <f>$S$12 *H58</f>
        <v>426439.83913430944</v>
      </c>
      <c r="AI58" s="49">
        <f xml:space="preserve"> $S$13 * I58</f>
        <v>65484.161608982307</v>
      </c>
      <c r="AJ58" s="49">
        <f xml:space="preserve"> $S$14 * J58</f>
        <v>124900.45553386016</v>
      </c>
      <c r="AK58" s="39">
        <f>SUM(AB58:AJ58) + AL58 + AM58 + AN58</f>
        <v>16885982.402876835</v>
      </c>
      <c r="AL58" s="39">
        <f>IF(AL57&gt;0,(AL57*$T$7)-(AL57*$S$7),0)</f>
        <v>0</v>
      </c>
      <c r="AM58" s="39">
        <f>IF(AM57 &gt; 0, (AM57 * $T$14) - (AM57 * $S$14), 0)</f>
        <v>19186.743033635554</v>
      </c>
      <c r="AN58" s="39">
        <f t="array" ref="AN58">IF(AN57&gt;0,AN57*$T$15,0)</f>
        <v>2621858.2232389385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</row>
    <row r="59" spans="1:53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</row>
    <row r="60" spans="1:53" x14ac:dyDescent="0.25">
      <c r="A60" s="4" t="str">
        <f>'65-69 transition matrix'!A1</f>
        <v>65-69</v>
      </c>
      <c r="B60" s="4" t="str">
        <f>'65-69 transition matrix'!B1</f>
        <v>no NAFLD</v>
      </c>
      <c r="C60" s="4" t="str">
        <f>'65-69 transition matrix'!C1</f>
        <v>NAFLD</v>
      </c>
      <c r="D60" s="4" t="str">
        <f>'65-69 transition matrix'!D1</f>
        <v>F1</v>
      </c>
      <c r="E60" s="4" t="str">
        <f>'65-69 transition matrix'!E1</f>
        <v>F2</v>
      </c>
      <c r="F60" s="4" t="str">
        <f>'65-69 transition matrix'!F1</f>
        <v>F3</v>
      </c>
      <c r="G60" s="4" t="str">
        <f>'65-69 transition matrix'!G1</f>
        <v>F4</v>
      </c>
      <c r="H60" s="4" t="str">
        <f>'65-69 transition matrix'!H1</f>
        <v>DCC</v>
      </c>
      <c r="I60" s="4" t="str">
        <f>'65-69 transition matrix'!I1</f>
        <v>HCC</v>
      </c>
      <c r="J60" s="4" t="str">
        <f>'65-69 transition matrix'!J1</f>
        <v>LT</v>
      </c>
      <c r="K60" s="4" t="str">
        <f>'65-69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</row>
    <row r="61" spans="1:53" x14ac:dyDescent="0.25">
      <c r="A61" s="4" t="str">
        <f>'65-69 transition matrix'!A2</f>
        <v>no NAFLD</v>
      </c>
      <c r="B61" s="41">
        <f>'65-69 transition matrix'!B2</f>
        <v>0.89561000000000002</v>
      </c>
      <c r="C61" s="41">
        <f>'65-69 transition matrix'!C2</f>
        <v>8.9399999999999993E-2</v>
      </c>
      <c r="D61" s="41">
        <f>'65-69 transition matrix'!D2</f>
        <v>0</v>
      </c>
      <c r="E61" s="41">
        <f>'65-69 transition matrix'!E2</f>
        <v>0</v>
      </c>
      <c r="F61" s="41">
        <f>'65-69 transition matrix'!F2</f>
        <v>0</v>
      </c>
      <c r="G61" s="41">
        <f>'65-69 transition matrix'!G2</f>
        <v>0</v>
      </c>
      <c r="H61" s="41">
        <f>'65-69 transition matrix'!H2</f>
        <v>0</v>
      </c>
      <c r="I61" s="41">
        <f>'65-69 transition matrix'!I2</f>
        <v>0</v>
      </c>
      <c r="J61" s="41">
        <f>'65-69 transition matrix'!J2</f>
        <v>0</v>
      </c>
      <c r="K61" s="41">
        <f>'65-69 transition matrix'!K2</f>
        <v>1.499E-2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</row>
    <row r="62" spans="1:53" x14ac:dyDescent="0.25">
      <c r="A62" s="4" t="str">
        <f>'65-69 transition matrix'!A3</f>
        <v>NAFLD</v>
      </c>
      <c r="B62" s="41">
        <f>'65-69 transition matrix'!B3</f>
        <v>0.14359</v>
      </c>
      <c r="C62" s="41">
        <f>'65-69 transition matrix'!C3</f>
        <v>0.81453449999999994</v>
      </c>
      <c r="D62" s="41">
        <f>'65-69 transition matrix'!D3</f>
        <v>2.6136E-2</v>
      </c>
      <c r="E62" s="41">
        <f>'65-69 transition matrix'!E3</f>
        <v>0</v>
      </c>
      <c r="F62" s="41">
        <f>'65-69 transition matrix'!F3</f>
        <v>0</v>
      </c>
      <c r="G62" s="41">
        <f>'65-69 transition matrix'!G3</f>
        <v>0</v>
      </c>
      <c r="H62" s="41">
        <f>'65-69 transition matrix'!H3</f>
        <v>0</v>
      </c>
      <c r="I62" s="41">
        <f>'65-69 transition matrix'!I3</f>
        <v>0</v>
      </c>
      <c r="J62" s="41">
        <f>'65-69 transition matrix'!J3</f>
        <v>0</v>
      </c>
      <c r="K62" s="41">
        <f>'65-69 transition matrix'!K3</f>
        <v>1.57395E-2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</row>
    <row r="63" spans="1:53" x14ac:dyDescent="0.25">
      <c r="A63" s="4" t="str">
        <f>'65-69 transition matrix'!A4</f>
        <v>F1</v>
      </c>
      <c r="B63" s="41">
        <f>'65-69 transition matrix'!B4</f>
        <v>0</v>
      </c>
      <c r="C63" s="41">
        <f>'65-69 transition matrix'!C4</f>
        <v>4.9799999999999997E-2</v>
      </c>
      <c r="D63" s="41">
        <f>'65-69 transition matrix'!D4</f>
        <v>0.80023998699999999</v>
      </c>
      <c r="E63" s="41">
        <f>'65-69 transition matrix'!E4</f>
        <v>0.1331</v>
      </c>
      <c r="F63" s="41">
        <f>'65-69 transition matrix'!F4</f>
        <v>0</v>
      </c>
      <c r="G63" s="41">
        <f>'65-69 transition matrix'!G4</f>
        <v>0</v>
      </c>
      <c r="H63" s="41">
        <f>'65-69 transition matrix'!H4</f>
        <v>0</v>
      </c>
      <c r="I63" s="41">
        <f>'65-69 transition matrix'!I4</f>
        <v>1.1253000000000001E-5</v>
      </c>
      <c r="J63" s="41">
        <f>'65-69 transition matrix'!J4</f>
        <v>0</v>
      </c>
      <c r="K63" s="41">
        <f>'65-69 transition matrix'!K4</f>
        <v>1.6848760000000001E-2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</row>
    <row r="64" spans="1:53" x14ac:dyDescent="0.25">
      <c r="A64" s="4" t="str">
        <f>'65-69 transition matrix'!A5</f>
        <v>F2</v>
      </c>
      <c r="B64" s="41">
        <f>'65-69 transition matrix'!B5</f>
        <v>0</v>
      </c>
      <c r="C64" s="41">
        <f>'65-69 transition matrix'!C5</f>
        <v>0</v>
      </c>
      <c r="D64" s="41">
        <f>'65-69 transition matrix'!D5</f>
        <v>4.9799999999999997E-2</v>
      </c>
      <c r="E64" s="41">
        <f>'65-69 transition matrix'!E5</f>
        <v>0.78985812</v>
      </c>
      <c r="F64" s="41">
        <f>'65-69 transition matrix'!F5</f>
        <v>0.1331</v>
      </c>
      <c r="G64" s="41">
        <f>'65-69 transition matrix'!G5</f>
        <v>0</v>
      </c>
      <c r="H64" s="41">
        <f>'65-69 transition matrix'!H5</f>
        <v>0</v>
      </c>
      <c r="I64" s="41">
        <f>'65-69 transition matrix'!I5</f>
        <v>2.299E-4</v>
      </c>
      <c r="J64" s="41">
        <f>'65-69 transition matrix'!J5</f>
        <v>0</v>
      </c>
      <c r="K64" s="41">
        <f>'65-69 transition matrix'!K5</f>
        <v>2.7011980000000001E-2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</row>
    <row r="65" spans="1:53" x14ac:dyDescent="0.25">
      <c r="A65" s="4" t="str">
        <f>'65-69 transition matrix'!A6</f>
        <v>F3</v>
      </c>
      <c r="B65" s="41">
        <f>'65-69 transition matrix'!B6</f>
        <v>0</v>
      </c>
      <c r="C65" s="41">
        <f>'65-69 transition matrix'!C6</f>
        <v>0</v>
      </c>
      <c r="D65" s="41">
        <f>'65-69 transition matrix'!D6</f>
        <v>0</v>
      </c>
      <c r="E65" s="41">
        <f>'65-69 transition matrix'!E6</f>
        <v>4.9799999999999997E-2</v>
      </c>
      <c r="F65" s="41">
        <f>'65-69 transition matrix'!F6</f>
        <v>0.82746865000000003</v>
      </c>
      <c r="G65" s="41">
        <f>'65-69 transition matrix'!G6</f>
        <v>8.7119999999999989E-2</v>
      </c>
      <c r="H65" s="41">
        <f>'65-69 transition matrix'!H6</f>
        <v>0</v>
      </c>
      <c r="I65" s="41">
        <f>'65-69 transition matrix'!I6</f>
        <v>4.5980000000000001E-4</v>
      </c>
      <c r="J65" s="41">
        <f>'65-69 transition matrix'!J6</f>
        <v>0</v>
      </c>
      <c r="K65" s="41">
        <f>'65-69 transition matrix'!K6</f>
        <v>3.5151550000000004E-2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</row>
    <row r="66" spans="1:53" x14ac:dyDescent="0.25">
      <c r="A66" s="4" t="str">
        <f>'65-69 transition matrix'!A7</f>
        <v>F4</v>
      </c>
      <c r="B66" s="41">
        <f>'65-69 transition matrix'!B7</f>
        <v>0</v>
      </c>
      <c r="C66" s="41">
        <f>'65-69 transition matrix'!C7</f>
        <v>0</v>
      </c>
      <c r="D66" s="41">
        <f>'65-69 transition matrix'!D7</f>
        <v>0</v>
      </c>
      <c r="E66" s="41">
        <f>'65-69 transition matrix'!E7</f>
        <v>0</v>
      </c>
      <c r="F66" s="41">
        <f>'65-69 transition matrix'!F7</f>
        <v>4.9799999999999997E-2</v>
      </c>
      <c r="G66" s="41">
        <f>'65-69 transition matrix'!G7</f>
        <v>0.74113468999999998</v>
      </c>
      <c r="H66" s="41">
        <f>'65-69 transition matrix'!H7</f>
        <v>0.1331</v>
      </c>
      <c r="I66" s="41">
        <f>'65-69 transition matrix'!I7</f>
        <v>3.1459999999999995E-2</v>
      </c>
      <c r="J66" s="41">
        <f>'65-69 transition matrix'!J7</f>
        <v>0</v>
      </c>
      <c r="K66" s="41">
        <f>'65-69 transition matrix'!K7</f>
        <v>4.4505309999999999E-2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</row>
    <row r="67" spans="1:53" x14ac:dyDescent="0.25">
      <c r="A67" s="4" t="str">
        <f>'65-69 transition matrix'!A8</f>
        <v>DCC</v>
      </c>
      <c r="B67" s="41">
        <f>'65-69 transition matrix'!B8</f>
        <v>0</v>
      </c>
      <c r="C67" s="41">
        <f>'65-69 transition matrix'!C8</f>
        <v>0</v>
      </c>
      <c r="D67" s="41">
        <f>'65-69 transition matrix'!D8</f>
        <v>0</v>
      </c>
      <c r="E67" s="41">
        <f>'65-69 transition matrix'!E8</f>
        <v>0</v>
      </c>
      <c r="F67" s="41">
        <f>'65-69 transition matrix'!F8</f>
        <v>0</v>
      </c>
      <c r="G67" s="41">
        <f>'65-69 transition matrix'!G8</f>
        <v>0</v>
      </c>
      <c r="H67" s="41">
        <f>'65-69 transition matrix'!H8</f>
        <v>0.7746599999999999</v>
      </c>
      <c r="I67" s="41">
        <f>'65-69 transition matrix'!I8</f>
        <v>3.1459999999999995E-2</v>
      </c>
      <c r="J67" s="41">
        <f>'65-69 transition matrix'!J8</f>
        <v>3.388E-2</v>
      </c>
      <c r="K67" s="41">
        <f>'65-69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</row>
    <row r="68" spans="1:53" x14ac:dyDescent="0.25">
      <c r="A68" s="4" t="str">
        <f>'65-69 transition matrix'!A9</f>
        <v>HCC</v>
      </c>
      <c r="B68" s="41">
        <f>'65-69 transition matrix'!B9</f>
        <v>0</v>
      </c>
      <c r="C68" s="41">
        <f>'65-69 transition matrix'!C9</f>
        <v>0</v>
      </c>
      <c r="D68" s="41">
        <f>'65-69 transition matrix'!D9</f>
        <v>0</v>
      </c>
      <c r="E68" s="41">
        <f>'65-69 transition matrix'!E9</f>
        <v>0</v>
      </c>
      <c r="F68" s="41">
        <f>'65-69 transition matrix'!F9</f>
        <v>0</v>
      </c>
      <c r="G68" s="41">
        <f>'65-69 transition matrix'!G9</f>
        <v>0</v>
      </c>
      <c r="H68" s="41">
        <f>'65-69 transition matrix'!H9</f>
        <v>0</v>
      </c>
      <c r="I68" s="41">
        <f>'65-69 transition matrix'!I9</f>
        <v>0.37056200000000006</v>
      </c>
      <c r="J68" s="41">
        <f>'65-69 transition matrix'!J9</f>
        <v>7.038E-3</v>
      </c>
      <c r="K68" s="41">
        <f>'65-69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</row>
    <row r="69" spans="1:53" x14ac:dyDescent="0.25">
      <c r="A69" s="4" t="str">
        <f>'65-69 transition matrix'!A10</f>
        <v xml:space="preserve">LT </v>
      </c>
      <c r="B69" s="41">
        <f>'65-69 transition matrix'!B10</f>
        <v>0</v>
      </c>
      <c r="C69" s="41">
        <f>'65-69 transition matrix'!C10</f>
        <v>0</v>
      </c>
      <c r="D69" s="41">
        <f>'65-69 transition matrix'!D10</f>
        <v>0</v>
      </c>
      <c r="E69" s="41">
        <f>'65-69 transition matrix'!E10</f>
        <v>0</v>
      </c>
      <c r="F69" s="41">
        <f>'65-69 transition matrix'!F10</f>
        <v>0</v>
      </c>
      <c r="G69" s="41">
        <f>'65-69 transition matrix'!G10</f>
        <v>0</v>
      </c>
      <c r="H69" s="41">
        <f>'65-69 transition matrix'!H10</f>
        <v>0</v>
      </c>
      <c r="I69" s="41">
        <f>'65-69 transition matrix'!I10</f>
        <v>0</v>
      </c>
      <c r="J69" s="41">
        <f>'65-69 transition matrix'!J10</f>
        <v>0.92999999999999994</v>
      </c>
      <c r="K69" s="41">
        <f>'65-69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</row>
    <row r="70" spans="1:53" x14ac:dyDescent="0.25">
      <c r="A70" s="4" t="str">
        <f>'65-69 transition matrix'!A11</f>
        <v>death</v>
      </c>
      <c r="B70" s="41">
        <f>'65-69 transition matrix'!B11</f>
        <v>0</v>
      </c>
      <c r="C70" s="41">
        <f>'65-69 transition matrix'!C11</f>
        <v>0</v>
      </c>
      <c r="D70" s="41">
        <f>'65-69 transition matrix'!D11</f>
        <v>0</v>
      </c>
      <c r="E70" s="41">
        <f>'65-69 transition matrix'!E11</f>
        <v>0</v>
      </c>
      <c r="F70" s="41">
        <f>'65-69 transition matrix'!F11</f>
        <v>0</v>
      </c>
      <c r="G70" s="41">
        <f>'65-69 transition matrix'!G11</f>
        <v>0</v>
      </c>
      <c r="H70" s="41">
        <f>'65-69 transition matrix'!H11</f>
        <v>0</v>
      </c>
      <c r="I70" s="41">
        <f>'65-69 transition matrix'!I11</f>
        <v>0</v>
      </c>
      <c r="J70" s="41">
        <f>'65-69 transition matrix'!J11</f>
        <v>0</v>
      </c>
      <c r="K70" s="41">
        <f>'65-69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</row>
    <row r="71" spans="1:53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</row>
    <row r="72" spans="1:53" x14ac:dyDescent="0.25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</row>
    <row r="73" spans="1:53" x14ac:dyDescent="0.25">
      <c r="A73" s="4">
        <v>65</v>
      </c>
      <c r="B73" s="41">
        <f t="array" ref="B73:K73">MMULT(B57:K57,B61:K70)</f>
        <v>526.57092515650129</v>
      </c>
      <c r="C73" s="41">
        <v>257.38626091695079</v>
      </c>
      <c r="D73" s="41">
        <v>37.266891562880808</v>
      </c>
      <c r="E73" s="41">
        <v>20.770810718627658</v>
      </c>
      <c r="F73" s="41">
        <v>10.118387777073577</v>
      </c>
      <c r="G73" s="41">
        <v>2.5903717573020795</v>
      </c>
      <c r="H73" s="41">
        <v>1.487904039888206</v>
      </c>
      <c r="I73" s="41">
        <v>0.1946360949078918</v>
      </c>
      <c r="J73" s="41">
        <v>0.44679761182680489</v>
      </c>
      <c r="K73" s="41">
        <v>95.654280063236001</v>
      </c>
      <c r="L73" s="41">
        <f xml:space="preserve"> (C73 + D73 + E73 + F73 + G73 + H73) / $Q$2</f>
        <v>0.34606302744715184</v>
      </c>
      <c r="M73" s="41">
        <f xml:space="preserve"> (D73 + E73 + F73 + G73 + H73) / (C73 + D73 + E73 + F73+ G73 + H73)</f>
        <v>0.21914394909994114</v>
      </c>
      <c r="N73" s="41">
        <f>I73 / (D73 + E73 + F73 + G73 + H73)</f>
        <v>2.6945082524364437E-3</v>
      </c>
      <c r="O73" s="41">
        <f>SUM(B73:J73)</f>
        <v>856.83298563595906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</row>
    <row r="74" spans="1:53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</row>
    <row r="75" spans="1:53" x14ac:dyDescent="0.25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</row>
    <row r="76" spans="1:53" x14ac:dyDescent="0.25">
      <c r="A76" s="4">
        <v>66</v>
      </c>
      <c r="B76" s="41">
        <f t="array" ref="B76:K76">MMULT(B73:K73,B61:K70)</f>
        <v>508.56027948447911</v>
      </c>
      <c r="C76" s="41">
        <v>258.58132125168072</v>
      </c>
      <c r="D76" s="41">
        <v>37.583890508923226</v>
      </c>
      <c r="E76" s="41">
        <v>21.870112483408789</v>
      </c>
      <c r="F76" s="41">
        <v>11.266244094234558</v>
      </c>
      <c r="G76" s="41">
        <v>2.8013283124714818</v>
      </c>
      <c r="H76" s="41">
        <v>1.4973982244367043</v>
      </c>
      <c r="I76" s="41">
        <v>0.21027430559573262</v>
      </c>
      <c r="J76" s="41">
        <v>0.46730181670630266</v>
      </c>
      <c r="K76" s="41">
        <v>109.64911521725848</v>
      </c>
      <c r="L76" s="41">
        <f xml:space="preserve"> (C76 + D76 + E76 + F76 + G76 + H76) / $Q$2</f>
        <v>0.35024121254814738</v>
      </c>
      <c r="M76" s="41">
        <f xml:space="preserve"> (D76 + E76 + F76 + G76 + H76) / (C76 + D76 + E76 + F76+ G76 + H76)</f>
        <v>0.22487682048227628</v>
      </c>
      <c r="N76" s="41">
        <f>I76 / (D76 + E76 + F76 + G76 + H76)</f>
        <v>2.802948313464183E-3</v>
      </c>
      <c r="O76" s="41">
        <f>SUM(B76:J76)</f>
        <v>842.83815048193651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</row>
    <row r="77" spans="1:53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</row>
    <row r="78" spans="1:53" x14ac:dyDescent="0.25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</row>
    <row r="79" spans="1:53" x14ac:dyDescent="0.25">
      <c r="A79" s="4">
        <v>67</v>
      </c>
      <c r="B79" s="41">
        <f t="array" ref="B79:K79">MMULT(B76:K76,B61:K70)</f>
        <v>492.60136382762323</v>
      </c>
      <c r="C79" s="41">
        <v>257.96037394833394</v>
      </c>
      <c r="D79" s="41">
        <v>37.923545066177823</v>
      </c>
      <c r="E79" s="41">
        <v>22.837760712964361</v>
      </c>
      <c r="F79" s="41">
        <v>12.372881912729532</v>
      </c>
      <c r="G79" s="41">
        <v>3.0576767759414896</v>
      </c>
      <c r="H79" s="41">
        <v>1.5328313069320916</v>
      </c>
      <c r="I79" s="41">
        <v>0.22378869349565905</v>
      </c>
      <c r="J79" s="41">
        <v>0.48680245194355976</v>
      </c>
      <c r="K79" s="41">
        <v>123.49024100305348</v>
      </c>
      <c r="L79" s="41">
        <f xml:space="preserve"> (C79 + D79 + E79 + F79 + G79 + H79) / $Q$2</f>
        <v>0.35242998180837842</v>
      </c>
      <c r="M79" s="41">
        <f xml:space="preserve"> (D79 + E79 + F79 + G79 + H79) / (C79 + D79 + E79 + F79+ G79 + H79)</f>
        <v>0.23154052052080737</v>
      </c>
      <c r="N79" s="41">
        <f>I79 / (D79 + E79 + F79 + G79 + H79)</f>
        <v>2.879248239764402E-3</v>
      </c>
      <c r="O79" s="41">
        <f>SUM(B79:J79)</f>
        <v>828.99702469614158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</row>
    <row r="80" spans="1:53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</row>
    <row r="81" spans="1:53" x14ac:dyDescent="0.25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53"/>
      <c r="R81" s="54"/>
      <c r="S81" s="54"/>
      <c r="T81" s="54"/>
      <c r="U81" s="54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</row>
    <row r="82" spans="1:53" x14ac:dyDescent="0.25">
      <c r="A82" s="4">
        <v>68</v>
      </c>
      <c r="B82" s="41">
        <f t="array" ref="B82:K82">MMULT(B79:K79,B61:K70)</f>
        <v>478.2192375528989</v>
      </c>
      <c r="C82" s="41">
        <v>256.04477868430439</v>
      </c>
      <c r="D82" s="41">
        <v>38.227310027771338</v>
      </c>
      <c r="E82" s="41">
        <v>23.702384109314089</v>
      </c>
      <c r="F82" s="41">
        <v>13.430150147273167</v>
      </c>
      <c r="G82" s="41">
        <v>3.3440758016945917</v>
      </c>
      <c r="H82" s="41">
        <v>1.5943998791058263</v>
      </c>
      <c r="I82" s="41">
        <v>0.2387111760703545</v>
      </c>
      <c r="J82" s="41">
        <v>0.50623362981119224</v>
      </c>
      <c r="K82" s="41">
        <v>137.17998469095133</v>
      </c>
      <c r="L82" s="41">
        <f xml:space="preserve"> (C82 + D82 + E82 + F82 + G82 + H82) / $Q$2</f>
        <v>0.35312083506183484</v>
      </c>
      <c r="M82" s="41">
        <f xml:space="preserve"> (D82 + E82 + F82 + G82 + H82) / (C82 + D82 + E82 + F82+ G82 + H82)</f>
        <v>0.23873931199297729</v>
      </c>
      <c r="N82" s="41">
        <f>I82 / (D82 + E82 + F82 + G82 + H82)</f>
        <v>2.9728041156269519E-3</v>
      </c>
      <c r="O82" s="41">
        <f>SUM(B82:J82)</f>
        <v>815.30728100824376</v>
      </c>
      <c r="P82" s="41"/>
      <c r="Q82" s="53"/>
      <c r="R82" s="54"/>
      <c r="S82" s="54"/>
      <c r="T82" s="54"/>
      <c r="U82" s="54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</row>
    <row r="83" spans="1:53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</row>
    <row r="84" spans="1:53" x14ac:dyDescent="0.25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</row>
    <row r="85" spans="1:53" x14ac:dyDescent="0.25">
      <c r="A85" s="4">
        <v>69</v>
      </c>
      <c r="B85" s="41">
        <f t="array" ref="B85:K85">MMULT(B82:K82,B61:K70)</f>
        <v>465.06340111603106</v>
      </c>
      <c r="C85" s="41">
        <v>253.21382565984271</v>
      </c>
      <c r="D85" s="41">
        <v>38.46338714400553</v>
      </c>
      <c r="E85" s="41">
        <v>24.47839699413127</v>
      </c>
      <c r="F85" s="41">
        <v>14.434350511535525</v>
      </c>
      <c r="G85" s="41">
        <v>3.6484452634558613</v>
      </c>
      <c r="H85" s="41">
        <v>1.6802142995536695</v>
      </c>
      <c r="I85" s="41">
        <v>0.25587626880915387</v>
      </c>
      <c r="J85" s="41">
        <v>0.52649559288569736</v>
      </c>
      <c r="K85" s="41">
        <v>150.72287284894472</v>
      </c>
      <c r="L85" s="41">
        <f xml:space="preserve"> (C85 + D85 + E85 + F85 + G85 + H85) / $Q$2</f>
        <v>0.35267518209383714</v>
      </c>
      <c r="M85" s="41">
        <f xml:space="preserve"> (D85 + E85 + F85 + G85 + H85) / (C85 + D85 + E85 + F85+ G85 + H85)</f>
        <v>0.24620485236592993</v>
      </c>
      <c r="N85" s="41">
        <f>I85 / (D85 + E85 + F85 + G85 + H85)</f>
        <v>3.0938504985714376E-3</v>
      </c>
      <c r="O85" s="41">
        <f>SUM(B85:J85)</f>
        <v>801.76439285025037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-4.1724352571080772</v>
      </c>
      <c r="AM85">
        <f>J85 - J73</f>
        <v>7.9697981058892475E-2</v>
      </c>
      <c r="AN85">
        <f>K85-K73</f>
        <v>55.068592785708717</v>
      </c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</row>
    <row r="86" spans="1:53" x14ac:dyDescent="0.25">
      <c r="A86" s="22" t="s">
        <v>153</v>
      </c>
      <c r="B86" s="4">
        <f t="shared" ref="B86:J86" si="3">SUM(B73:B85)</f>
        <v>2471.0152071375333</v>
      </c>
      <c r="C86" s="4">
        <f t="shared" si="3"/>
        <v>1283.1865604611125</v>
      </c>
      <c r="D86" s="4">
        <f t="shared" si="3"/>
        <v>189.46502430975875</v>
      </c>
      <c r="E86" s="4">
        <f t="shared" si="3"/>
        <v>113.65946501844617</v>
      </c>
      <c r="F86" s="4">
        <f t="shared" si="3"/>
        <v>61.622014442846364</v>
      </c>
      <c r="G86" s="4">
        <f t="shared" si="3"/>
        <v>15.441897910865503</v>
      </c>
      <c r="H86" s="4">
        <f t="shared" si="3"/>
        <v>7.7927477499164972</v>
      </c>
      <c r="I86" s="4">
        <f t="shared" si="3"/>
        <v>1.1232865388787918</v>
      </c>
      <c r="J86" s="4">
        <f t="shared" si="3"/>
        <v>2.4336311031735569</v>
      </c>
      <c r="K86" s="41"/>
      <c r="L86" s="4">
        <f>AVERAGE(L2:L85)</f>
        <v>0.34211068699257441</v>
      </c>
      <c r="M86" s="41"/>
      <c r="N86" s="41"/>
      <c r="O86" s="4">
        <f>SUM(B86:J86)</f>
        <v>4145.7398346725313</v>
      </c>
      <c r="P86" s="41"/>
      <c r="Q86" s="41">
        <f xml:space="preserve"> $R$6 * B86</f>
        <v>2471.0152071375333</v>
      </c>
      <c r="R86" s="41">
        <f>$R$7 * C86</f>
        <v>1283.1865604611125</v>
      </c>
      <c r="S86" s="41">
        <f xml:space="preserve"> $R$8 * D86</f>
        <v>179.9917730942708</v>
      </c>
      <c r="T86" s="41">
        <f xml:space="preserve"> $R$9 * E86</f>
        <v>107.97649176752385</v>
      </c>
      <c r="U86" s="41">
        <f xml:space="preserve"> $R$10 * F86</f>
        <v>56.692253287418659</v>
      </c>
      <c r="V86" s="41">
        <f>$R$11 * G86</f>
        <v>12.044680370475092</v>
      </c>
      <c r="W86" s="41">
        <f>$R$12 *H86</f>
        <v>4.6756486499498982</v>
      </c>
      <c r="X86" s="41">
        <f xml:space="preserve"> $R$13 * I86</f>
        <v>0.73013625027121476</v>
      </c>
      <c r="Y86" s="41">
        <f xml:space="preserve"> $R$14 * J86</f>
        <v>1.8252233273801677</v>
      </c>
      <c r="Z86" s="4">
        <f>SUM(Q86:Y86)</f>
        <v>4118.1379743459347</v>
      </c>
      <c r="AA86" s="41"/>
      <c r="AB86" s="49">
        <f xml:space="preserve"> $S$6 * B86</f>
        <v>6199777.1547080707</v>
      </c>
      <c r="AC86" s="49">
        <f>$S$7 * C86</f>
        <v>4972347.9217868112</v>
      </c>
      <c r="AD86" s="49">
        <f xml:space="preserve"> $S$8 * D86</f>
        <v>743650.22041580302</v>
      </c>
      <c r="AE86" s="49">
        <f xml:space="preserve"> $S$9 * E86</f>
        <v>454637.86007378466</v>
      </c>
      <c r="AF86" s="49">
        <f xml:space="preserve"> $S$10 * F86</f>
        <v>277299.06499280862</v>
      </c>
      <c r="AG86" s="49">
        <f>$S$11 * G86</f>
        <v>319832.58952984627</v>
      </c>
      <c r="AH86" s="49">
        <f>$S$12 *H86</f>
        <v>398864.00083172601</v>
      </c>
      <c r="AI86" s="49">
        <f xml:space="preserve"> $S$13 * I86</f>
        <v>79674.714202672709</v>
      </c>
      <c r="AJ86" s="49">
        <f xml:space="preserve"> $S$14 * J86</f>
        <v>163462.13393796148</v>
      </c>
      <c r="AK86" s="39">
        <f>SUM(AB86:AJ86) + AL86 + AM86 + AN86</f>
        <v>17054530.44981147</v>
      </c>
      <c r="AL86" s="39">
        <f>IF(AL85&gt;0,(AL85*$T$7)-(AL85*$S$7),0)</f>
        <v>0</v>
      </c>
      <c r="AM86" s="39">
        <f>IF(AM85 &gt; 0, (AM85 * $T$14) - (AM85 * $S$14), 0)</f>
        <v>13275.292704979718</v>
      </c>
      <c r="AN86" s="39">
        <f t="array" ref="AN86">IF(AN85&gt;0,AN85*$T$15,0)</f>
        <v>3431709.4966270099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</row>
    <row r="87" spans="1:53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</row>
    <row r="88" spans="1:53" x14ac:dyDescent="0.25">
      <c r="A88" s="4" t="str">
        <f>'70-74 transition matrix'!A1</f>
        <v>70-74</v>
      </c>
      <c r="B88" s="4" t="str">
        <f>'70-74 transition matrix'!B1</f>
        <v>no NAFLD</v>
      </c>
      <c r="C88" s="4" t="str">
        <f>'70-74 transition matrix'!C1</f>
        <v>NAFLD</v>
      </c>
      <c r="D88" s="4" t="str">
        <f>'70-74 transition matrix'!D1</f>
        <v>F1</v>
      </c>
      <c r="E88" s="4" t="str">
        <f>'70-74 transition matrix'!E1</f>
        <v>F2</v>
      </c>
      <c r="F88" s="4" t="str">
        <f>'70-74 transition matrix'!F1</f>
        <v>F3</v>
      </c>
      <c r="G88" s="4" t="str">
        <f>'70-74 transition matrix'!G1</f>
        <v>F4</v>
      </c>
      <c r="H88" s="4" t="str">
        <f>'70-74 transition matrix'!H1</f>
        <v>DCC</v>
      </c>
      <c r="I88" s="4" t="str">
        <f>'70-74 transition matrix'!I1</f>
        <v>HCC</v>
      </c>
      <c r="J88" s="4" t="str">
        <f>'70-74 transition matrix'!J1</f>
        <v>LT</v>
      </c>
      <c r="K88" s="4" t="str">
        <f>'70-74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</row>
    <row r="89" spans="1:53" x14ac:dyDescent="0.25">
      <c r="A89" s="4" t="str">
        <f>'70-74 transition matrix'!A2</f>
        <v>no NAFLD</v>
      </c>
      <c r="B89" s="41">
        <f>'70-74 transition matrix'!B2</f>
        <v>0.88634999999999997</v>
      </c>
      <c r="C89" s="41">
        <f>'70-74 transition matrix'!C2</f>
        <v>9.0399999999999994E-2</v>
      </c>
      <c r="D89" s="41">
        <f>'70-74 transition matrix'!D2</f>
        <v>0</v>
      </c>
      <c r="E89" s="41">
        <f>'70-74 transition matrix'!E2</f>
        <v>0</v>
      </c>
      <c r="F89" s="41">
        <f>'70-74 transition matrix'!F2</f>
        <v>0</v>
      </c>
      <c r="G89" s="41">
        <f>'70-74 transition matrix'!G2</f>
        <v>0</v>
      </c>
      <c r="H89" s="41">
        <f>'70-74 transition matrix'!H2</f>
        <v>0</v>
      </c>
      <c r="I89" s="41">
        <f>'70-74 transition matrix'!I2</f>
        <v>0</v>
      </c>
      <c r="J89" s="41">
        <f>'70-74 transition matrix'!J2</f>
        <v>0</v>
      </c>
      <c r="K89" s="41">
        <f>'70-74 transition matrix'!K2</f>
        <v>2.325E-2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</row>
    <row r="90" spans="1:53" x14ac:dyDescent="0.25">
      <c r="A90" s="4" t="str">
        <f>'70-74 transition matrix'!A3</f>
        <v>NAFLD</v>
      </c>
      <c r="B90" s="41">
        <f>'70-74 transition matrix'!B3</f>
        <v>0.14359</v>
      </c>
      <c r="C90" s="41">
        <f>'70-74 transition matrix'!C3</f>
        <v>0.80586150000000001</v>
      </c>
      <c r="D90" s="41">
        <f>'70-74 transition matrix'!D3</f>
        <v>2.6136E-2</v>
      </c>
      <c r="E90" s="41">
        <f>'70-74 transition matrix'!E3</f>
        <v>0</v>
      </c>
      <c r="F90" s="41">
        <f>'70-74 transition matrix'!F3</f>
        <v>0</v>
      </c>
      <c r="G90" s="41">
        <f>'70-74 transition matrix'!G3</f>
        <v>0</v>
      </c>
      <c r="H90" s="41">
        <f>'70-74 transition matrix'!H3</f>
        <v>0</v>
      </c>
      <c r="I90" s="41">
        <f>'70-74 transition matrix'!I3</f>
        <v>0</v>
      </c>
      <c r="J90" s="41">
        <f>'70-74 transition matrix'!J3</f>
        <v>0</v>
      </c>
      <c r="K90" s="41">
        <f>'70-74 transition matrix'!K3</f>
        <v>2.44125E-2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</row>
    <row r="91" spans="1:53" x14ac:dyDescent="0.25">
      <c r="A91" s="4" t="str">
        <f>'70-74 transition matrix'!A4</f>
        <v>F1</v>
      </c>
      <c r="B91" s="41">
        <f>'70-74 transition matrix'!B4</f>
        <v>0</v>
      </c>
      <c r="C91" s="41">
        <f>'70-74 transition matrix'!C4</f>
        <v>4.9799999999999997E-2</v>
      </c>
      <c r="D91" s="41">
        <f>'70-74 transition matrix'!D4</f>
        <v>0.79095574700000004</v>
      </c>
      <c r="E91" s="41">
        <f>'70-74 transition matrix'!E4</f>
        <v>0.1331</v>
      </c>
      <c r="F91" s="41">
        <f>'70-74 transition matrix'!F4</f>
        <v>0</v>
      </c>
      <c r="G91" s="41">
        <f>'70-74 transition matrix'!G4</f>
        <v>0</v>
      </c>
      <c r="H91" s="41">
        <f>'70-74 transition matrix'!H4</f>
        <v>0</v>
      </c>
      <c r="I91" s="41">
        <f>'70-74 transition matrix'!I4</f>
        <v>1.1253000000000001E-5</v>
      </c>
      <c r="J91" s="41">
        <f>'70-74 transition matrix'!J4</f>
        <v>0</v>
      </c>
      <c r="K91" s="41">
        <f>'70-74 transition matrix'!K4</f>
        <v>2.6133000000000003E-2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</row>
    <row r="92" spans="1:53" x14ac:dyDescent="0.25">
      <c r="A92" s="4" t="str">
        <f>'70-74 transition matrix'!A5</f>
        <v>F2</v>
      </c>
      <c r="B92" s="41">
        <f>'70-74 transition matrix'!B5</f>
        <v>0</v>
      </c>
      <c r="C92" s="41">
        <f>'70-74 transition matrix'!C5</f>
        <v>0</v>
      </c>
      <c r="D92" s="41">
        <f>'70-74 transition matrix'!D5</f>
        <v>4.9799999999999997E-2</v>
      </c>
      <c r="E92" s="41">
        <f>'70-74 transition matrix'!E5</f>
        <v>0.77497360000000004</v>
      </c>
      <c r="F92" s="41">
        <f>'70-74 transition matrix'!F5</f>
        <v>0.1331</v>
      </c>
      <c r="G92" s="41">
        <f>'70-74 transition matrix'!G5</f>
        <v>0</v>
      </c>
      <c r="H92" s="41">
        <f>'70-74 transition matrix'!H5</f>
        <v>0</v>
      </c>
      <c r="I92" s="41">
        <f>'70-74 transition matrix'!I5</f>
        <v>2.299E-4</v>
      </c>
      <c r="J92" s="41">
        <f>'70-74 transition matrix'!J5</f>
        <v>0</v>
      </c>
      <c r="K92" s="41">
        <f>'70-74 transition matrix'!K5</f>
        <v>4.1896500000000003E-2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</row>
    <row r="93" spans="1:53" x14ac:dyDescent="0.25">
      <c r="A93" s="4" t="str">
        <f>'70-74 transition matrix'!A6</f>
        <v>F3</v>
      </c>
      <c r="B93" s="41">
        <f>'70-74 transition matrix'!B6</f>
        <v>0</v>
      </c>
      <c r="C93" s="41">
        <f>'70-74 transition matrix'!C6</f>
        <v>0</v>
      </c>
      <c r="D93" s="41">
        <f>'70-74 transition matrix'!D6</f>
        <v>0</v>
      </c>
      <c r="E93" s="41">
        <f>'70-74 transition matrix'!E6</f>
        <v>4.9799999999999997E-2</v>
      </c>
      <c r="F93" s="41">
        <f>'70-74 transition matrix'!F6</f>
        <v>0.80809895000000009</v>
      </c>
      <c r="G93" s="41">
        <f>'70-74 transition matrix'!G6</f>
        <v>8.7119999999999989E-2</v>
      </c>
      <c r="H93" s="41">
        <f>'70-74 transition matrix'!H6</f>
        <v>0</v>
      </c>
      <c r="I93" s="41">
        <f>'70-74 transition matrix'!I6</f>
        <v>4.5980000000000001E-4</v>
      </c>
      <c r="J93" s="41">
        <f>'70-74 transition matrix'!J6</f>
        <v>0</v>
      </c>
      <c r="K93" s="41">
        <f>'70-74 transition matrix'!K6</f>
        <v>5.4521250000000007E-2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</row>
    <row r="94" spans="1:53" x14ac:dyDescent="0.25">
      <c r="A94" s="4" t="str">
        <f>'70-74 transition matrix'!A7</f>
        <v>F4</v>
      </c>
      <c r="B94" s="41">
        <f>'70-74 transition matrix'!B7</f>
        <v>0</v>
      </c>
      <c r="C94" s="41">
        <f>'70-74 transition matrix'!C7</f>
        <v>0</v>
      </c>
      <c r="D94" s="41">
        <f>'70-74 transition matrix'!D7</f>
        <v>0</v>
      </c>
      <c r="E94" s="41">
        <f>'70-74 transition matrix'!E7</f>
        <v>0</v>
      </c>
      <c r="F94" s="41">
        <f>'70-74 transition matrix'!F7</f>
        <v>4.9799999999999997E-2</v>
      </c>
      <c r="G94" s="41">
        <f>'70-74 transition matrix'!G7</f>
        <v>0.71661074999999996</v>
      </c>
      <c r="H94" s="41">
        <f>'70-74 transition matrix'!H7</f>
        <v>0.1331</v>
      </c>
      <c r="I94" s="41">
        <f>'70-74 transition matrix'!I7</f>
        <v>3.1459999999999995E-2</v>
      </c>
      <c r="J94" s="41">
        <f>'70-74 transition matrix'!J7</f>
        <v>0</v>
      </c>
      <c r="K94" s="41">
        <f>'70-74 transition matrix'!K7</f>
        <v>6.902925E-2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</row>
    <row r="95" spans="1:53" x14ac:dyDescent="0.25">
      <c r="A95" s="4" t="str">
        <f>'70-74 transition matrix'!A8</f>
        <v>DCC</v>
      </c>
      <c r="B95" s="41">
        <f>'70-74 transition matrix'!B8</f>
        <v>0</v>
      </c>
      <c r="C95" s="41">
        <f>'70-74 transition matrix'!C8</f>
        <v>0</v>
      </c>
      <c r="D95" s="41">
        <f>'70-74 transition matrix'!D8</f>
        <v>0</v>
      </c>
      <c r="E95" s="41">
        <f>'70-74 transition matrix'!E8</f>
        <v>0</v>
      </c>
      <c r="F95" s="41">
        <f>'70-74 transition matrix'!F8</f>
        <v>0</v>
      </c>
      <c r="G95" s="41">
        <f>'70-74 transition matrix'!G8</f>
        <v>0</v>
      </c>
      <c r="H95" s="41">
        <f>'70-74 transition matrix'!H8</f>
        <v>0.7746599999999999</v>
      </c>
      <c r="I95" s="41">
        <f>'70-74 transition matrix'!I8</f>
        <v>3.1459999999999995E-2</v>
      </c>
      <c r="J95" s="41">
        <f>'70-74 transition matrix'!J8</f>
        <v>3.388E-2</v>
      </c>
      <c r="K95" s="41">
        <f>'70-74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</row>
    <row r="96" spans="1:53" x14ac:dyDescent="0.25">
      <c r="A96" s="4" t="str">
        <f>'70-74 transition matrix'!A9</f>
        <v>HCC</v>
      </c>
      <c r="B96" s="41">
        <f>'70-74 transition matrix'!B9</f>
        <v>0</v>
      </c>
      <c r="C96" s="41">
        <f>'70-74 transition matrix'!C9</f>
        <v>0</v>
      </c>
      <c r="D96" s="41">
        <f>'70-74 transition matrix'!D9</f>
        <v>0</v>
      </c>
      <c r="E96" s="41">
        <f>'70-74 transition matrix'!E9</f>
        <v>0</v>
      </c>
      <c r="F96" s="41">
        <f>'70-74 transition matrix'!F9</f>
        <v>0</v>
      </c>
      <c r="G96" s="41">
        <f>'70-74 transition matrix'!G9</f>
        <v>0</v>
      </c>
      <c r="H96" s="41">
        <f>'70-74 transition matrix'!H9</f>
        <v>0</v>
      </c>
      <c r="I96" s="41">
        <f>'70-74 transition matrix'!I9</f>
        <v>0.37056200000000006</v>
      </c>
      <c r="J96" s="41">
        <f>'70-74 transition matrix'!J9</f>
        <v>7.038E-3</v>
      </c>
      <c r="K96" s="41">
        <f>'70-74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</row>
    <row r="97" spans="1:53" x14ac:dyDescent="0.25">
      <c r="A97" s="4" t="str">
        <f>'70-74 transition matrix'!A10</f>
        <v xml:space="preserve">LT </v>
      </c>
      <c r="B97" s="41">
        <f>'70-74 transition matrix'!B10</f>
        <v>0</v>
      </c>
      <c r="C97" s="41">
        <f>'70-74 transition matrix'!C10</f>
        <v>0</v>
      </c>
      <c r="D97" s="41">
        <f>'70-74 transition matrix'!D10</f>
        <v>0</v>
      </c>
      <c r="E97" s="41">
        <f>'70-74 transition matrix'!E10</f>
        <v>0</v>
      </c>
      <c r="F97" s="41">
        <f>'70-74 transition matrix'!F10</f>
        <v>0</v>
      </c>
      <c r="G97" s="41">
        <f>'70-74 transition matrix'!G10</f>
        <v>0</v>
      </c>
      <c r="H97" s="41">
        <f>'70-74 transition matrix'!H10</f>
        <v>0</v>
      </c>
      <c r="I97" s="41">
        <f>'70-74 transition matrix'!I10</f>
        <v>0</v>
      </c>
      <c r="J97" s="41">
        <f>'70-74 transition matrix'!J10</f>
        <v>0.92999999999999994</v>
      </c>
      <c r="K97" s="41">
        <f>'70-74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</row>
    <row r="98" spans="1:53" x14ac:dyDescent="0.25">
      <c r="A98" s="4" t="str">
        <f>'70-74 transition matrix'!A11</f>
        <v>death</v>
      </c>
      <c r="B98" s="41">
        <f>'70-74 transition matrix'!B11</f>
        <v>0</v>
      </c>
      <c r="C98" s="41">
        <f>'70-74 transition matrix'!C11</f>
        <v>0</v>
      </c>
      <c r="D98" s="41">
        <f>'70-74 transition matrix'!D11</f>
        <v>0</v>
      </c>
      <c r="E98" s="41">
        <f>'70-74 transition matrix'!E11</f>
        <v>0</v>
      </c>
      <c r="F98" s="41">
        <f>'70-74 transition matrix'!F11</f>
        <v>0</v>
      </c>
      <c r="G98" s="41">
        <f>'70-74 transition matrix'!G11</f>
        <v>0</v>
      </c>
      <c r="H98" s="41">
        <f>'70-74 transition matrix'!H11</f>
        <v>0</v>
      </c>
      <c r="I98" s="41">
        <f>'70-74 transition matrix'!I11</f>
        <v>0</v>
      </c>
      <c r="J98" s="41">
        <f>'70-74 transition matrix'!J11</f>
        <v>0</v>
      </c>
      <c r="K98" s="41">
        <f>'70-74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</row>
    <row r="99" spans="1:53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</row>
    <row r="100" spans="1:53" x14ac:dyDescent="0.25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</row>
    <row r="101" spans="1:53" x14ac:dyDescent="0.25">
      <c r="A101" s="4">
        <v>70</v>
      </c>
      <c r="B101" s="41">
        <f t="array" ref="B101:K101">MMULT(B85:K85,B89:K98)</f>
        <v>448.56791880569091</v>
      </c>
      <c r="C101" s="41">
        <v>248.01248150764002</v>
      </c>
      <c r="D101" s="41">
        <v>38.25985782839048</v>
      </c>
      <c r="E101" s="41">
        <v>24.808418925112694</v>
      </c>
      <c r="F101" s="41">
        <v>15.104150706342796</v>
      </c>
      <c r="G101" s="41">
        <v>3.8720357131440268</v>
      </c>
      <c r="H101" s="41">
        <v>1.7872028738582206</v>
      </c>
      <c r="I101" s="41">
        <v>0.2751549781044238</v>
      </c>
      <c r="J101" s="41">
        <v>0.54836741903245567</v>
      </c>
      <c r="K101" s="41">
        <v>171.25167694187914</v>
      </c>
      <c r="L101" s="41">
        <f xml:space="preserve"> (C101 + D101 + E101 + F101 + G101 + H101) / $Q$2</f>
        <v>0.34839746367726032</v>
      </c>
      <c r="M101" s="41">
        <f xml:space="preserve"> (D101 + E101 + F101 + G101 + H101) / (C101 + D101 + E101 + F101+ G101 + H101)</f>
        <v>0.25262360859651201</v>
      </c>
      <c r="N101" s="41">
        <f>I101 / (D101 + E101 + F101 + G101 + H101)</f>
        <v>3.2822320142207014E-3</v>
      </c>
      <c r="O101" s="41">
        <f>SUM(B101:J101)</f>
        <v>781.23558875731612</v>
      </c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</row>
    <row r="102" spans="1:53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</row>
    <row r="103" spans="1:53" x14ac:dyDescent="0.25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</row>
    <row r="104" spans="1:53" x14ac:dyDescent="0.25">
      <c r="A104" s="4">
        <v>71</v>
      </c>
      <c r="B104" s="41">
        <f t="array" ref="B104:K104">MMULT(B101:K101,B89:K98)</f>
        <v>433.20028705310619</v>
      </c>
      <c r="C104" s="41">
        <v>242.31959114635734</v>
      </c>
      <c r="D104" s="41">
        <v>37.979367907922686</v>
      </c>
      <c r="E104" s="41">
        <v>25.070443506837357</v>
      </c>
      <c r="F104" s="41">
        <v>15.700476263884445</v>
      </c>
      <c r="G104" s="41">
        <v>4.0906160259595099</v>
      </c>
      <c r="H104" s="41">
        <v>1.899842531682479</v>
      </c>
      <c r="I104" s="41">
        <v>0.2930805071292249</v>
      </c>
      <c r="J104" s="41">
        <v>0.57246867380239919</v>
      </c>
      <c r="K104" s="41">
        <v>191.36109208251355</v>
      </c>
      <c r="L104" s="41">
        <f xml:space="preserve"> (C104 + D104 + E104 + F104 + G104 + H104) / $Q$2</f>
        <v>0.34337502364670225</v>
      </c>
      <c r="M104" s="41">
        <f xml:space="preserve"> (D104 + E104 + F104 + G104 + H104) / (C104 + D104 + E104 + F104+ G104 + H104)</f>
        <v>0.2590982046751335</v>
      </c>
      <c r="N104" s="41">
        <f>I104 / (D104 + E104 + F104 + G104 + H104)</f>
        <v>3.4585547112367318E-3</v>
      </c>
      <c r="O104" s="41">
        <f>SUM(B104:J104)</f>
        <v>761.12617361668163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</row>
    <row r="105" spans="1:53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</row>
    <row r="106" spans="1:53" x14ac:dyDescent="0.25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</row>
    <row r="107" spans="1:53" x14ac:dyDescent="0.25">
      <c r="A107" s="4">
        <v>72</v>
      </c>
      <c r="B107" s="41">
        <f t="array" ref="B107:K107">MMULT(B104:K104,B89:K98)</f>
        <v>418.76174452222614</v>
      </c>
      <c r="C107" s="41">
        <v>236.32870767200561</v>
      </c>
      <c r="D107" s="41">
        <v>37.62177223504051</v>
      </c>
      <c r="E107" s="41">
        <v>25.265869444576325</v>
      </c>
      <c r="F107" s="41">
        <v>16.228127092197781</v>
      </c>
      <c r="G107" s="41">
        <v>4.2992049104344767</v>
      </c>
      <c r="H107" s="41">
        <v>2.0161930086483597</v>
      </c>
      <c r="I107" s="41">
        <v>0.31047448088166063</v>
      </c>
      <c r="J107" s="41">
        <v>0.59882523221880901</v>
      </c>
      <c r="K107" s="41">
        <v>211.05634710096555</v>
      </c>
      <c r="L107" s="41">
        <f xml:space="preserve"> (C107 + D107 + E107 + F107 + G107 + H107) / $Q$2</f>
        <v>0.33781015867619807</v>
      </c>
      <c r="M107" s="41">
        <f xml:space="preserve"> (D107 + E107 + F107 + G107 + H107) / (C107 + D107 + E107 + F107+ G107 + H107)</f>
        <v>0.2655121831460634</v>
      </c>
      <c r="N107" s="41">
        <f>I107 / (D107 + E107 + F107 + G107 + H107)</f>
        <v>3.6342062611061259E-3</v>
      </c>
      <c r="O107" s="41">
        <f>SUM(B107:J107)</f>
        <v>741.43091859822971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</row>
    <row r="108" spans="1:53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</row>
    <row r="109" spans="1:53" x14ac:dyDescent="0.25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</row>
    <row r="110" spans="1:53" x14ac:dyDescent="0.25">
      <c r="A110" s="4">
        <v>73</v>
      </c>
      <c r="B110" s="41">
        <f t="array" ref="B110:K110">MMULT(B107:K107,B89:K98)</f>
        <v>405.10391139189841</v>
      </c>
      <c r="C110" s="41">
        <v>230.1778328197382</v>
      </c>
      <c r="D110" s="41">
        <v>37.192084363685765</v>
      </c>
      <c r="E110" s="41">
        <v>25.396000414268656</v>
      </c>
      <c r="F110" s="41">
        <v>16.690920091284326</v>
      </c>
      <c r="G110" s="41">
        <v>4.4946508875424032</v>
      </c>
      <c r="H110" s="41">
        <v>2.1340882496583671</v>
      </c>
      <c r="I110" s="41">
        <v>0.32742613714407748</v>
      </c>
      <c r="J110" s="41">
        <v>0.6274012044929439</v>
      </c>
      <c r="K110" s="41">
        <v>230.34295013948204</v>
      </c>
      <c r="L110" s="41">
        <f xml:space="preserve"> (C110 + D110 + E110 + F110 + G110 + H110) / $Q$2</f>
        <v>0.33185281127527511</v>
      </c>
      <c r="M110" s="41">
        <f xml:space="preserve"> (D110 + E110 + F110 + G110 + H110) / (C110 + D110 + E110 + F110+ G110 + H110)</f>
        <v>0.2717863461820722</v>
      </c>
      <c r="N110" s="41">
        <f>I110 / (D110 + E110 + F110 + G110 + H110)</f>
        <v>3.8113692884256642E-3</v>
      </c>
      <c r="O110" s="41">
        <f>SUM(B110:J110)</f>
        <v>722.14431555971316</v>
      </c>
      <c r="P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</row>
    <row r="111" spans="1:53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</row>
    <row r="112" spans="1:53" x14ac:dyDescent="0.25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</row>
    <row r="113" spans="1:53" x14ac:dyDescent="0.25">
      <c r="A113" s="4">
        <v>74</v>
      </c>
      <c r="B113" s="41">
        <f t="array" ref="B113:K113">MMULT(B110:K110,B89:K98)</f>
        <v>392.11508687679537</v>
      </c>
      <c r="C113" s="41">
        <v>223.96501301400261</v>
      </c>
      <c r="D113" s="41">
        <v>36.697941529573356</v>
      </c>
      <c r="E113" s="41">
        <v>25.462704115999806</v>
      </c>
      <c r="F113" s="41">
        <v>17.091956269639542</v>
      </c>
      <c r="G113" s="41">
        <v>4.6750281018626172</v>
      </c>
      <c r="H113" s="41">
        <v>2.2514308366122444</v>
      </c>
      <c r="I113" s="41">
        <v>0.34380336556727731</v>
      </c>
      <c r="J113" s="41">
        <v>0.65809045523008325</v>
      </c>
      <c r="K113" s="41">
        <v>249.22621113391227</v>
      </c>
      <c r="L113" s="41">
        <f xml:space="preserve"> (C113 + D113 + E113 + F113 + G113 + H113) / $Q$2</f>
        <v>0.32561492949726933</v>
      </c>
      <c r="M113" s="41">
        <f xml:space="preserve"> (D113 + E113 + F113 + G113 + H113) / (C113 + D113 + E113 + F113+ G113 + H113)</f>
        <v>0.27786783019575678</v>
      </c>
      <c r="N113" s="41">
        <f>I113 / (D113 + E113 + F113 + G113 + H113)</f>
        <v>3.9894071966156278E-3</v>
      </c>
      <c r="O113" s="41">
        <f>SUM(B113:J113)</f>
        <v>703.26105456528296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-24.04746849363741</v>
      </c>
      <c r="AM113">
        <f>J113 - J101</f>
        <v>0.10972303619762758</v>
      </c>
      <c r="AN113">
        <f>K113-K101</f>
        <v>77.974534192033133</v>
      </c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</row>
    <row r="114" spans="1:53" x14ac:dyDescent="0.25">
      <c r="A114" s="22" t="s">
        <v>153</v>
      </c>
      <c r="B114" s="41">
        <f t="shared" ref="B114:J114" si="4">SUM(B101:B113)</f>
        <v>2097.748948649717</v>
      </c>
      <c r="C114" s="41">
        <f t="shared" si="4"/>
        <v>1180.8036261597438</v>
      </c>
      <c r="D114" s="41">
        <f t="shared" si="4"/>
        <v>187.75102386461282</v>
      </c>
      <c r="E114" s="41">
        <f t="shared" si="4"/>
        <v>126.00343640679483</v>
      </c>
      <c r="F114" s="41">
        <f t="shared" si="4"/>
        <v>80.815630423348892</v>
      </c>
      <c r="G114" s="41">
        <f t="shared" si="4"/>
        <v>21.431535638943032</v>
      </c>
      <c r="H114" s="41">
        <f t="shared" si="4"/>
        <v>10.088757500459671</v>
      </c>
      <c r="I114" s="41">
        <f t="shared" si="4"/>
        <v>1.5499394688266639</v>
      </c>
      <c r="J114" s="41">
        <f t="shared" si="4"/>
        <v>3.0051529847766911</v>
      </c>
      <c r="K114" s="41"/>
      <c r="L114" s="4"/>
      <c r="M114" s="41"/>
      <c r="N114" s="41"/>
      <c r="O114" s="4">
        <f>SUM(B114:J114)</f>
        <v>3709.1980510972226</v>
      </c>
      <c r="P114" s="41"/>
      <c r="Q114" s="41">
        <f xml:space="preserve"> $R$6 * B114</f>
        <v>2097.748948649717</v>
      </c>
      <c r="R114" s="41">
        <f>$R$7 * C114</f>
        <v>1180.8036261597438</v>
      </c>
      <c r="S114" s="41">
        <f xml:space="preserve"> $R$8 * D114</f>
        <v>178.36347267138217</v>
      </c>
      <c r="T114" s="41">
        <f xml:space="preserve"> $R$9 * E114</f>
        <v>119.70326458645509</v>
      </c>
      <c r="U114" s="41">
        <f xml:space="preserve"> $R$10 * F114</f>
        <v>74.350379989480984</v>
      </c>
      <c r="V114" s="41">
        <f>$R$11 * G114</f>
        <v>16.716597798375567</v>
      </c>
      <c r="W114" s="41">
        <f>$R$12 *H114</f>
        <v>6.0532545002758029</v>
      </c>
      <c r="X114" s="41">
        <f xml:space="preserve"> $R$13 * I114</f>
        <v>1.0074606547373315</v>
      </c>
      <c r="Y114" s="41">
        <f xml:space="preserve"> $R$14 * J114</f>
        <v>2.2538647385825183</v>
      </c>
      <c r="Z114" s="4">
        <f>SUM(Q114:Y114)</f>
        <v>3677.0008697487501</v>
      </c>
      <c r="AA114" s="41"/>
      <c r="AB114" s="49">
        <f xml:space="preserve"> $S$6 * B114</f>
        <v>5263252.1121621402</v>
      </c>
      <c r="AC114" s="49">
        <f>$S$7 * C114</f>
        <v>4575614.0513690067</v>
      </c>
      <c r="AD114" s="49">
        <f xml:space="preserve"> $S$8 * D114</f>
        <v>736922.76866860536</v>
      </c>
      <c r="AE114" s="49">
        <f xml:space="preserve"> $S$9 * E114</f>
        <v>504013.74562717933</v>
      </c>
      <c r="AF114" s="49">
        <f xml:space="preserve"> $S$10 * F114</f>
        <v>363670.33690507</v>
      </c>
      <c r="AG114" s="49">
        <f>$S$11 * G114</f>
        <v>443889.96615378809</v>
      </c>
      <c r="AH114" s="49">
        <f>$S$12 *H114</f>
        <v>516382.96390352782</v>
      </c>
      <c r="AI114" s="49">
        <f xml:space="preserve"> $S$13 * I114</f>
        <v>109937.20652387527</v>
      </c>
      <c r="AJ114" s="49">
        <f xml:space="preserve"> $S$14 * J114</f>
        <v>201850.11568148079</v>
      </c>
      <c r="AK114" s="39">
        <f>SUM(AB114:AJ114) + AL114 + AM114 + AN114</f>
        <v>17592948.88037904</v>
      </c>
      <c r="AL114" s="39">
        <f>IF(AL113&gt;0,(AL113*$T$7)-(AL113*$S$7),0)</f>
        <v>0</v>
      </c>
      <c r="AM114" s="39">
        <f>IF(AM113 &gt; 0, (AM113 * $T$14) - (AM113 * $S$14), 0)</f>
        <v>18276.566139438826</v>
      </c>
      <c r="AN114" s="39">
        <f t="array" ref="AN114">IF(AN113&gt;0,AN113*$T$15,0)</f>
        <v>4859139.0472449288</v>
      </c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</row>
    <row r="115" spans="1:53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</row>
    <row r="116" spans="1:53" x14ac:dyDescent="0.25">
      <c r="A116" s="4" t="str">
        <f>'75-79 transition matrix'!A1</f>
        <v>75-79</v>
      </c>
      <c r="B116" s="4" t="str">
        <f>'75-79 transition matrix'!B1</f>
        <v>no NAFLD</v>
      </c>
      <c r="C116" s="4" t="str">
        <f>'75-79 transition matrix'!C1</f>
        <v>NAFLD</v>
      </c>
      <c r="D116" s="4" t="str">
        <f>'75-79 transition matrix'!D1</f>
        <v>F1</v>
      </c>
      <c r="E116" s="4" t="str">
        <f>'75-79 transition matrix'!E1</f>
        <v>F2</v>
      </c>
      <c r="F116" s="4" t="str">
        <f>'75-79 transition matrix'!F1</f>
        <v>F3</v>
      </c>
      <c r="G116" s="4" t="str">
        <f>'75-79 transition matrix'!G1</f>
        <v>F4</v>
      </c>
      <c r="H116" s="4" t="str">
        <f>'75-79 transition matrix'!H1</f>
        <v>DCC</v>
      </c>
      <c r="I116" s="4" t="str">
        <f>'75-79 transition matrix'!I1</f>
        <v>HCC</v>
      </c>
      <c r="J116" s="4" t="str">
        <f>'75-79 transition matrix'!J1</f>
        <v>LT</v>
      </c>
      <c r="K116" s="4" t="str">
        <f>'75-79 transition matrix'!K1</f>
        <v>death</v>
      </c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</row>
    <row r="117" spans="1:53" x14ac:dyDescent="0.25">
      <c r="A117" s="4" t="str">
        <f>'75-79 transition matrix'!A2</f>
        <v>no NAFLD</v>
      </c>
      <c r="B117" s="41">
        <f>'75-79 transition matrix'!B2</f>
        <v>0.87229999999999996</v>
      </c>
      <c r="C117" s="41">
        <f>'75-79 transition matrix'!C2</f>
        <v>9.0700000000000003E-2</v>
      </c>
      <c r="D117" s="41">
        <f>'75-79 transition matrix'!D2</f>
        <v>0</v>
      </c>
      <c r="E117" s="41">
        <f>'75-79 transition matrix'!E2</f>
        <v>0</v>
      </c>
      <c r="F117" s="41">
        <f>'75-79 transition matrix'!F2</f>
        <v>0</v>
      </c>
      <c r="G117" s="41">
        <f>'75-79 transition matrix'!G2</f>
        <v>0</v>
      </c>
      <c r="H117" s="41">
        <f>'75-79 transition matrix'!H2</f>
        <v>0</v>
      </c>
      <c r="I117" s="41">
        <f>'75-79 transition matrix'!I2</f>
        <v>0</v>
      </c>
      <c r="J117" s="41">
        <f>'75-79 transition matrix'!J2</f>
        <v>0</v>
      </c>
      <c r="K117" s="41">
        <f>'75-79 transition matrix'!K2</f>
        <v>3.6999999999999998E-2</v>
      </c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</row>
    <row r="118" spans="1:53" x14ac:dyDescent="0.25">
      <c r="A118" s="4" t="str">
        <f>'75-79 transition matrix'!A3</f>
        <v>NAFLD</v>
      </c>
      <c r="B118" s="41">
        <f>'75-79 transition matrix'!B3</f>
        <v>0.14359</v>
      </c>
      <c r="C118" s="41">
        <f>'75-79 transition matrix'!C3</f>
        <v>0.79142399999999991</v>
      </c>
      <c r="D118" s="41">
        <f>'75-79 transition matrix'!D3</f>
        <v>2.6136E-2</v>
      </c>
      <c r="E118" s="41">
        <f>'75-79 transition matrix'!E3</f>
        <v>0</v>
      </c>
      <c r="F118" s="41">
        <f>'75-79 transition matrix'!F3</f>
        <v>0</v>
      </c>
      <c r="G118" s="41">
        <f>'75-79 transition matrix'!G3</f>
        <v>0</v>
      </c>
      <c r="H118" s="41">
        <f>'75-79 transition matrix'!H3</f>
        <v>0</v>
      </c>
      <c r="I118" s="41">
        <f>'75-79 transition matrix'!I3</f>
        <v>0</v>
      </c>
      <c r="J118" s="41">
        <f>'75-79 transition matrix'!J3</f>
        <v>0</v>
      </c>
      <c r="K118" s="41">
        <f>'75-79 transition matrix'!K3</f>
        <v>3.8850000000000003E-2</v>
      </c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</row>
    <row r="119" spans="1:53" x14ac:dyDescent="0.25">
      <c r="A119" s="4" t="str">
        <f>'75-79 transition matrix'!A4</f>
        <v>F1</v>
      </c>
      <c r="B119" s="41">
        <f>'75-79 transition matrix'!B4</f>
        <v>0</v>
      </c>
      <c r="C119" s="41">
        <f>'75-79 transition matrix'!C4</f>
        <v>4.9799999999999997E-2</v>
      </c>
      <c r="D119" s="41">
        <f>'75-79 transition matrix'!D4</f>
        <v>0.77550074700000005</v>
      </c>
      <c r="E119" s="41">
        <f>'75-79 transition matrix'!E4</f>
        <v>0.1331</v>
      </c>
      <c r="F119" s="41">
        <f>'75-79 transition matrix'!F4</f>
        <v>0</v>
      </c>
      <c r="G119" s="41">
        <f>'75-79 transition matrix'!G4</f>
        <v>0</v>
      </c>
      <c r="H119" s="41">
        <f>'75-79 transition matrix'!H4</f>
        <v>0</v>
      </c>
      <c r="I119" s="41">
        <f>'75-79 transition matrix'!I4</f>
        <v>1.1253000000000001E-5</v>
      </c>
      <c r="J119" s="41">
        <f>'75-79 transition matrix'!J4</f>
        <v>0</v>
      </c>
      <c r="K119" s="41">
        <f>'75-79 transition matrix'!K4</f>
        <v>4.1588E-2</v>
      </c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</row>
    <row r="120" spans="1:53" x14ac:dyDescent="0.25">
      <c r="A120" s="4" t="str">
        <f>'75-79 transition matrix'!A5</f>
        <v>F2</v>
      </c>
      <c r="B120" s="41">
        <f>'75-79 transition matrix'!B5</f>
        <v>0</v>
      </c>
      <c r="C120" s="41">
        <f>'75-79 transition matrix'!C5</f>
        <v>0</v>
      </c>
      <c r="D120" s="41">
        <f>'75-79 transition matrix'!D5</f>
        <v>4.9799999999999997E-2</v>
      </c>
      <c r="E120" s="41">
        <f>'75-79 transition matrix'!E5</f>
        <v>0.75019610000000003</v>
      </c>
      <c r="F120" s="41">
        <f>'75-79 transition matrix'!F5</f>
        <v>0.1331</v>
      </c>
      <c r="G120" s="41">
        <f>'75-79 transition matrix'!G5</f>
        <v>0</v>
      </c>
      <c r="H120" s="41">
        <f>'75-79 transition matrix'!H5</f>
        <v>0</v>
      </c>
      <c r="I120" s="41">
        <f>'75-79 transition matrix'!I5</f>
        <v>2.299E-4</v>
      </c>
      <c r="J120" s="41">
        <f>'75-79 transition matrix'!J5</f>
        <v>0</v>
      </c>
      <c r="K120" s="41">
        <f>'75-79 transition matrix'!K5</f>
        <v>6.6673999999999997E-2</v>
      </c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</row>
    <row r="121" spans="1:53" x14ac:dyDescent="0.25">
      <c r="A121" s="4" t="str">
        <f>'75-79 transition matrix'!A6</f>
        <v>F3</v>
      </c>
      <c r="B121" s="41">
        <f>'75-79 transition matrix'!B6</f>
        <v>0</v>
      </c>
      <c r="C121" s="41">
        <f>'75-79 transition matrix'!C6</f>
        <v>0</v>
      </c>
      <c r="D121" s="41">
        <f>'75-79 transition matrix'!D6</f>
        <v>0</v>
      </c>
      <c r="E121" s="41">
        <f>'75-79 transition matrix'!E6</f>
        <v>4.9799999999999997E-2</v>
      </c>
      <c r="F121" s="41">
        <f>'75-79 transition matrix'!F6</f>
        <v>0.77585520000000008</v>
      </c>
      <c r="G121" s="41">
        <f>'75-79 transition matrix'!G6</f>
        <v>8.7119999999999989E-2</v>
      </c>
      <c r="H121" s="41">
        <f>'75-79 transition matrix'!H6</f>
        <v>0</v>
      </c>
      <c r="I121" s="41">
        <f>'75-79 transition matrix'!I6</f>
        <v>4.5980000000000001E-4</v>
      </c>
      <c r="J121" s="41">
        <f>'75-79 transition matrix'!J6</f>
        <v>0</v>
      </c>
      <c r="K121" s="41">
        <f>'75-79 transition matrix'!K6</f>
        <v>8.6765000000000009E-2</v>
      </c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</row>
    <row r="122" spans="1:53" x14ac:dyDescent="0.25">
      <c r="A122" s="4" t="str">
        <f>'75-79 transition matrix'!A7</f>
        <v>F4</v>
      </c>
      <c r="B122" s="41">
        <f>'75-79 transition matrix'!B7</f>
        <v>0</v>
      </c>
      <c r="C122" s="41">
        <f>'75-79 transition matrix'!C7</f>
        <v>0</v>
      </c>
      <c r="D122" s="41">
        <f>'75-79 transition matrix'!D7</f>
        <v>0</v>
      </c>
      <c r="E122" s="41">
        <f>'75-79 transition matrix'!E7</f>
        <v>0</v>
      </c>
      <c r="F122" s="41">
        <f>'75-79 transition matrix'!F7</f>
        <v>4.9799999999999997E-2</v>
      </c>
      <c r="G122" s="41">
        <f>'75-79 transition matrix'!G7</f>
        <v>0.67578700000000003</v>
      </c>
      <c r="H122" s="41">
        <f>'75-79 transition matrix'!H7</f>
        <v>0.1331</v>
      </c>
      <c r="I122" s="41">
        <f>'75-79 transition matrix'!I7</f>
        <v>3.1459999999999995E-2</v>
      </c>
      <c r="J122" s="41">
        <f>'75-79 transition matrix'!J7</f>
        <v>0</v>
      </c>
      <c r="K122" s="41">
        <f>'75-79 transition matrix'!K7</f>
        <v>0.10985299999999999</v>
      </c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</row>
    <row r="123" spans="1:53" x14ac:dyDescent="0.25">
      <c r="A123" s="4" t="str">
        <f>'75-79 transition matrix'!A8</f>
        <v>DCC</v>
      </c>
      <c r="B123" s="41">
        <f>'75-79 transition matrix'!B8</f>
        <v>0</v>
      </c>
      <c r="C123" s="41">
        <f>'75-79 transition matrix'!C8</f>
        <v>0</v>
      </c>
      <c r="D123" s="41">
        <f>'75-79 transition matrix'!D8</f>
        <v>0</v>
      </c>
      <c r="E123" s="41">
        <f>'75-79 transition matrix'!E8</f>
        <v>0</v>
      </c>
      <c r="F123" s="41">
        <f>'75-79 transition matrix'!F8</f>
        <v>0</v>
      </c>
      <c r="G123" s="41">
        <f>'75-79 transition matrix'!G8</f>
        <v>0</v>
      </c>
      <c r="H123" s="41">
        <f>'75-79 transition matrix'!H8</f>
        <v>0.7746599999999999</v>
      </c>
      <c r="I123" s="41">
        <f>'75-79 transition matrix'!I8</f>
        <v>3.1459999999999995E-2</v>
      </c>
      <c r="J123" s="41">
        <f>'75-79 transition matrix'!J8</f>
        <v>3.388E-2</v>
      </c>
      <c r="K123" s="41">
        <f>'75-79 transition matrix'!K8</f>
        <v>0.16</v>
      </c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</row>
    <row r="124" spans="1:53" x14ac:dyDescent="0.25">
      <c r="A124" s="4" t="str">
        <f>'75-79 transition matrix'!A9</f>
        <v>HCC</v>
      </c>
      <c r="B124" s="41">
        <f>'75-79 transition matrix'!B9</f>
        <v>0</v>
      </c>
      <c r="C124" s="41">
        <f>'75-79 transition matrix'!C9</f>
        <v>0</v>
      </c>
      <c r="D124" s="41">
        <f>'75-79 transition matrix'!D9</f>
        <v>0</v>
      </c>
      <c r="E124" s="41">
        <f>'75-79 transition matrix'!E9</f>
        <v>0</v>
      </c>
      <c r="F124" s="41">
        <f>'75-79 transition matrix'!F9</f>
        <v>0</v>
      </c>
      <c r="G124" s="41">
        <f>'75-79 transition matrix'!G9</f>
        <v>0</v>
      </c>
      <c r="H124" s="41">
        <f>'75-79 transition matrix'!H9</f>
        <v>0</v>
      </c>
      <c r="I124" s="41">
        <f>'75-79 transition matrix'!I9</f>
        <v>0.37056200000000006</v>
      </c>
      <c r="J124" s="41">
        <f>'75-79 transition matrix'!J9</f>
        <v>7.038E-3</v>
      </c>
      <c r="K124" s="41">
        <f>'75-79 transition matrix'!K9</f>
        <v>0.62239999999999995</v>
      </c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</row>
    <row r="125" spans="1:53" x14ac:dyDescent="0.25">
      <c r="A125" s="4" t="str">
        <f>'75-79 transition matrix'!A10</f>
        <v xml:space="preserve">LT </v>
      </c>
      <c r="B125" s="41">
        <f>'75-79 transition matrix'!B10</f>
        <v>0</v>
      </c>
      <c r="C125" s="41">
        <f>'75-79 transition matrix'!C10</f>
        <v>0</v>
      </c>
      <c r="D125" s="41">
        <f>'75-79 transition matrix'!D10</f>
        <v>0</v>
      </c>
      <c r="E125" s="41">
        <f>'75-79 transition matrix'!E10</f>
        <v>0</v>
      </c>
      <c r="F125" s="41">
        <f>'75-79 transition matrix'!F10</f>
        <v>0</v>
      </c>
      <c r="G125" s="41">
        <f>'75-79 transition matrix'!G10</f>
        <v>0</v>
      </c>
      <c r="H125" s="41">
        <f>'75-79 transition matrix'!H10</f>
        <v>0</v>
      </c>
      <c r="I125" s="41">
        <f>'75-79 transition matrix'!I10</f>
        <v>0</v>
      </c>
      <c r="J125" s="41">
        <f>'75-79 transition matrix'!J10</f>
        <v>0.92999999999999994</v>
      </c>
      <c r="K125" s="41">
        <f>'75-79 transition matrix'!K10</f>
        <v>7.0000000000000007E-2</v>
      </c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</row>
    <row r="126" spans="1:53" x14ac:dyDescent="0.25">
      <c r="A126" s="4" t="str">
        <f>'75-79 transition matrix'!A11</f>
        <v>death</v>
      </c>
      <c r="B126" s="41">
        <f>'75-79 transition matrix'!B11</f>
        <v>0</v>
      </c>
      <c r="C126" s="41">
        <f>'75-79 transition matrix'!C11</f>
        <v>0</v>
      </c>
      <c r="D126" s="41">
        <f>'75-79 transition matrix'!D11</f>
        <v>0</v>
      </c>
      <c r="E126" s="41">
        <f>'75-79 transition matrix'!E11</f>
        <v>0</v>
      </c>
      <c r="F126" s="41">
        <f>'75-79 transition matrix'!F11</f>
        <v>0</v>
      </c>
      <c r="G126" s="41">
        <f>'75-79 transition matrix'!G11</f>
        <v>0</v>
      </c>
      <c r="H126" s="41">
        <f>'75-79 transition matrix'!H11</f>
        <v>0</v>
      </c>
      <c r="I126" s="41">
        <f>'75-79 transition matrix'!I11</f>
        <v>0</v>
      </c>
      <c r="J126" s="41">
        <f>'75-79 transition matrix'!J11</f>
        <v>0</v>
      </c>
      <c r="K126" s="41">
        <f>'75-79 transition matrix'!K11</f>
        <v>1</v>
      </c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</row>
    <row r="127" spans="1:53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</row>
    <row r="128" spans="1:53" ht="15.75" thickBot="1" x14ac:dyDescent="0.3">
      <c r="A128" s="15" t="s">
        <v>104</v>
      </c>
      <c r="B128" s="15" t="s">
        <v>66</v>
      </c>
      <c r="C128" s="15" t="s">
        <v>87</v>
      </c>
      <c r="D128" s="15" t="s">
        <v>77</v>
      </c>
      <c r="E128" s="15" t="s">
        <v>2</v>
      </c>
      <c r="F128" s="15" t="s">
        <v>3</v>
      </c>
      <c r="G128" s="15" t="s">
        <v>4</v>
      </c>
      <c r="H128" s="15" t="s">
        <v>64</v>
      </c>
      <c r="I128" s="15" t="s">
        <v>78</v>
      </c>
      <c r="J128" s="15" t="s">
        <v>79</v>
      </c>
      <c r="K128" s="15" t="s">
        <v>65</v>
      </c>
      <c r="L128" s="4" t="s">
        <v>110</v>
      </c>
      <c r="M128" s="15" t="s">
        <v>112</v>
      </c>
      <c r="N128" s="4" t="s">
        <v>151</v>
      </c>
      <c r="O128" s="22" t="s">
        <v>153</v>
      </c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</row>
    <row r="129" spans="1:53" x14ac:dyDescent="0.25">
      <c r="A129" s="4">
        <v>75</v>
      </c>
      <c r="B129" s="41">
        <f t="array" ref="B129:K129">MMULT(B113:K113,B117:K126)</f>
        <v>374.20112650130926</v>
      </c>
      <c r="C129" s="41">
        <v>214.64368232749209</v>
      </c>
      <c r="D129" s="41">
        <v>35.580873314657225</v>
      </c>
      <c r="E129" s="41">
        <v>24.837696763091266</v>
      </c>
      <c r="F129" s="41">
        <v>16.882785467284773</v>
      </c>
      <c r="G129" s="41">
        <v>4.6483744460844294</v>
      </c>
      <c r="H129" s="41">
        <v>2.3663396522479552</v>
      </c>
      <c r="I129" s="41">
        <v>0.35943258006084144</v>
      </c>
      <c r="J129" s="41">
        <v>0.69072228819526271</v>
      </c>
      <c r="K129" s="41">
        <v>278.27623235877212</v>
      </c>
      <c r="L129" s="41">
        <f xml:space="preserve"> (C129 + D129 + E129 + F129 + G129 + H129) / $Q$2</f>
        <v>0.3138727022784914</v>
      </c>
      <c r="M129" s="41">
        <f xml:space="preserve"> (D129 + E129 + F129 + G129 + H129) / (C129 + D129 + E129 + F129+ G129 + H129)</f>
        <v>0.28203150787864145</v>
      </c>
      <c r="N129" s="41">
        <f>I129 / (D129 + E129 + F129 + G129 + H129)</f>
        <v>4.2629190566062297E-3</v>
      </c>
      <c r="O129" s="41">
        <f>SUM(B129:J129)</f>
        <v>674.21103334042289</v>
      </c>
      <c r="P129" s="41"/>
      <c r="Q129" s="24" t="s">
        <v>258</v>
      </c>
      <c r="R129" s="45"/>
      <c r="S129" s="45"/>
      <c r="T129" s="46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</row>
    <row r="130" spans="1:53" ht="15.75" thickBot="1" x14ac:dyDescent="0.3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27" t="s">
        <v>149</v>
      </c>
      <c r="R130" s="47"/>
      <c r="S130" s="47"/>
      <c r="T130" s="48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</row>
    <row r="131" spans="1:53" x14ac:dyDescent="0.25">
      <c r="A131" s="15" t="s">
        <v>105</v>
      </c>
      <c r="B131" s="15" t="s">
        <v>66</v>
      </c>
      <c r="C131" s="15" t="s">
        <v>87</v>
      </c>
      <c r="D131" s="15" t="s">
        <v>77</v>
      </c>
      <c r="E131" s="15" t="s">
        <v>2</v>
      </c>
      <c r="F131" s="15" t="s">
        <v>3</v>
      </c>
      <c r="G131" s="15" t="s">
        <v>4</v>
      </c>
      <c r="H131" s="15" t="s">
        <v>64</v>
      </c>
      <c r="I131" s="15" t="s">
        <v>78</v>
      </c>
      <c r="J131" s="15" t="s">
        <v>79</v>
      </c>
      <c r="K131" s="15" t="s">
        <v>65</v>
      </c>
      <c r="L131" s="4" t="s">
        <v>110</v>
      </c>
      <c r="M131" s="15" t="s">
        <v>112</v>
      </c>
      <c r="N131" s="4" t="s">
        <v>151</v>
      </c>
      <c r="O131" s="22" t="s">
        <v>153</v>
      </c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</row>
    <row r="132" spans="1:53" ht="15.75" thickBot="1" x14ac:dyDescent="0.3">
      <c r="A132" s="4">
        <v>76</v>
      </c>
      <c r="B132" s="41">
        <f t="array" ref="B132:K132">MMULT(B129:K129,B117:K126)</f>
        <v>357.23632899249662</v>
      </c>
      <c r="C132" s="41">
        <v>205.58613130709176</v>
      </c>
      <c r="D132" s="41">
        <v>34.439838414542322</v>
      </c>
      <c r="E132" s="41">
        <v>24.209720199105348</v>
      </c>
      <c r="F132" s="41">
        <v>16.635983381859774</v>
      </c>
      <c r="G132" s="41">
        <v>4.6121392917059074</v>
      </c>
      <c r="H132" s="41">
        <v>2.4518073137842382</v>
      </c>
      <c r="I132" s="41">
        <v>0.36774824407714435</v>
      </c>
      <c r="J132" s="41">
        <v>0.72507300193822322</v>
      </c>
      <c r="K132" s="41">
        <v>306.22249555259384</v>
      </c>
      <c r="L132" s="41">
        <f xml:space="preserve"> (C132 + D132 + E132 + F132 + G132 + H132) / $Q$2</f>
        <v>0.30229865561165659</v>
      </c>
      <c r="M132" s="41">
        <f xml:space="preserve"> (D132 + E132 + F132 + G132 + H132) / (C132 + D132 + E132 + F132+ G132 + H132)</f>
        <v>0.28599965724033727</v>
      </c>
      <c r="N132" s="41">
        <f>I132 / (D132 + E132 + F132 + G132 + H132)</f>
        <v>4.46570161302361E-3</v>
      </c>
      <c r="O132" s="41">
        <f>SUM(B132:J132)</f>
        <v>646.26477014660134</v>
      </c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</row>
    <row r="133" spans="1:53" x14ac:dyDescent="0.25">
      <c r="A133" s="4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24" t="s">
        <v>259</v>
      </c>
      <c r="R133" s="45"/>
      <c r="S133" s="45"/>
      <c r="T133" s="46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</row>
    <row r="134" spans="1:53" ht="15.75" thickBot="1" x14ac:dyDescent="0.3">
      <c r="A134" s="15" t="s">
        <v>106</v>
      </c>
      <c r="B134" s="15" t="s">
        <v>66</v>
      </c>
      <c r="C134" s="15" t="s">
        <v>87</v>
      </c>
      <c r="D134" s="15" t="s">
        <v>77</v>
      </c>
      <c r="E134" s="15" t="s">
        <v>2</v>
      </c>
      <c r="F134" s="15" t="s">
        <v>3</v>
      </c>
      <c r="G134" s="15" t="s">
        <v>4</v>
      </c>
      <c r="H134" s="15" t="s">
        <v>64</v>
      </c>
      <c r="I134" s="15" t="s">
        <v>78</v>
      </c>
      <c r="J134" s="15" t="s">
        <v>79</v>
      </c>
      <c r="K134" s="15" t="s">
        <v>65</v>
      </c>
      <c r="L134" s="4" t="s">
        <v>110</v>
      </c>
      <c r="M134" s="15" t="s">
        <v>112</v>
      </c>
      <c r="N134" s="4" t="s">
        <v>151</v>
      </c>
      <c r="O134" s="22" t="s">
        <v>153</v>
      </c>
      <c r="P134" s="41"/>
      <c r="Q134" s="27" t="s">
        <v>150</v>
      </c>
      <c r="R134" s="47"/>
      <c r="S134" s="47"/>
      <c r="T134" s="48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</row>
    <row r="135" spans="1:53" x14ac:dyDescent="0.25">
      <c r="A135" s="4">
        <v>77</v>
      </c>
      <c r="B135" s="41">
        <f t="array" ref="B135:K135">MMULT(B132:K132,B117:K126)</f>
        <v>341.13736237454009</v>
      </c>
      <c r="C135" s="41">
        <v>196.82223737624744</v>
      </c>
      <c r="D135" s="41">
        <v>33.286963610794459</v>
      </c>
      <c r="E135" s="41">
        <v>23.574452140852252</v>
      </c>
      <c r="F135" s="41">
        <v>16.359112509157367</v>
      </c>
      <c r="G135" s="41">
        <v>4.5661506477516838</v>
      </c>
      <c r="H135" s="41">
        <v>2.5131927934221538</v>
      </c>
      <c r="I135" s="41">
        <v>0.37210787636486703</v>
      </c>
      <c r="J135" s="41">
        <v>0.7599733357353724</v>
      </c>
      <c r="K135" s="41">
        <v>333.09571303432949</v>
      </c>
      <c r="L135" s="41">
        <f xml:space="preserve"> (C135 + D135 + E135 + F135 + G135 + H135) / $Q$2</f>
        <v>0.29094573655512085</v>
      </c>
      <c r="M135" s="41">
        <f xml:space="preserve"> (D135 + E135 + F135 + G135 + H135) / (C135 + D135 + E135 + F135+ G135 + H135)</f>
        <v>0.28976349800842149</v>
      </c>
      <c r="N135" s="41">
        <f>I135 / (D135 + E135 + F135 + G135 + H135)</f>
        <v>4.6339784669382159E-3</v>
      </c>
      <c r="O135" s="41">
        <f>SUM(B135:J135)</f>
        <v>619.3915526648658</v>
      </c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</row>
    <row r="136" spans="1:53" ht="15.75" thickBot="1" x14ac:dyDescent="0.3">
      <c r="A136" s="4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</row>
    <row r="137" spans="1:53" x14ac:dyDescent="0.25">
      <c r="A137" s="15" t="s">
        <v>107</v>
      </c>
      <c r="B137" s="15" t="s">
        <v>66</v>
      </c>
      <c r="C137" s="15" t="s">
        <v>87</v>
      </c>
      <c r="D137" s="15" t="s">
        <v>77</v>
      </c>
      <c r="E137" s="15" t="s">
        <v>2</v>
      </c>
      <c r="F137" s="15" t="s">
        <v>3</v>
      </c>
      <c r="G137" s="15" t="s">
        <v>4</v>
      </c>
      <c r="H137" s="15" t="s">
        <v>64</v>
      </c>
      <c r="I137" s="15" t="s">
        <v>78</v>
      </c>
      <c r="J137" s="15" t="s">
        <v>79</v>
      </c>
      <c r="K137" s="15" t="s">
        <v>65</v>
      </c>
      <c r="L137" s="4" t="s">
        <v>110</v>
      </c>
      <c r="M137" s="15" t="s">
        <v>112</v>
      </c>
      <c r="N137" s="4" t="s">
        <v>151</v>
      </c>
      <c r="O137" s="22" t="s">
        <v>153</v>
      </c>
      <c r="P137" s="41"/>
      <c r="Q137" s="24" t="s">
        <v>260</v>
      </c>
      <c r="R137" s="45"/>
      <c r="S137" s="45"/>
      <c r="T137" s="45"/>
      <c r="U137" s="45"/>
      <c r="V137" s="46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</row>
    <row r="138" spans="1:53" ht="15.75" thickBot="1" x14ac:dyDescent="0.3">
      <c r="A138" s="4">
        <v>78</v>
      </c>
      <c r="B138" s="41">
        <f t="array" ref="B138:K138">MMULT(B135:K135,B117:K126)</f>
        <v>325.83582626416671</v>
      </c>
      <c r="C138" s="41">
        <v>188.36869194844758</v>
      </c>
      <c r="D138" s="41">
        <v>32.132218858212966</v>
      </c>
      <c r="E138" s="41">
        <v>22.930640715256789</v>
      </c>
      <c r="F138" s="41">
        <v>16.05745638982026</v>
      </c>
      <c r="G138" s="41">
        <v>4.5109511295899569</v>
      </c>
      <c r="H138" s="41">
        <v>2.5546245805681544</v>
      </c>
      <c r="I138" s="41">
        <v>0.37392144822125151</v>
      </c>
      <c r="J138" s="41">
        <v>0.79454106930889479</v>
      </c>
      <c r="K138" s="41">
        <v>358.92839329560263</v>
      </c>
      <c r="L138" s="41">
        <f xml:space="preserve"> (C138 + D138 + E138 + F138 + G138 + H138) / $Q$2</f>
        <v>0.27985107331196213</v>
      </c>
      <c r="M138" s="41">
        <f xml:space="preserve"> (D138 + E138 + F138 + G138 + H138) / (C138 + D138 + E138 + F138+ G138 + H138)</f>
        <v>0.29332037968011015</v>
      </c>
      <c r="N138" s="41">
        <f>I138 / (D138 + E138 + F138 + G138 + H138)</f>
        <v>4.7824670182566326E-3</v>
      </c>
      <c r="O138" s="41">
        <f>SUM(B138:J138)</f>
        <v>593.55887240359266</v>
      </c>
      <c r="P138" s="41"/>
      <c r="Q138" s="27" t="s">
        <v>152</v>
      </c>
      <c r="R138" s="47"/>
      <c r="S138" s="47"/>
      <c r="T138" s="47"/>
      <c r="U138" s="47"/>
      <c r="V138" s="48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</row>
    <row r="139" spans="1:53" x14ac:dyDescent="0.25">
      <c r="A139" s="4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</row>
    <row r="140" spans="1:53" x14ac:dyDescent="0.25">
      <c r="A140" s="15" t="s">
        <v>108</v>
      </c>
      <c r="B140" s="15" t="s">
        <v>66</v>
      </c>
      <c r="C140" s="15" t="s">
        <v>87</v>
      </c>
      <c r="D140" s="15" t="s">
        <v>77</v>
      </c>
      <c r="E140" s="15" t="s">
        <v>2</v>
      </c>
      <c r="F140" s="15" t="s">
        <v>3</v>
      </c>
      <c r="G140" s="15" t="s">
        <v>4</v>
      </c>
      <c r="H140" s="15" t="s">
        <v>64</v>
      </c>
      <c r="I140" s="15" t="s">
        <v>78</v>
      </c>
      <c r="J140" s="15" t="s">
        <v>79</v>
      </c>
      <c r="K140" s="15" t="s">
        <v>65</v>
      </c>
      <c r="L140" s="4" t="s">
        <v>110</v>
      </c>
      <c r="M140" s="15" t="s">
        <v>112</v>
      </c>
      <c r="N140" s="4" t="s">
        <v>151</v>
      </c>
      <c r="O140" s="22" t="s">
        <v>153</v>
      </c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L140" s="22" t="s">
        <v>218</v>
      </c>
      <c r="AM140" s="22" t="s">
        <v>219</v>
      </c>
      <c r="AN140" s="22" t="s">
        <v>220</v>
      </c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</row>
    <row r="141" spans="1:53" x14ac:dyDescent="0.25">
      <c r="A141" s="4">
        <v>79</v>
      </c>
      <c r="B141" s="41">
        <f t="array" ref="B141:K141">MMULT(B138:K138,B117:K126)</f>
        <v>311.2744517271102</v>
      </c>
      <c r="C141" s="41">
        <v>180.23299759790709</v>
      </c>
      <c r="D141" s="41">
        <v>30.983709767696059</v>
      </c>
      <c r="E141" s="41">
        <v>22.278936893328048</v>
      </c>
      <c r="F141" s="41">
        <v>15.734974684269535</v>
      </c>
      <c r="G141" s="41">
        <v>4.4473677316933493</v>
      </c>
      <c r="H141" s="41">
        <v>2.5793730729313493</v>
      </c>
      <c r="I141" s="41">
        <v>0.37386064814462594</v>
      </c>
      <c r="J141" s="41">
        <v>0.8281055343995023</v>
      </c>
      <c r="K141" s="41">
        <v>383.7534880417154</v>
      </c>
      <c r="L141" s="41">
        <f xml:space="preserve"> (C141 + D141 + E141 + F141 + G141 + H141) / $Q$2</f>
        <v>0.26904019505154636</v>
      </c>
      <c r="M141" s="41">
        <f xml:space="preserve"> (D141 + E141 + F141 + G141 + H141) / (C141 + D141 + E141 + F141+ G141 + H141)</f>
        <v>0.29667191695384454</v>
      </c>
      <c r="N141" s="41">
        <f>I141 / (D141 + E141 + F141 + G141 + H141)</f>
        <v>4.9176426815312323E-3</v>
      </c>
      <c r="O141" s="41">
        <f>SUM(B141:J141)</f>
        <v>568.73377765747978</v>
      </c>
      <c r="P141" s="41"/>
      <c r="Q141" s="22" t="s">
        <v>163</v>
      </c>
      <c r="R141" s="22" t="s">
        <v>154</v>
      </c>
      <c r="S141" s="22" t="s">
        <v>155</v>
      </c>
      <c r="T141" s="22" t="s">
        <v>156</v>
      </c>
      <c r="U141" s="22" t="s">
        <v>157</v>
      </c>
      <c r="V141" s="22" t="s">
        <v>158</v>
      </c>
      <c r="W141" s="22" t="s">
        <v>159</v>
      </c>
      <c r="X141" s="22" t="s">
        <v>160</v>
      </c>
      <c r="Y141" s="22" t="s">
        <v>161</v>
      </c>
      <c r="Z141" s="22" t="s">
        <v>162</v>
      </c>
      <c r="AA141" s="41"/>
      <c r="AB141" s="22" t="s">
        <v>181</v>
      </c>
      <c r="AC141" s="22" t="s">
        <v>182</v>
      </c>
      <c r="AD141" s="22" t="s">
        <v>174</v>
      </c>
      <c r="AE141" s="22" t="s">
        <v>175</v>
      </c>
      <c r="AF141" s="22" t="s">
        <v>176</v>
      </c>
      <c r="AG141" s="22" t="s">
        <v>177</v>
      </c>
      <c r="AH141" s="22" t="s">
        <v>178</v>
      </c>
      <c r="AI141" s="22" t="s">
        <v>179</v>
      </c>
      <c r="AJ141" s="22" t="s">
        <v>180</v>
      </c>
      <c r="AK141" s="22" t="s">
        <v>183</v>
      </c>
      <c r="AL141">
        <f>C141 - C129</f>
        <v>-34.410684729585</v>
      </c>
      <c r="AM141">
        <f>J141 - J129</f>
        <v>0.13738324620423958</v>
      </c>
      <c r="AN141">
        <f>K141-K129</f>
        <v>105.47725568294328</v>
      </c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</row>
    <row r="142" spans="1:53" x14ac:dyDescent="0.25">
      <c r="A142" s="22" t="s">
        <v>153</v>
      </c>
      <c r="B142" s="41">
        <f t="shared" ref="B142:J142" si="5">SUM(B129:B141)</f>
        <v>1709.6850958596228</v>
      </c>
      <c r="C142" s="41">
        <f t="shared" si="5"/>
        <v>985.65374055718598</v>
      </c>
      <c r="D142" s="41">
        <f t="shared" si="5"/>
        <v>166.42360396590303</v>
      </c>
      <c r="E142" s="41">
        <f t="shared" si="5"/>
        <v>117.8314467116337</v>
      </c>
      <c r="F142" s="41">
        <f t="shared" si="5"/>
        <v>81.670312432391711</v>
      </c>
      <c r="G142" s="41">
        <f t="shared" si="5"/>
        <v>22.784983246825327</v>
      </c>
      <c r="H142" s="41">
        <f t="shared" si="5"/>
        <v>12.465337412953851</v>
      </c>
      <c r="I142" s="41">
        <f t="shared" si="5"/>
        <v>1.8470707968687305</v>
      </c>
      <c r="J142" s="41">
        <f t="shared" si="5"/>
        <v>3.7984152295772553</v>
      </c>
      <c r="K142" s="41"/>
      <c r="L142" s="4">
        <f>AVERAGE(L73:L141)</f>
        <v>0.32748122972083787</v>
      </c>
      <c r="M142" s="4">
        <f>AVERAGE(M17:M141)</f>
        <v>0.23323949767619884</v>
      </c>
      <c r="N142" s="4">
        <f>AVERAGE(N17:N141)</f>
        <v>3.6552625048436671E-3</v>
      </c>
      <c r="O142" s="4">
        <f>SUM(B142:J142)</f>
        <v>3102.1600062129623</v>
      </c>
      <c r="P142" s="41"/>
      <c r="Q142" s="41">
        <f xml:space="preserve"> $R$6 * B142</f>
        <v>1709.6850958596228</v>
      </c>
      <c r="R142" s="41">
        <f>$R$7 * C142</f>
        <v>985.65374055718598</v>
      </c>
      <c r="S142" s="41">
        <f xml:space="preserve"> $R$8 * D142</f>
        <v>158.10242376760786</v>
      </c>
      <c r="T142" s="41">
        <f xml:space="preserve"> $R$9 * E142</f>
        <v>111.93987437605202</v>
      </c>
      <c r="U142" s="41">
        <f xml:space="preserve"> $R$10 * F142</f>
        <v>75.136687437800376</v>
      </c>
      <c r="V142" s="41">
        <f>$R$11 * G142</f>
        <v>17.772286932523755</v>
      </c>
      <c r="W142" s="41">
        <f>$R$12 *H142</f>
        <v>7.4792024477723098</v>
      </c>
      <c r="X142" s="41">
        <f xml:space="preserve"> $R$13 * I142</f>
        <v>1.2005960179646749</v>
      </c>
      <c r="Y142" s="41">
        <f xml:space="preserve"> $R$14 * J142</f>
        <v>2.8488114221829415</v>
      </c>
      <c r="Z142" s="4">
        <f>SUM(Q142:Y142)</f>
        <v>3069.8187188187126</v>
      </c>
      <c r="AA142" s="41"/>
      <c r="AB142" s="49">
        <f xml:space="preserve"> $S$6 * B142</f>
        <v>4289599.9055117937</v>
      </c>
      <c r="AC142" s="49">
        <f>$S$7 * C142</f>
        <v>3819408.2446590955</v>
      </c>
      <c r="AD142" s="49">
        <f xml:space="preserve"> $S$8 * D142</f>
        <v>653212.64556616941</v>
      </c>
      <c r="AE142" s="49">
        <f xml:space="preserve"> $S$9 * E142</f>
        <v>471325.78684653481</v>
      </c>
      <c r="AF142" s="49">
        <f xml:space="preserve"> $S$10 * F142</f>
        <v>367516.4059457627</v>
      </c>
      <c r="AG142" s="49">
        <f>$S$11 * G142</f>
        <v>471922.5730082462</v>
      </c>
      <c r="AH142" s="49">
        <f>$S$12 *H142</f>
        <v>638025.83014462993</v>
      </c>
      <c r="AI142" s="49">
        <f xml:space="preserve"> $S$13 * I142</f>
        <v>131012.73162189906</v>
      </c>
      <c r="AJ142" s="49">
        <f xml:space="preserve"> $S$14 * J142</f>
        <v>255131.95414024507</v>
      </c>
      <c r="AK142" s="39">
        <f>SUM(AB142:AJ142) + AL142 + AM142 + AN142</f>
        <v>17693066.147158593</v>
      </c>
      <c r="AL142" s="39">
        <f>IF(AL141&gt;0,(AL141*$T$7)-(AL141*$S$7),0)</f>
        <v>0</v>
      </c>
      <c r="AM142" s="39">
        <f>IF(AM141 &gt; 0, (AM141 * $T$14) - (AM141 * $S$14), 0)</f>
        <v>22883.927320240189</v>
      </c>
      <c r="AN142" s="39">
        <f t="array" ref="AN142">IF(AN141&gt;0,AN141*$T$15,0)</f>
        <v>6573026.1423939764</v>
      </c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</row>
    <row r="143" spans="1:53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</row>
    <row r="144" spans="1:53" x14ac:dyDescent="0.25">
      <c r="A144" s="50" t="s">
        <v>186</v>
      </c>
      <c r="B144" s="41"/>
      <c r="C144" s="41"/>
      <c r="D144" s="4">
        <f>O2+O30+O58+O86+O114+O142</f>
        <v>20099.586724871806</v>
      </c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</row>
    <row r="145" spans="1:53" x14ac:dyDescent="0.25">
      <c r="A145" s="50" t="s">
        <v>187</v>
      </c>
      <c r="B145" s="41"/>
      <c r="C145" s="41"/>
      <c r="D145" s="4">
        <f>Z2+Z30+Z58+Z86+Z114+Z142</f>
        <v>19961.558366907095</v>
      </c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</row>
    <row r="146" spans="1:53" x14ac:dyDescent="0.25">
      <c r="A146" s="42" t="s">
        <v>184</v>
      </c>
      <c r="B146" s="41"/>
      <c r="C146" s="41"/>
      <c r="D146" s="43">
        <f>AK30+AK58+AK86+AK114+AK142+$U$23</f>
        <v>87034778.0665645</v>
      </c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</row>
    <row r="147" spans="1:53" x14ac:dyDescent="0.25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</row>
    <row r="148" spans="1:53" x14ac:dyDescent="0.25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</row>
    <row r="149" spans="1:53" x14ac:dyDescent="0.25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</row>
    <row r="150" spans="1:53" x14ac:dyDescent="0.25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</row>
    <row r="151" spans="1:53" x14ac:dyDescent="0.25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</row>
    <row r="152" spans="1:53" x14ac:dyDescent="0.25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</row>
    <row r="153" spans="1:53" x14ac:dyDescent="0.25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</row>
    <row r="154" spans="1:53" x14ac:dyDescent="0.25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</row>
    <row r="155" spans="1:53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</row>
    <row r="156" spans="1:53" x14ac:dyDescent="0.25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</row>
    <row r="157" spans="1:53" x14ac:dyDescent="0.25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</row>
    <row r="158" spans="1:53" x14ac:dyDescent="0.25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</row>
    <row r="159" spans="1:53" x14ac:dyDescent="0.25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</row>
    <row r="160" spans="1:53" x14ac:dyDescent="0.25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</row>
    <row r="161" spans="1:53" x14ac:dyDescent="0.25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</row>
    <row r="162" spans="1:53" x14ac:dyDescent="0.25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</row>
    <row r="163" spans="1:53" x14ac:dyDescent="0.25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</row>
    <row r="164" spans="1:53" x14ac:dyDescent="0.25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</row>
    <row r="165" spans="1:53" x14ac:dyDescent="0.2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</row>
    <row r="166" spans="1:53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</row>
    <row r="167" spans="1:53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</row>
    <row r="168" spans="1:53" x14ac:dyDescent="0.25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</row>
    <row r="169" spans="1:53" x14ac:dyDescent="0.25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</row>
    <row r="170" spans="1:53" x14ac:dyDescent="0.25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</row>
    <row r="171" spans="1:53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</row>
    <row r="172" spans="1:53" x14ac:dyDescent="0.25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</row>
    <row r="173" spans="1:53" x14ac:dyDescent="0.25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</row>
    <row r="174" spans="1:53" x14ac:dyDescent="0.25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</row>
    <row r="175" spans="1:53" x14ac:dyDescent="0.2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</row>
    <row r="176" spans="1:53" x14ac:dyDescent="0.25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</row>
    <row r="177" spans="1:53" x14ac:dyDescent="0.25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</row>
    <row r="178" spans="1:53" x14ac:dyDescent="0.25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</row>
    <row r="179" spans="1:53" x14ac:dyDescent="0.25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</row>
    <row r="180" spans="1:53" x14ac:dyDescent="0.25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</row>
    <row r="181" spans="1:53" x14ac:dyDescent="0.25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</row>
    <row r="182" spans="1:53" x14ac:dyDescent="0.25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</row>
    <row r="183" spans="1:53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</row>
    <row r="184" spans="1:53" x14ac:dyDescent="0.25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</row>
    <row r="185" spans="1:53" x14ac:dyDescent="0.2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</row>
    <row r="186" spans="1:53" x14ac:dyDescent="0.25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</row>
    <row r="187" spans="1:53" x14ac:dyDescent="0.25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</row>
    <row r="188" spans="1:53" x14ac:dyDescent="0.25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</row>
    <row r="189" spans="1:53" x14ac:dyDescent="0.25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</row>
    <row r="190" spans="1:53" x14ac:dyDescent="0.25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</row>
    <row r="191" spans="1:53" x14ac:dyDescent="0.25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</row>
    <row r="192" spans="1:53" x14ac:dyDescent="0.25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</row>
    <row r="193" spans="1:53" x14ac:dyDescent="0.25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</row>
    <row r="194" spans="1:53" x14ac:dyDescent="0.25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</row>
    <row r="195" spans="1:53" x14ac:dyDescent="0.2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</row>
    <row r="196" spans="1:53" x14ac:dyDescent="0.25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</row>
    <row r="197" spans="1:53" x14ac:dyDescent="0.25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</row>
    <row r="198" spans="1:53" x14ac:dyDescent="0.25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</row>
    <row r="199" spans="1:53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</row>
    <row r="200" spans="1:53" x14ac:dyDescent="0.25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</row>
    <row r="201" spans="1:53" x14ac:dyDescent="0.25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</row>
    <row r="202" spans="1:53" x14ac:dyDescent="0.25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</row>
    <row r="203" spans="1:53" x14ac:dyDescent="0.2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</row>
    <row r="204" spans="1:53" x14ac:dyDescent="0.2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</row>
    <row r="205" spans="1:53" x14ac:dyDescent="0.2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</row>
    <row r="206" spans="1:53" x14ac:dyDescent="0.2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</row>
    <row r="207" spans="1:53" x14ac:dyDescent="0.2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</row>
    <row r="208" spans="1:53" x14ac:dyDescent="0.2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</row>
    <row r="209" spans="1:53" x14ac:dyDescent="0.2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</row>
    <row r="210" spans="1:53" x14ac:dyDescent="0.2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</row>
    <row r="211" spans="1:53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</row>
    <row r="212" spans="1:53" x14ac:dyDescent="0.2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</row>
    <row r="213" spans="1:53" x14ac:dyDescent="0.2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</row>
    <row r="214" spans="1:53" x14ac:dyDescent="0.2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</row>
    <row r="215" spans="1:53" x14ac:dyDescent="0.2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</row>
    <row r="216" spans="1:53" x14ac:dyDescent="0.2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</row>
    <row r="217" spans="1:53" x14ac:dyDescent="0.2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</row>
    <row r="218" spans="1:53" x14ac:dyDescent="0.2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</row>
    <row r="219" spans="1:53" x14ac:dyDescent="0.2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</row>
    <row r="220" spans="1:53" x14ac:dyDescent="0.25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</row>
    <row r="221" spans="1:53" x14ac:dyDescent="0.25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</row>
    <row r="222" spans="1:53" x14ac:dyDescent="0.25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</row>
    <row r="223" spans="1:53" x14ac:dyDescent="0.25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</row>
    <row r="224" spans="1:53" x14ac:dyDescent="0.25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</row>
    <row r="225" spans="1:53" x14ac:dyDescent="0.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</row>
    <row r="226" spans="1:53" x14ac:dyDescent="0.25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</row>
    <row r="227" spans="1:53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</row>
    <row r="228" spans="1:53" x14ac:dyDescent="0.25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</row>
    <row r="229" spans="1:53" x14ac:dyDescent="0.25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</row>
    <row r="230" spans="1:53" x14ac:dyDescent="0.25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</row>
    <row r="231" spans="1:53" x14ac:dyDescent="0.2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</row>
    <row r="232" spans="1:53" x14ac:dyDescent="0.2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</row>
    <row r="233" spans="1:53" x14ac:dyDescent="0.2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</row>
    <row r="234" spans="1:53" x14ac:dyDescent="0.2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</row>
    <row r="235" spans="1:53" x14ac:dyDescent="0.2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</row>
    <row r="236" spans="1:53" x14ac:dyDescent="0.2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</row>
    <row r="237" spans="1:53" x14ac:dyDescent="0.2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</row>
    <row r="238" spans="1:53" x14ac:dyDescent="0.2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</row>
    <row r="239" spans="1:53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</row>
    <row r="240" spans="1:53" x14ac:dyDescent="0.2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</row>
    <row r="241" spans="1:53" x14ac:dyDescent="0.2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</row>
    <row r="242" spans="1:53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</row>
    <row r="243" spans="1:53" x14ac:dyDescent="0.2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</row>
    <row r="244" spans="1:53" x14ac:dyDescent="0.2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</row>
    <row r="245" spans="1:53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</row>
    <row r="246" spans="1:53" x14ac:dyDescent="0.2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</row>
    <row r="247" spans="1:53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</row>
    <row r="248" spans="1:53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</row>
    <row r="249" spans="1:53" x14ac:dyDescent="0.2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</row>
    <row r="250" spans="1:53" x14ac:dyDescent="0.2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</row>
    <row r="251" spans="1:53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</row>
    <row r="252" spans="1:53" x14ac:dyDescent="0.2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</row>
    <row r="253" spans="1:53" x14ac:dyDescent="0.2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</row>
    <row r="254" spans="1:53" x14ac:dyDescent="0.2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</row>
    <row r="255" spans="1:53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</row>
    <row r="256" spans="1:53" x14ac:dyDescent="0.2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</row>
    <row r="257" spans="1:53" x14ac:dyDescent="0.2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</row>
    <row r="258" spans="1:53" x14ac:dyDescent="0.2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</row>
    <row r="259" spans="1:53" x14ac:dyDescent="0.2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</row>
    <row r="260" spans="1:53" x14ac:dyDescent="0.2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</row>
    <row r="261" spans="1:53" x14ac:dyDescent="0.2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</row>
    <row r="262" spans="1:53" x14ac:dyDescent="0.2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</row>
    <row r="263" spans="1:53" x14ac:dyDescent="0.2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</row>
    <row r="264" spans="1:53" x14ac:dyDescent="0.2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</row>
    <row r="265" spans="1:53" x14ac:dyDescent="0.2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</row>
    <row r="266" spans="1:53" x14ac:dyDescent="0.2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</row>
    <row r="267" spans="1:53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</row>
    <row r="268" spans="1:53" x14ac:dyDescent="0.2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</row>
    <row r="269" spans="1:53" x14ac:dyDescent="0.2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</row>
    <row r="270" spans="1:53" x14ac:dyDescent="0.2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</row>
    <row r="271" spans="1:53" x14ac:dyDescent="0.2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</row>
    <row r="272" spans="1:53" x14ac:dyDescent="0.2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</row>
    <row r="273" spans="1:53" x14ac:dyDescent="0.2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</row>
    <row r="274" spans="1:53" x14ac:dyDescent="0.2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</row>
    <row r="275" spans="1:53" x14ac:dyDescent="0.2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</row>
    <row r="276" spans="1:53" x14ac:dyDescent="0.2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</row>
    <row r="277" spans="1:53" x14ac:dyDescent="0.2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</row>
    <row r="278" spans="1:53" x14ac:dyDescent="0.2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</row>
    <row r="279" spans="1:53" x14ac:dyDescent="0.2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</row>
    <row r="280" spans="1:53" x14ac:dyDescent="0.2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</row>
    <row r="281" spans="1:53" x14ac:dyDescent="0.2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</row>
    <row r="282" spans="1:53" x14ac:dyDescent="0.2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</row>
    <row r="283" spans="1:53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</row>
    <row r="284" spans="1:53" x14ac:dyDescent="0.2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</row>
    <row r="285" spans="1:53" x14ac:dyDescent="0.2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</row>
    <row r="286" spans="1:53" x14ac:dyDescent="0.2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</row>
    <row r="287" spans="1:53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</row>
    <row r="288" spans="1:53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</row>
    <row r="289" spans="1:53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</row>
    <row r="290" spans="1:53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</row>
    <row r="291" spans="1:53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</row>
    <row r="292" spans="1:53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</row>
    <row r="293" spans="1:53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</row>
    <row r="294" spans="1:53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</row>
    <row r="295" spans="1:53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</row>
    <row r="296" spans="1:53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</row>
    <row r="297" spans="1:53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</row>
    <row r="298" spans="1:53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</row>
    <row r="299" spans="1:53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</row>
    <row r="300" spans="1:53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</row>
    <row r="301" spans="1:53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</row>
    <row r="302" spans="1:53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</row>
    <row r="303" spans="1:53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</row>
    <row r="304" spans="1:53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</row>
    <row r="305" spans="1:53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</row>
    <row r="306" spans="1:53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</row>
    <row r="307" spans="1:53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</row>
    <row r="308" spans="1:53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</row>
    <row r="309" spans="1:53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</row>
    <row r="310" spans="1:53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</row>
    <row r="311" spans="1:53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</row>
    <row r="312" spans="1:53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</row>
    <row r="313" spans="1:53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</row>
    <row r="314" spans="1:53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</row>
    <row r="315" spans="1:53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</row>
    <row r="316" spans="1:53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</row>
    <row r="317" spans="1:53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</row>
    <row r="318" spans="1:53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</row>
    <row r="319" spans="1:53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</row>
    <row r="320" spans="1:53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</row>
    <row r="321" spans="1:53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</row>
    <row r="322" spans="1:53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</row>
    <row r="323" spans="1:53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</row>
    <row r="324" spans="1:53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</row>
    <row r="325" spans="1:53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</row>
    <row r="326" spans="1:53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</row>
    <row r="327" spans="1:53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</row>
    <row r="328" spans="1:53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</row>
    <row r="329" spans="1:53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</row>
    <row r="330" spans="1:53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</row>
    <row r="331" spans="1:53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</row>
    <row r="332" spans="1:53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</row>
    <row r="333" spans="1:53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</row>
    <row r="334" spans="1:53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</row>
    <row r="335" spans="1:53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</row>
    <row r="336" spans="1:53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</row>
    <row r="337" spans="1:53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</row>
    <row r="338" spans="1:53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</row>
    <row r="339" spans="1:53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</row>
    <row r="340" spans="1:53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</row>
    <row r="341" spans="1:53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</row>
    <row r="342" spans="1:53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</row>
    <row r="343" spans="1:53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</row>
    <row r="344" spans="1:53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</row>
    <row r="345" spans="1:53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</row>
    <row r="346" spans="1:53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</row>
    <row r="347" spans="1:53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</row>
    <row r="348" spans="1:53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</row>
    <row r="349" spans="1:53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</row>
    <row r="350" spans="1:53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</row>
    <row r="351" spans="1:53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</row>
    <row r="352" spans="1:53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</row>
    <row r="353" spans="1:53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</row>
    <row r="354" spans="1:53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</row>
    <row r="355" spans="1:53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</row>
    <row r="356" spans="1:53" x14ac:dyDescent="0.2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</row>
    <row r="357" spans="1:53" x14ac:dyDescent="0.2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</row>
    <row r="358" spans="1:53" x14ac:dyDescent="0.2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</row>
    <row r="359" spans="1:53" x14ac:dyDescent="0.2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</row>
    <row r="360" spans="1:53" x14ac:dyDescent="0.2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</row>
    <row r="361" spans="1:53" x14ac:dyDescent="0.2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</row>
    <row r="362" spans="1:53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</row>
    <row r="363" spans="1:53" x14ac:dyDescent="0.2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</row>
    <row r="364" spans="1:53" x14ac:dyDescent="0.2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</row>
    <row r="365" spans="1:53" x14ac:dyDescent="0.2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</row>
    <row r="366" spans="1:53" x14ac:dyDescent="0.2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</row>
    <row r="367" spans="1:53" x14ac:dyDescent="0.2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</row>
    <row r="368" spans="1:53" x14ac:dyDescent="0.2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</row>
    <row r="369" spans="1:53" x14ac:dyDescent="0.2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</row>
    <row r="370" spans="1:53" x14ac:dyDescent="0.2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</row>
    <row r="371" spans="1:53" x14ac:dyDescent="0.2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</row>
    <row r="372" spans="1:53" x14ac:dyDescent="0.2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</row>
    <row r="373" spans="1:53" x14ac:dyDescent="0.2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</row>
    <row r="374" spans="1:53" x14ac:dyDescent="0.2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</row>
    <row r="375" spans="1:53" x14ac:dyDescent="0.2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</row>
    <row r="376" spans="1:53" x14ac:dyDescent="0.2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</row>
    <row r="377" spans="1:53" x14ac:dyDescent="0.2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</row>
    <row r="378" spans="1:53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</row>
    <row r="379" spans="1:53" x14ac:dyDescent="0.2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</row>
    <row r="380" spans="1:53" x14ac:dyDescent="0.2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</row>
    <row r="381" spans="1:53" x14ac:dyDescent="0.2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</row>
    <row r="382" spans="1:53" x14ac:dyDescent="0.2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</row>
    <row r="383" spans="1:53" x14ac:dyDescent="0.2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</row>
    <row r="384" spans="1:53" x14ac:dyDescent="0.2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</row>
    <row r="385" spans="1:53" x14ac:dyDescent="0.2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</row>
    <row r="386" spans="1:53" x14ac:dyDescent="0.2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</row>
    <row r="387" spans="1:53" x14ac:dyDescent="0.2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</row>
    <row r="388" spans="1:53" x14ac:dyDescent="0.2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</row>
    <row r="389" spans="1:53" x14ac:dyDescent="0.2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</row>
    <row r="390" spans="1:53" x14ac:dyDescent="0.2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</row>
    <row r="391" spans="1:53" x14ac:dyDescent="0.2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</row>
    <row r="392" spans="1:53" x14ac:dyDescent="0.2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</row>
    <row r="393" spans="1:53" x14ac:dyDescent="0.2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</row>
    <row r="394" spans="1:53" x14ac:dyDescent="0.2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</row>
    <row r="395" spans="1:53" x14ac:dyDescent="0.2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</row>
    <row r="396" spans="1:53" x14ac:dyDescent="0.2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</row>
    <row r="397" spans="1:53" x14ac:dyDescent="0.2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</row>
    <row r="398" spans="1:53" x14ac:dyDescent="0.2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</row>
    <row r="399" spans="1:53" x14ac:dyDescent="0.2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</row>
    <row r="400" spans="1:53" x14ac:dyDescent="0.2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</row>
    <row r="401" spans="1:53" x14ac:dyDescent="0.2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</row>
    <row r="402" spans="1:53" x14ac:dyDescent="0.2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</row>
    <row r="403" spans="1:53" x14ac:dyDescent="0.2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</row>
    <row r="404" spans="1:53" x14ac:dyDescent="0.2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</row>
    <row r="405" spans="1:53" x14ac:dyDescent="0.2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</row>
    <row r="406" spans="1:53" x14ac:dyDescent="0.2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</row>
    <row r="407" spans="1:53" x14ac:dyDescent="0.2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</row>
    <row r="408" spans="1:53" x14ac:dyDescent="0.2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</row>
    <row r="409" spans="1:53" x14ac:dyDescent="0.2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</row>
    <row r="410" spans="1:53" x14ac:dyDescent="0.2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</row>
    <row r="411" spans="1:53" x14ac:dyDescent="0.2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</row>
    <row r="412" spans="1:53" x14ac:dyDescent="0.2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</row>
    <row r="413" spans="1:53" x14ac:dyDescent="0.2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</row>
    <row r="414" spans="1:53" x14ac:dyDescent="0.2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</row>
    <row r="415" spans="1:53" x14ac:dyDescent="0.2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</row>
    <row r="416" spans="1:53" x14ac:dyDescent="0.2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</row>
    <row r="417" spans="1:53" x14ac:dyDescent="0.2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</row>
    <row r="418" spans="1:53" x14ac:dyDescent="0.2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</row>
    <row r="419" spans="1:53" x14ac:dyDescent="0.2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</row>
    <row r="420" spans="1:53" x14ac:dyDescent="0.2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</row>
    <row r="421" spans="1:53" x14ac:dyDescent="0.2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</row>
    <row r="422" spans="1:53" x14ac:dyDescent="0.2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</row>
    <row r="423" spans="1:53" x14ac:dyDescent="0.2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</row>
    <row r="424" spans="1:53" x14ac:dyDescent="0.2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</row>
    <row r="425" spans="1:53" x14ac:dyDescent="0.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</row>
    <row r="426" spans="1:53" x14ac:dyDescent="0.2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</row>
    <row r="427" spans="1:53" x14ac:dyDescent="0.2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</row>
    <row r="428" spans="1:53" x14ac:dyDescent="0.2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</row>
    <row r="429" spans="1:53" x14ac:dyDescent="0.2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</row>
    <row r="430" spans="1:53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</row>
    <row r="431" spans="1:53" x14ac:dyDescent="0.2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</row>
    <row r="432" spans="1:53" x14ac:dyDescent="0.2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</row>
    <row r="433" spans="1:53" x14ac:dyDescent="0.2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</row>
    <row r="434" spans="1:53" x14ac:dyDescent="0.2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</row>
    <row r="435" spans="1:53" x14ac:dyDescent="0.2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</row>
    <row r="436" spans="1:53" x14ac:dyDescent="0.2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</row>
    <row r="437" spans="1:53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</row>
    <row r="438" spans="1:53" x14ac:dyDescent="0.2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</row>
    <row r="439" spans="1:53" x14ac:dyDescent="0.2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</row>
    <row r="440" spans="1:53" x14ac:dyDescent="0.2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</row>
    <row r="441" spans="1:53" x14ac:dyDescent="0.2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</row>
    <row r="442" spans="1:53" x14ac:dyDescent="0.2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</row>
    <row r="443" spans="1:53" x14ac:dyDescent="0.2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</row>
    <row r="444" spans="1:53" x14ac:dyDescent="0.2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</row>
    <row r="445" spans="1:53" x14ac:dyDescent="0.2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</row>
    <row r="446" spans="1:53" x14ac:dyDescent="0.2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</row>
    <row r="447" spans="1:53" x14ac:dyDescent="0.2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</row>
    <row r="448" spans="1:53" x14ac:dyDescent="0.2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</row>
    <row r="449" spans="1:53" x14ac:dyDescent="0.2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</row>
    <row r="450" spans="1:53" x14ac:dyDescent="0.2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</row>
    <row r="451" spans="1:53" x14ac:dyDescent="0.2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</row>
    <row r="452" spans="1:53" x14ac:dyDescent="0.2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</row>
    <row r="453" spans="1:53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</row>
    <row r="454" spans="1:53" x14ac:dyDescent="0.2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</row>
    <row r="455" spans="1:53" x14ac:dyDescent="0.2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</row>
    <row r="456" spans="1:53" x14ac:dyDescent="0.2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</row>
    <row r="457" spans="1:53" x14ac:dyDescent="0.2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</row>
    <row r="458" spans="1:53" x14ac:dyDescent="0.2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</row>
    <row r="459" spans="1:53" x14ac:dyDescent="0.2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</row>
    <row r="460" spans="1:53" x14ac:dyDescent="0.2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</row>
    <row r="461" spans="1:53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</row>
    <row r="462" spans="1:53" x14ac:dyDescent="0.2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</row>
    <row r="463" spans="1:53" x14ac:dyDescent="0.2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</row>
    <row r="464" spans="1:53" x14ac:dyDescent="0.2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</row>
    <row r="465" spans="1:53" x14ac:dyDescent="0.2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</row>
    <row r="466" spans="1:53" x14ac:dyDescent="0.2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</row>
    <row r="467" spans="1:53" x14ac:dyDescent="0.2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</row>
    <row r="468" spans="1:53" x14ac:dyDescent="0.2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</row>
    <row r="469" spans="1:53" x14ac:dyDescent="0.2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</row>
    <row r="470" spans="1:53" x14ac:dyDescent="0.2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</row>
    <row r="471" spans="1:53" x14ac:dyDescent="0.2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</row>
    <row r="472" spans="1:53" x14ac:dyDescent="0.2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</row>
    <row r="473" spans="1:53" x14ac:dyDescent="0.2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</row>
    <row r="474" spans="1:53" x14ac:dyDescent="0.2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</row>
    <row r="475" spans="1:53" x14ac:dyDescent="0.2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</row>
    <row r="476" spans="1:53" x14ac:dyDescent="0.2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</row>
    <row r="477" spans="1:53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</row>
    <row r="478" spans="1:53" x14ac:dyDescent="0.2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</row>
    <row r="479" spans="1:53" x14ac:dyDescent="0.2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</row>
    <row r="480" spans="1:53" x14ac:dyDescent="0.2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</row>
    <row r="481" spans="1:53" x14ac:dyDescent="0.2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</row>
    <row r="482" spans="1:53" x14ac:dyDescent="0.2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</row>
    <row r="483" spans="1:53" x14ac:dyDescent="0.2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</row>
    <row r="484" spans="1:53" x14ac:dyDescent="0.2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</row>
    <row r="485" spans="1:53" x14ac:dyDescent="0.2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</row>
    <row r="486" spans="1:53" x14ac:dyDescent="0.2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</row>
    <row r="487" spans="1:53" x14ac:dyDescent="0.2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</row>
    <row r="488" spans="1:53" x14ac:dyDescent="0.2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</row>
    <row r="489" spans="1:53" x14ac:dyDescent="0.2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</row>
    <row r="490" spans="1:53" x14ac:dyDescent="0.2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</row>
    <row r="491" spans="1:53" x14ac:dyDescent="0.2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</row>
    <row r="492" spans="1:53" x14ac:dyDescent="0.2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</row>
    <row r="493" spans="1:53" x14ac:dyDescent="0.2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</row>
    <row r="494" spans="1:53" x14ac:dyDescent="0.2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</row>
    <row r="495" spans="1:53" x14ac:dyDescent="0.2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</row>
    <row r="496" spans="1:53" x14ac:dyDescent="0.2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</row>
    <row r="497" spans="1:53" x14ac:dyDescent="0.2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</row>
    <row r="498" spans="1:53" x14ac:dyDescent="0.2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</row>
    <row r="499" spans="1:53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</row>
    <row r="500" spans="1:53" x14ac:dyDescent="0.2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</row>
    <row r="501" spans="1:53" x14ac:dyDescent="0.2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</row>
    <row r="502" spans="1:53" x14ac:dyDescent="0.2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</row>
    <row r="503" spans="1:53" x14ac:dyDescent="0.2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</row>
    <row r="504" spans="1:53" x14ac:dyDescent="0.2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</row>
    <row r="505" spans="1:53" x14ac:dyDescent="0.2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</row>
    <row r="506" spans="1:53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</row>
    <row r="507" spans="1:53" x14ac:dyDescent="0.2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</row>
    <row r="508" spans="1:53" x14ac:dyDescent="0.2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</row>
    <row r="509" spans="1:53" x14ac:dyDescent="0.2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</row>
    <row r="510" spans="1:53" x14ac:dyDescent="0.2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</row>
    <row r="511" spans="1:53" x14ac:dyDescent="0.2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</row>
    <row r="512" spans="1:53" x14ac:dyDescent="0.2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</row>
    <row r="513" spans="1:53" x14ac:dyDescent="0.2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</row>
    <row r="514" spans="1:53" x14ac:dyDescent="0.2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</row>
    <row r="515" spans="1:53" x14ac:dyDescent="0.2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</row>
    <row r="516" spans="1:53" x14ac:dyDescent="0.2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</row>
    <row r="517" spans="1:53" x14ac:dyDescent="0.2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</row>
    <row r="518" spans="1:53" x14ac:dyDescent="0.2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</row>
    <row r="519" spans="1:53" x14ac:dyDescent="0.2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</row>
    <row r="520" spans="1:53" x14ac:dyDescent="0.2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</row>
    <row r="521" spans="1:53" x14ac:dyDescent="0.2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</row>
    <row r="522" spans="1:53" x14ac:dyDescent="0.2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</row>
    <row r="523" spans="1:53" x14ac:dyDescent="0.2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</row>
    <row r="524" spans="1:53" x14ac:dyDescent="0.2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</row>
    <row r="525" spans="1:53" x14ac:dyDescent="0.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</row>
    <row r="526" spans="1:53" x14ac:dyDescent="0.2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</row>
    <row r="527" spans="1:53" x14ac:dyDescent="0.2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</row>
    <row r="528" spans="1:53" x14ac:dyDescent="0.2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</row>
    <row r="529" spans="1:53" x14ac:dyDescent="0.2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</row>
    <row r="530" spans="1:53" x14ac:dyDescent="0.2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</row>
    <row r="531" spans="1:53" x14ac:dyDescent="0.2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</row>
    <row r="532" spans="1:53" x14ac:dyDescent="0.2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</row>
    <row r="533" spans="1:53" x14ac:dyDescent="0.2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</row>
    <row r="534" spans="1:53" x14ac:dyDescent="0.2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</row>
    <row r="535" spans="1:53" x14ac:dyDescent="0.2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</row>
    <row r="536" spans="1:53" x14ac:dyDescent="0.2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</row>
    <row r="537" spans="1:53" x14ac:dyDescent="0.2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</row>
    <row r="538" spans="1:53" x14ac:dyDescent="0.2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</row>
    <row r="539" spans="1:53" x14ac:dyDescent="0.2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</row>
    <row r="540" spans="1:53" x14ac:dyDescent="0.2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</row>
    <row r="541" spans="1:53" x14ac:dyDescent="0.2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</row>
    <row r="542" spans="1:53" x14ac:dyDescent="0.2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</row>
    <row r="543" spans="1:53" x14ac:dyDescent="0.2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</row>
    <row r="544" spans="1:53" x14ac:dyDescent="0.2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</row>
    <row r="545" spans="1:53" x14ac:dyDescent="0.2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</row>
    <row r="546" spans="1:53" x14ac:dyDescent="0.2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</row>
    <row r="547" spans="1:53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</row>
    <row r="548" spans="1:53" x14ac:dyDescent="0.2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</row>
    <row r="549" spans="1:53" x14ac:dyDescent="0.2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</row>
    <row r="550" spans="1:53" x14ac:dyDescent="0.2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</row>
    <row r="551" spans="1:53" x14ac:dyDescent="0.2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</row>
    <row r="552" spans="1:53" x14ac:dyDescent="0.2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</row>
    <row r="553" spans="1:53" x14ac:dyDescent="0.2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</row>
    <row r="554" spans="1:53" x14ac:dyDescent="0.2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</row>
    <row r="555" spans="1:53" x14ac:dyDescent="0.2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</row>
    <row r="556" spans="1:53" x14ac:dyDescent="0.2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</row>
    <row r="557" spans="1:53" x14ac:dyDescent="0.2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</row>
    <row r="558" spans="1:53" x14ac:dyDescent="0.2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</row>
    <row r="559" spans="1:53" x14ac:dyDescent="0.2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</row>
    <row r="560" spans="1:53" x14ac:dyDescent="0.2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</row>
    <row r="561" spans="1:53" x14ac:dyDescent="0.25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</row>
    <row r="562" spans="1:53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</row>
    <row r="563" spans="1:53" x14ac:dyDescent="0.25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</row>
    <row r="564" spans="1:53" x14ac:dyDescent="0.25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</row>
    <row r="565" spans="1:53" x14ac:dyDescent="0.2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</row>
    <row r="566" spans="1:53" x14ac:dyDescent="0.25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</row>
    <row r="567" spans="1:53" x14ac:dyDescent="0.25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</row>
    <row r="568" spans="1:53" x14ac:dyDescent="0.25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</row>
    <row r="569" spans="1:53" x14ac:dyDescent="0.25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</row>
    <row r="570" spans="1:53" x14ac:dyDescent="0.25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</row>
    <row r="571" spans="1:53" x14ac:dyDescent="0.25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</row>
    <row r="572" spans="1:53" x14ac:dyDescent="0.25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</row>
    <row r="573" spans="1:53" x14ac:dyDescent="0.25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</row>
    <row r="574" spans="1:53" x14ac:dyDescent="0.25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</row>
    <row r="575" spans="1:53" x14ac:dyDescent="0.2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</row>
    <row r="576" spans="1:53" x14ac:dyDescent="0.25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</row>
    <row r="577" spans="1:53" x14ac:dyDescent="0.25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</row>
    <row r="578" spans="1:53" x14ac:dyDescent="0.25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</row>
    <row r="579" spans="1:53" x14ac:dyDescent="0.25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</row>
    <row r="580" spans="1:53" x14ac:dyDescent="0.25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</row>
    <row r="581" spans="1:53" x14ac:dyDescent="0.25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</row>
    <row r="582" spans="1:53" x14ac:dyDescent="0.25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</row>
    <row r="583" spans="1:53" x14ac:dyDescent="0.25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</row>
    <row r="584" spans="1:53" x14ac:dyDescent="0.25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</row>
    <row r="585" spans="1:53" x14ac:dyDescent="0.2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</row>
    <row r="586" spans="1:53" x14ac:dyDescent="0.25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</row>
    <row r="587" spans="1:53" x14ac:dyDescent="0.25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</row>
    <row r="588" spans="1:53" x14ac:dyDescent="0.25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</row>
    <row r="589" spans="1:53" x14ac:dyDescent="0.25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</row>
    <row r="590" spans="1:53" x14ac:dyDescent="0.25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</row>
    <row r="591" spans="1:53" x14ac:dyDescent="0.25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</row>
    <row r="592" spans="1:53" x14ac:dyDescent="0.25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</row>
    <row r="593" spans="1:53" x14ac:dyDescent="0.25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</row>
    <row r="594" spans="1:53" x14ac:dyDescent="0.25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</row>
    <row r="595" spans="1:53" x14ac:dyDescent="0.2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</row>
    <row r="596" spans="1:53" x14ac:dyDescent="0.25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</row>
    <row r="597" spans="1:53" x14ac:dyDescent="0.25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</row>
    <row r="598" spans="1:53" x14ac:dyDescent="0.25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</row>
    <row r="599" spans="1:53" x14ac:dyDescent="0.25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</row>
    <row r="600" spans="1:53" x14ac:dyDescent="0.25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</row>
    <row r="601" spans="1:53" x14ac:dyDescent="0.25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</row>
    <row r="602" spans="1:53" x14ac:dyDescent="0.25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</row>
    <row r="603" spans="1:53" x14ac:dyDescent="0.25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</row>
    <row r="604" spans="1:53" x14ac:dyDescent="0.25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</row>
    <row r="605" spans="1:53" x14ac:dyDescent="0.2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</row>
    <row r="606" spans="1:53" x14ac:dyDescent="0.25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</row>
    <row r="607" spans="1:53" x14ac:dyDescent="0.25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</row>
    <row r="608" spans="1:53" x14ac:dyDescent="0.25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</row>
    <row r="609" spans="1:53" x14ac:dyDescent="0.25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</row>
    <row r="610" spans="1:53" x14ac:dyDescent="0.25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</row>
    <row r="611" spans="1:53" x14ac:dyDescent="0.25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</row>
    <row r="612" spans="1:53" x14ac:dyDescent="0.25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</row>
    <row r="613" spans="1:53" x14ac:dyDescent="0.25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</row>
    <row r="614" spans="1:53" x14ac:dyDescent="0.25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</row>
    <row r="615" spans="1:53" x14ac:dyDescent="0.2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</row>
    <row r="616" spans="1:53" x14ac:dyDescent="0.25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</row>
    <row r="617" spans="1:53" x14ac:dyDescent="0.25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</row>
    <row r="618" spans="1:53" x14ac:dyDescent="0.25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</row>
    <row r="619" spans="1:53" x14ac:dyDescent="0.25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</row>
    <row r="620" spans="1:53" x14ac:dyDescent="0.25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</row>
    <row r="621" spans="1:53" x14ac:dyDescent="0.25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</row>
    <row r="622" spans="1:53" x14ac:dyDescent="0.25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</row>
    <row r="623" spans="1:53" x14ac:dyDescent="0.25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</row>
    <row r="624" spans="1:53" x14ac:dyDescent="0.25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</row>
    <row r="625" spans="1:53" x14ac:dyDescent="0.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</row>
    <row r="626" spans="1:53" x14ac:dyDescent="0.25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</row>
    <row r="627" spans="1:53" x14ac:dyDescent="0.25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</row>
    <row r="628" spans="1:53" x14ac:dyDescent="0.25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</row>
    <row r="629" spans="1:53" x14ac:dyDescent="0.25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</row>
    <row r="630" spans="1:53" x14ac:dyDescent="0.25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</row>
    <row r="631" spans="1:53" x14ac:dyDescent="0.25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</row>
    <row r="632" spans="1:53" x14ac:dyDescent="0.25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</row>
    <row r="633" spans="1:53" x14ac:dyDescent="0.25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</row>
    <row r="634" spans="1:53" x14ac:dyDescent="0.25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</row>
    <row r="635" spans="1:53" x14ac:dyDescent="0.2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</row>
    <row r="636" spans="1:53" x14ac:dyDescent="0.25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</row>
    <row r="637" spans="1:53" x14ac:dyDescent="0.25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</row>
    <row r="638" spans="1:53" x14ac:dyDescent="0.25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</row>
    <row r="639" spans="1:53" x14ac:dyDescent="0.25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</row>
    <row r="640" spans="1:53" x14ac:dyDescent="0.25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</row>
    <row r="641" spans="1:53" x14ac:dyDescent="0.25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</row>
    <row r="642" spans="1:53" x14ac:dyDescent="0.25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</row>
    <row r="643" spans="1:53" x14ac:dyDescent="0.25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</row>
    <row r="644" spans="1:53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</row>
    <row r="645" spans="1:53" x14ac:dyDescent="0.2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</row>
    <row r="646" spans="1:53" x14ac:dyDescent="0.25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</row>
    <row r="647" spans="1:53" x14ac:dyDescent="0.25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</row>
    <row r="648" spans="1:53" x14ac:dyDescent="0.25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</row>
    <row r="649" spans="1:53" x14ac:dyDescent="0.25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</row>
    <row r="650" spans="1:53" x14ac:dyDescent="0.25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</row>
    <row r="651" spans="1:53" x14ac:dyDescent="0.25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</row>
    <row r="652" spans="1:53" x14ac:dyDescent="0.25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</row>
    <row r="653" spans="1:53" x14ac:dyDescent="0.25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</row>
    <row r="654" spans="1:53" x14ac:dyDescent="0.25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</row>
    <row r="655" spans="1:53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</row>
    <row r="656" spans="1:53" x14ac:dyDescent="0.25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</row>
    <row r="657" spans="1:53" x14ac:dyDescent="0.25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</row>
    <row r="658" spans="1:53" x14ac:dyDescent="0.25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</row>
    <row r="659" spans="1:53" x14ac:dyDescent="0.25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</row>
    <row r="660" spans="1:53" x14ac:dyDescent="0.25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</row>
    <row r="661" spans="1:53" x14ac:dyDescent="0.25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</row>
    <row r="662" spans="1:53" x14ac:dyDescent="0.25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</row>
    <row r="663" spans="1:53" x14ac:dyDescent="0.25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</row>
    <row r="664" spans="1:53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</row>
    <row r="665" spans="1:53" x14ac:dyDescent="0.2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</row>
    <row r="666" spans="1:53" x14ac:dyDescent="0.25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</row>
    <row r="667" spans="1:53" x14ac:dyDescent="0.25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</row>
    <row r="668" spans="1:53" x14ac:dyDescent="0.25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</row>
    <row r="669" spans="1:53" x14ac:dyDescent="0.25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</row>
    <row r="670" spans="1:53" x14ac:dyDescent="0.25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</row>
    <row r="671" spans="1:53" x14ac:dyDescent="0.25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</row>
    <row r="672" spans="1:53" x14ac:dyDescent="0.25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</row>
    <row r="673" spans="1:53" x14ac:dyDescent="0.25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</row>
    <row r="674" spans="1:53" x14ac:dyDescent="0.25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</row>
    <row r="675" spans="1:53" x14ac:dyDescent="0.2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</row>
    <row r="676" spans="1:53" x14ac:dyDescent="0.25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</row>
    <row r="677" spans="1:53" x14ac:dyDescent="0.25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</row>
    <row r="678" spans="1:53" x14ac:dyDescent="0.25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</row>
    <row r="679" spans="1:53" x14ac:dyDescent="0.25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</row>
    <row r="680" spans="1:53" x14ac:dyDescent="0.25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</row>
    <row r="681" spans="1:53" x14ac:dyDescent="0.25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</row>
    <row r="682" spans="1:53" x14ac:dyDescent="0.25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</row>
    <row r="683" spans="1:53" x14ac:dyDescent="0.25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</row>
    <row r="684" spans="1:53" x14ac:dyDescent="0.25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</row>
    <row r="685" spans="1:53" x14ac:dyDescent="0.2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</row>
    <row r="686" spans="1:53" x14ac:dyDescent="0.25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</row>
    <row r="687" spans="1:53" x14ac:dyDescent="0.25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</row>
    <row r="688" spans="1:53" x14ac:dyDescent="0.25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</row>
    <row r="689" spans="1:53" x14ac:dyDescent="0.25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</row>
    <row r="690" spans="1:53" x14ac:dyDescent="0.25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</row>
    <row r="691" spans="1:53" x14ac:dyDescent="0.25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</row>
    <row r="692" spans="1:53" x14ac:dyDescent="0.25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</row>
    <row r="693" spans="1:53" x14ac:dyDescent="0.25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</row>
    <row r="694" spans="1:53" x14ac:dyDescent="0.25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</row>
    <row r="695" spans="1:53" x14ac:dyDescent="0.2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</row>
    <row r="696" spans="1:53" x14ac:dyDescent="0.25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</row>
    <row r="697" spans="1:53" x14ac:dyDescent="0.25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</row>
    <row r="698" spans="1:53" x14ac:dyDescent="0.25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</row>
    <row r="699" spans="1:53" x14ac:dyDescent="0.25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</row>
    <row r="700" spans="1:53" x14ac:dyDescent="0.25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</row>
    <row r="701" spans="1:53" x14ac:dyDescent="0.25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</row>
    <row r="702" spans="1:53" x14ac:dyDescent="0.25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</row>
    <row r="703" spans="1:53" x14ac:dyDescent="0.25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</row>
    <row r="704" spans="1:53" x14ac:dyDescent="0.25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</row>
    <row r="705" spans="1:53" x14ac:dyDescent="0.2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</row>
    <row r="706" spans="1:53" x14ac:dyDescent="0.25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</row>
    <row r="707" spans="1:53" x14ac:dyDescent="0.25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</row>
    <row r="708" spans="1:53" x14ac:dyDescent="0.25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</row>
    <row r="709" spans="1:53" x14ac:dyDescent="0.25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</row>
    <row r="710" spans="1:53" x14ac:dyDescent="0.25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</row>
    <row r="711" spans="1:53" x14ac:dyDescent="0.25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</row>
    <row r="712" spans="1:53" x14ac:dyDescent="0.25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</row>
    <row r="713" spans="1:53" x14ac:dyDescent="0.25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</row>
    <row r="714" spans="1:53" x14ac:dyDescent="0.25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</row>
    <row r="715" spans="1:53" x14ac:dyDescent="0.2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</row>
    <row r="716" spans="1:53" x14ac:dyDescent="0.25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</row>
    <row r="717" spans="1:53" x14ac:dyDescent="0.25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</row>
    <row r="718" spans="1:53" x14ac:dyDescent="0.25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</row>
    <row r="719" spans="1:53" x14ac:dyDescent="0.25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</row>
    <row r="720" spans="1:53" x14ac:dyDescent="0.25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</row>
    <row r="721" spans="1:53" x14ac:dyDescent="0.25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</row>
    <row r="722" spans="1:53" x14ac:dyDescent="0.25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</row>
    <row r="723" spans="1:53" x14ac:dyDescent="0.25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</row>
    <row r="724" spans="1:53" x14ac:dyDescent="0.25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</row>
    <row r="725" spans="1:53" x14ac:dyDescent="0.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</row>
    <row r="726" spans="1:53" x14ac:dyDescent="0.25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</row>
    <row r="727" spans="1:53" x14ac:dyDescent="0.25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</row>
    <row r="728" spans="1:53" x14ac:dyDescent="0.25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</row>
    <row r="729" spans="1:53" x14ac:dyDescent="0.25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</row>
    <row r="730" spans="1:53" x14ac:dyDescent="0.25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</row>
    <row r="731" spans="1:53" x14ac:dyDescent="0.25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</row>
    <row r="732" spans="1:53" x14ac:dyDescent="0.25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</row>
    <row r="733" spans="1:53" x14ac:dyDescent="0.25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</row>
    <row r="734" spans="1:53" x14ac:dyDescent="0.25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</row>
    <row r="735" spans="1:53" x14ac:dyDescent="0.2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</row>
    <row r="736" spans="1:53" x14ac:dyDescent="0.25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</row>
    <row r="737" spans="1:53" x14ac:dyDescent="0.25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</row>
    <row r="738" spans="1:53" x14ac:dyDescent="0.25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</row>
    <row r="739" spans="1:53" x14ac:dyDescent="0.25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</row>
    <row r="740" spans="1:53" x14ac:dyDescent="0.25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</row>
    <row r="741" spans="1:53" x14ac:dyDescent="0.25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</row>
    <row r="742" spans="1:53" x14ac:dyDescent="0.25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</row>
    <row r="743" spans="1:53" x14ac:dyDescent="0.25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</row>
    <row r="744" spans="1:53" x14ac:dyDescent="0.25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</row>
    <row r="745" spans="1:53" x14ac:dyDescent="0.2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</row>
    <row r="746" spans="1:53" x14ac:dyDescent="0.25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</row>
    <row r="747" spans="1:53" x14ac:dyDescent="0.25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</row>
    <row r="748" spans="1:53" x14ac:dyDescent="0.25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</row>
    <row r="749" spans="1:53" x14ac:dyDescent="0.25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</row>
    <row r="750" spans="1:53" x14ac:dyDescent="0.25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</row>
    <row r="751" spans="1:53" x14ac:dyDescent="0.25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</row>
    <row r="752" spans="1:53" x14ac:dyDescent="0.25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</row>
    <row r="753" spans="1:53" x14ac:dyDescent="0.25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</row>
    <row r="754" spans="1:53" x14ac:dyDescent="0.25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</row>
    <row r="755" spans="1:53" x14ac:dyDescent="0.2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</row>
    <row r="756" spans="1:53" x14ac:dyDescent="0.25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</row>
    <row r="757" spans="1:53" x14ac:dyDescent="0.25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</row>
    <row r="758" spans="1:53" x14ac:dyDescent="0.25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</row>
    <row r="759" spans="1:53" x14ac:dyDescent="0.25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</row>
    <row r="760" spans="1:53" x14ac:dyDescent="0.25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</row>
    <row r="761" spans="1:53" x14ac:dyDescent="0.25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</row>
    <row r="762" spans="1:53" x14ac:dyDescent="0.25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</row>
    <row r="763" spans="1:53" x14ac:dyDescent="0.25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</row>
    <row r="764" spans="1:53" x14ac:dyDescent="0.25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</row>
    <row r="765" spans="1:53" x14ac:dyDescent="0.2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</row>
    <row r="766" spans="1:53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</row>
    <row r="767" spans="1:53" x14ac:dyDescent="0.25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</row>
    <row r="768" spans="1:53" x14ac:dyDescent="0.25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</row>
    <row r="769" spans="1:53" x14ac:dyDescent="0.25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</row>
    <row r="770" spans="1:53" x14ac:dyDescent="0.25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</row>
    <row r="771" spans="1:53" x14ac:dyDescent="0.25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</row>
    <row r="772" spans="1:53" x14ac:dyDescent="0.25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</row>
    <row r="773" spans="1:53" x14ac:dyDescent="0.25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</row>
    <row r="774" spans="1:53" x14ac:dyDescent="0.25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</row>
    <row r="775" spans="1:53" x14ac:dyDescent="0.2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</row>
    <row r="776" spans="1:53" x14ac:dyDescent="0.25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</row>
    <row r="777" spans="1:53" x14ac:dyDescent="0.25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</row>
    <row r="778" spans="1:53" x14ac:dyDescent="0.25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</row>
    <row r="779" spans="1:53" x14ac:dyDescent="0.25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</row>
    <row r="780" spans="1:53" x14ac:dyDescent="0.25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</row>
    <row r="781" spans="1:53" x14ac:dyDescent="0.25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</row>
    <row r="782" spans="1:53" x14ac:dyDescent="0.25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</row>
    <row r="783" spans="1:53" x14ac:dyDescent="0.25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</row>
    <row r="784" spans="1:53" x14ac:dyDescent="0.25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</row>
    <row r="785" spans="1:53" x14ac:dyDescent="0.2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</row>
    <row r="786" spans="1:53" x14ac:dyDescent="0.25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</row>
    <row r="787" spans="1:53" x14ac:dyDescent="0.25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</row>
    <row r="788" spans="1:53" x14ac:dyDescent="0.25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</row>
    <row r="789" spans="1:53" x14ac:dyDescent="0.25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</row>
    <row r="790" spans="1:53" x14ac:dyDescent="0.25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</row>
    <row r="791" spans="1:53" x14ac:dyDescent="0.25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</row>
    <row r="792" spans="1:53" x14ac:dyDescent="0.25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</row>
    <row r="793" spans="1:53" x14ac:dyDescent="0.25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</row>
    <row r="794" spans="1:53" x14ac:dyDescent="0.25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</row>
    <row r="795" spans="1:53" x14ac:dyDescent="0.2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</row>
    <row r="796" spans="1:53" x14ac:dyDescent="0.25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</row>
    <row r="797" spans="1:53" x14ac:dyDescent="0.25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</row>
    <row r="798" spans="1:53" x14ac:dyDescent="0.25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</row>
    <row r="799" spans="1:53" x14ac:dyDescent="0.25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</row>
    <row r="800" spans="1:53" x14ac:dyDescent="0.25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</row>
    <row r="801" spans="1:53" x14ac:dyDescent="0.25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</row>
    <row r="802" spans="1:53" x14ac:dyDescent="0.25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</row>
    <row r="803" spans="1:53" x14ac:dyDescent="0.25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</row>
    <row r="804" spans="1:53" x14ac:dyDescent="0.25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</row>
    <row r="805" spans="1:53" x14ac:dyDescent="0.2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</row>
    <row r="806" spans="1:53" x14ac:dyDescent="0.25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</row>
    <row r="807" spans="1:53" x14ac:dyDescent="0.25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</row>
    <row r="808" spans="1:53" x14ac:dyDescent="0.25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</row>
    <row r="809" spans="1:53" x14ac:dyDescent="0.25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</row>
    <row r="810" spans="1:53" x14ac:dyDescent="0.25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</row>
    <row r="811" spans="1:53" x14ac:dyDescent="0.25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</row>
    <row r="812" spans="1:53" x14ac:dyDescent="0.25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</row>
    <row r="813" spans="1:53" x14ac:dyDescent="0.25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</row>
    <row r="814" spans="1:53" x14ac:dyDescent="0.25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</row>
    <row r="815" spans="1:53" x14ac:dyDescent="0.2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</row>
    <row r="816" spans="1:53" x14ac:dyDescent="0.25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</row>
    <row r="817" spans="1:53" x14ac:dyDescent="0.25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</row>
    <row r="818" spans="1:53" x14ac:dyDescent="0.25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</row>
    <row r="819" spans="1:53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</row>
    <row r="820" spans="1:53" x14ac:dyDescent="0.25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</row>
    <row r="821" spans="1:53" x14ac:dyDescent="0.25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</row>
    <row r="822" spans="1:53" x14ac:dyDescent="0.25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</row>
    <row r="823" spans="1:53" x14ac:dyDescent="0.25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</row>
    <row r="824" spans="1:53" x14ac:dyDescent="0.25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</row>
    <row r="825" spans="1:53" x14ac:dyDescent="0.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</row>
    <row r="826" spans="1:53" x14ac:dyDescent="0.25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</row>
    <row r="827" spans="1:53" x14ac:dyDescent="0.25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</row>
    <row r="828" spans="1:53" x14ac:dyDescent="0.25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</row>
    <row r="829" spans="1:53" x14ac:dyDescent="0.25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</row>
    <row r="830" spans="1:53" x14ac:dyDescent="0.25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</row>
    <row r="831" spans="1:53" x14ac:dyDescent="0.25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</row>
    <row r="832" spans="1:53" x14ac:dyDescent="0.25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</row>
    <row r="833" spans="1:53" x14ac:dyDescent="0.25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</row>
    <row r="834" spans="1:53" x14ac:dyDescent="0.25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</row>
    <row r="835" spans="1:53" x14ac:dyDescent="0.2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</row>
    <row r="836" spans="1:53" x14ac:dyDescent="0.25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</row>
    <row r="837" spans="1:53" x14ac:dyDescent="0.25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</row>
    <row r="838" spans="1:53" x14ac:dyDescent="0.25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</row>
    <row r="839" spans="1:53" x14ac:dyDescent="0.25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</row>
    <row r="840" spans="1:53" x14ac:dyDescent="0.25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</row>
    <row r="841" spans="1:53" x14ac:dyDescent="0.25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</row>
    <row r="842" spans="1:53" x14ac:dyDescent="0.25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</row>
    <row r="843" spans="1:53" x14ac:dyDescent="0.25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</row>
    <row r="844" spans="1:53" x14ac:dyDescent="0.25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</row>
    <row r="845" spans="1:53" x14ac:dyDescent="0.2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</row>
    <row r="846" spans="1:53" x14ac:dyDescent="0.25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</row>
    <row r="847" spans="1:53" x14ac:dyDescent="0.25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</row>
    <row r="848" spans="1:53" x14ac:dyDescent="0.25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</row>
    <row r="849" spans="1:53" x14ac:dyDescent="0.25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</row>
    <row r="850" spans="1:53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</row>
    <row r="851" spans="1:53" x14ac:dyDescent="0.25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</row>
    <row r="852" spans="1:53" x14ac:dyDescent="0.25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</row>
    <row r="853" spans="1:53" x14ac:dyDescent="0.25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</row>
    <row r="854" spans="1:53" x14ac:dyDescent="0.25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</row>
    <row r="855" spans="1:53" x14ac:dyDescent="0.2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</row>
    <row r="856" spans="1:53" x14ac:dyDescent="0.25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</row>
    <row r="857" spans="1:53" x14ac:dyDescent="0.25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</row>
    <row r="858" spans="1:53" x14ac:dyDescent="0.25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</row>
    <row r="859" spans="1:53" x14ac:dyDescent="0.25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</row>
    <row r="860" spans="1:53" x14ac:dyDescent="0.25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</row>
    <row r="861" spans="1:53" x14ac:dyDescent="0.25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</row>
    <row r="862" spans="1:53" x14ac:dyDescent="0.25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</row>
    <row r="863" spans="1:53" x14ac:dyDescent="0.25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</row>
    <row r="864" spans="1:53" x14ac:dyDescent="0.25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</row>
    <row r="865" spans="1:53" x14ac:dyDescent="0.2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</row>
    <row r="866" spans="1:53" x14ac:dyDescent="0.25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</row>
    <row r="867" spans="1:53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</row>
    <row r="868" spans="1:53" x14ac:dyDescent="0.25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</row>
    <row r="869" spans="1:53" x14ac:dyDescent="0.25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</row>
    <row r="870" spans="1:53" x14ac:dyDescent="0.25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</row>
    <row r="871" spans="1:53" x14ac:dyDescent="0.25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</row>
    <row r="872" spans="1:53" x14ac:dyDescent="0.25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</row>
    <row r="873" spans="1:53" x14ac:dyDescent="0.25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</row>
    <row r="874" spans="1:53" x14ac:dyDescent="0.25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</row>
    <row r="875" spans="1:53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</row>
    <row r="876" spans="1:53" x14ac:dyDescent="0.25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</row>
    <row r="877" spans="1:53" x14ac:dyDescent="0.25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</row>
    <row r="878" spans="1:53" x14ac:dyDescent="0.25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</row>
    <row r="879" spans="1:53" x14ac:dyDescent="0.25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</row>
    <row r="880" spans="1:53" x14ac:dyDescent="0.25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</row>
    <row r="881" spans="1:53" x14ac:dyDescent="0.25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</row>
    <row r="882" spans="1:53" x14ac:dyDescent="0.25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</row>
    <row r="883" spans="1:53" x14ac:dyDescent="0.25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</row>
    <row r="884" spans="1:53" x14ac:dyDescent="0.25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</row>
    <row r="885" spans="1:53" x14ac:dyDescent="0.2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</row>
    <row r="886" spans="1:53" x14ac:dyDescent="0.25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</row>
    <row r="887" spans="1:53" x14ac:dyDescent="0.25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</row>
    <row r="888" spans="1:53" x14ac:dyDescent="0.25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</row>
    <row r="889" spans="1:53" x14ac:dyDescent="0.25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</row>
    <row r="890" spans="1:53" x14ac:dyDescent="0.25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</row>
    <row r="891" spans="1:53" x14ac:dyDescent="0.25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</row>
    <row r="892" spans="1:53" x14ac:dyDescent="0.25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</row>
    <row r="893" spans="1:53" x14ac:dyDescent="0.25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</row>
    <row r="894" spans="1:53" x14ac:dyDescent="0.25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</row>
    <row r="895" spans="1:53" x14ac:dyDescent="0.2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</row>
    <row r="896" spans="1:53" x14ac:dyDescent="0.25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</row>
    <row r="897" spans="1:53" x14ac:dyDescent="0.25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</row>
    <row r="898" spans="1:53" x14ac:dyDescent="0.25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</row>
    <row r="899" spans="1:53" x14ac:dyDescent="0.25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</row>
    <row r="900" spans="1:53" x14ac:dyDescent="0.25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</row>
    <row r="901" spans="1:53" x14ac:dyDescent="0.25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</row>
    <row r="902" spans="1:53" x14ac:dyDescent="0.25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</row>
    <row r="903" spans="1:53" x14ac:dyDescent="0.25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</row>
    <row r="904" spans="1:53" x14ac:dyDescent="0.25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</row>
    <row r="905" spans="1:53" x14ac:dyDescent="0.2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</row>
    <row r="906" spans="1:53" x14ac:dyDescent="0.25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</row>
    <row r="907" spans="1:53" x14ac:dyDescent="0.25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</row>
    <row r="908" spans="1:53" x14ac:dyDescent="0.25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</row>
    <row r="909" spans="1:53" x14ac:dyDescent="0.25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</row>
    <row r="910" spans="1:53" x14ac:dyDescent="0.25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</row>
    <row r="911" spans="1:53" x14ac:dyDescent="0.25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</row>
    <row r="912" spans="1:53" x14ac:dyDescent="0.25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</row>
    <row r="913" spans="1:53" x14ac:dyDescent="0.25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</row>
    <row r="914" spans="1:53" x14ac:dyDescent="0.25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</row>
    <row r="915" spans="1:53" x14ac:dyDescent="0.2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</row>
    <row r="916" spans="1:53" x14ac:dyDescent="0.25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</row>
    <row r="917" spans="1:53" x14ac:dyDescent="0.25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</row>
    <row r="918" spans="1:53" x14ac:dyDescent="0.25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</row>
    <row r="919" spans="1:53" x14ac:dyDescent="0.25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</row>
    <row r="920" spans="1:53" x14ac:dyDescent="0.25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</row>
    <row r="921" spans="1:53" x14ac:dyDescent="0.25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</row>
    <row r="922" spans="1:53" x14ac:dyDescent="0.25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</row>
    <row r="923" spans="1:53" x14ac:dyDescent="0.25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</row>
    <row r="924" spans="1:53" x14ac:dyDescent="0.25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</row>
    <row r="925" spans="1:53" x14ac:dyDescent="0.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</row>
    <row r="926" spans="1:53" x14ac:dyDescent="0.25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</row>
    <row r="927" spans="1:53" x14ac:dyDescent="0.25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</row>
    <row r="928" spans="1:53" x14ac:dyDescent="0.25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</row>
    <row r="929" spans="1:53" x14ac:dyDescent="0.25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</row>
    <row r="930" spans="1:53" x14ac:dyDescent="0.25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</row>
    <row r="931" spans="1:53" x14ac:dyDescent="0.25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</row>
    <row r="932" spans="1:53" x14ac:dyDescent="0.25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</row>
    <row r="933" spans="1:53" x14ac:dyDescent="0.25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</row>
    <row r="934" spans="1:53" x14ac:dyDescent="0.25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</row>
    <row r="935" spans="1:53" x14ac:dyDescent="0.2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</row>
    <row r="936" spans="1:53" x14ac:dyDescent="0.25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</row>
    <row r="937" spans="1:53" x14ac:dyDescent="0.25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</row>
    <row r="938" spans="1:53" x14ac:dyDescent="0.25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</row>
    <row r="939" spans="1:53" x14ac:dyDescent="0.25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</row>
    <row r="940" spans="1:53" x14ac:dyDescent="0.25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</row>
    <row r="941" spans="1:53" x14ac:dyDescent="0.25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</row>
    <row r="942" spans="1:53" x14ac:dyDescent="0.25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</row>
    <row r="943" spans="1:53" x14ac:dyDescent="0.25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</row>
    <row r="944" spans="1:53" x14ac:dyDescent="0.25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</row>
    <row r="945" spans="1:53" x14ac:dyDescent="0.2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</row>
    <row r="946" spans="1:53" x14ac:dyDescent="0.25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</row>
    <row r="947" spans="1:53" x14ac:dyDescent="0.25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</row>
    <row r="948" spans="1:53" x14ac:dyDescent="0.25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</row>
    <row r="949" spans="1:53" x14ac:dyDescent="0.25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</row>
    <row r="950" spans="1:53" x14ac:dyDescent="0.25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</row>
    <row r="951" spans="1:53" x14ac:dyDescent="0.25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</row>
    <row r="952" spans="1:53" x14ac:dyDescent="0.25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</row>
    <row r="953" spans="1:53" x14ac:dyDescent="0.25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</row>
    <row r="954" spans="1:53" x14ac:dyDescent="0.25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</row>
    <row r="955" spans="1:53" x14ac:dyDescent="0.2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</row>
    <row r="956" spans="1:53" x14ac:dyDescent="0.25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</row>
    <row r="957" spans="1:53" x14ac:dyDescent="0.25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</row>
    <row r="958" spans="1:53" x14ac:dyDescent="0.25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</row>
    <row r="959" spans="1:53" x14ac:dyDescent="0.25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</row>
    <row r="960" spans="1:53" x14ac:dyDescent="0.25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</row>
    <row r="961" spans="1:53" x14ac:dyDescent="0.25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</row>
    <row r="962" spans="1:53" x14ac:dyDescent="0.25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</row>
    <row r="963" spans="1:53" x14ac:dyDescent="0.25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</row>
    <row r="964" spans="1:53" x14ac:dyDescent="0.25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</row>
    <row r="965" spans="1:53" x14ac:dyDescent="0.2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</row>
    <row r="966" spans="1:53" x14ac:dyDescent="0.25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</row>
    <row r="967" spans="1:53" x14ac:dyDescent="0.25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</row>
    <row r="968" spans="1:53" x14ac:dyDescent="0.25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</row>
    <row r="969" spans="1:53" x14ac:dyDescent="0.25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</row>
    <row r="970" spans="1:53" x14ac:dyDescent="0.25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</row>
    <row r="971" spans="1:53" x14ac:dyDescent="0.25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</row>
    <row r="972" spans="1:53" x14ac:dyDescent="0.25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</row>
    <row r="973" spans="1:53" x14ac:dyDescent="0.25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</row>
    <row r="974" spans="1:53" x14ac:dyDescent="0.25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</row>
    <row r="975" spans="1:53" x14ac:dyDescent="0.2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</row>
    <row r="976" spans="1:53" x14ac:dyDescent="0.25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</row>
    <row r="977" spans="1:53" x14ac:dyDescent="0.25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</row>
    <row r="978" spans="1:53" x14ac:dyDescent="0.25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</row>
    <row r="979" spans="1:53" x14ac:dyDescent="0.25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</row>
    <row r="980" spans="1:53" x14ac:dyDescent="0.25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</row>
    <row r="981" spans="1:53" x14ac:dyDescent="0.25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</row>
    <row r="982" spans="1:53" x14ac:dyDescent="0.25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</row>
    <row r="983" spans="1:53" x14ac:dyDescent="0.25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</row>
    <row r="984" spans="1:53" x14ac:dyDescent="0.25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</row>
    <row r="985" spans="1:53" x14ac:dyDescent="0.2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</row>
    <row r="986" spans="1:53" x14ac:dyDescent="0.25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</row>
    <row r="987" spans="1:53" x14ac:dyDescent="0.25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</row>
    <row r="988" spans="1:53" x14ac:dyDescent="0.25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</row>
    <row r="989" spans="1:53" x14ac:dyDescent="0.25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</row>
    <row r="990" spans="1:53" x14ac:dyDescent="0.25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</row>
    <row r="991" spans="1:53" x14ac:dyDescent="0.25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</row>
    <row r="992" spans="1:53" x14ac:dyDescent="0.25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</row>
    <row r="993" spans="1:53" x14ac:dyDescent="0.25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</row>
    <row r="994" spans="1:53" x14ac:dyDescent="0.25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</row>
    <row r="995" spans="1:53" x14ac:dyDescent="0.2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</row>
    <row r="996" spans="1:53" x14ac:dyDescent="0.25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</row>
    <row r="997" spans="1:53" x14ac:dyDescent="0.25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</row>
    <row r="998" spans="1:53" x14ac:dyDescent="0.25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</row>
    <row r="999" spans="1:53" x14ac:dyDescent="0.25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</row>
    <row r="1000" spans="1:53" x14ac:dyDescent="0.25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</row>
    <row r="1001" spans="1:53" x14ac:dyDescent="0.25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</row>
    <row r="1002" spans="1:53" x14ac:dyDescent="0.25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</row>
    <row r="1003" spans="1:53" x14ac:dyDescent="0.25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</row>
    <row r="1004" spans="1:53" x14ac:dyDescent="0.25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</row>
    <row r="1005" spans="1:53" x14ac:dyDescent="0.25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</row>
    <row r="1006" spans="1:53" x14ac:dyDescent="0.25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</row>
    <row r="1007" spans="1:53" x14ac:dyDescent="0.25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</row>
    <row r="1008" spans="1:53" x14ac:dyDescent="0.25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</row>
    <row r="1009" spans="1:53" x14ac:dyDescent="0.25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</row>
    <row r="1010" spans="1:53" x14ac:dyDescent="0.25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</row>
    <row r="1011" spans="1:53" x14ac:dyDescent="0.25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</row>
    <row r="1012" spans="1:53" x14ac:dyDescent="0.25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</row>
    <row r="1013" spans="1:53" x14ac:dyDescent="0.25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</row>
    <row r="1014" spans="1:53" x14ac:dyDescent="0.25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</row>
    <row r="1015" spans="1:53" x14ac:dyDescent="0.25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</row>
    <row r="1016" spans="1:53" x14ac:dyDescent="0.25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</row>
    <row r="1017" spans="1:53" x14ac:dyDescent="0.25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</row>
    <row r="1018" spans="1:53" x14ac:dyDescent="0.25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</row>
    <row r="1019" spans="1:53" x14ac:dyDescent="0.25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</row>
    <row r="1020" spans="1:53" x14ac:dyDescent="0.25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</row>
    <row r="1021" spans="1:53" x14ac:dyDescent="0.25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</row>
    <row r="1022" spans="1:53" x14ac:dyDescent="0.25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</row>
    <row r="1023" spans="1:53" x14ac:dyDescent="0.25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</row>
    <row r="1024" spans="1:53" x14ac:dyDescent="0.25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</row>
    <row r="1025" spans="1:53" x14ac:dyDescent="0.25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</row>
    <row r="1026" spans="1:53" x14ac:dyDescent="0.25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</row>
    <row r="1027" spans="1:53" x14ac:dyDescent="0.25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</row>
    <row r="1028" spans="1:53" x14ac:dyDescent="0.25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</row>
    <row r="1029" spans="1:53" x14ac:dyDescent="0.25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</row>
    <row r="1030" spans="1:53" x14ac:dyDescent="0.25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</row>
    <row r="1031" spans="1:53" x14ac:dyDescent="0.25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</row>
    <row r="1032" spans="1:53" x14ac:dyDescent="0.25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</row>
    <row r="1033" spans="1:53" x14ac:dyDescent="0.25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</row>
    <row r="1034" spans="1:53" x14ac:dyDescent="0.25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</row>
    <row r="1035" spans="1:53" x14ac:dyDescent="0.25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</row>
    <row r="1036" spans="1:53" x14ac:dyDescent="0.25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</row>
    <row r="1037" spans="1:53" x14ac:dyDescent="0.25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</row>
    <row r="1038" spans="1:53" x14ac:dyDescent="0.25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</row>
    <row r="1039" spans="1:53" x14ac:dyDescent="0.25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</row>
    <row r="1040" spans="1:53" x14ac:dyDescent="0.25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</row>
    <row r="1041" spans="1:53" x14ac:dyDescent="0.25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</row>
    <row r="1042" spans="1:53" x14ac:dyDescent="0.25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</row>
    <row r="1043" spans="1:53" x14ac:dyDescent="0.25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</row>
    <row r="1044" spans="1:53" x14ac:dyDescent="0.25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</row>
    <row r="1045" spans="1:53" x14ac:dyDescent="0.25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</row>
    <row r="1046" spans="1:53" x14ac:dyDescent="0.25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</row>
    <row r="1047" spans="1:53" x14ac:dyDescent="0.25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</row>
    <row r="1048" spans="1:53" x14ac:dyDescent="0.25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</row>
    <row r="1049" spans="1:53" x14ac:dyDescent="0.25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</row>
    <row r="1050" spans="1:53" x14ac:dyDescent="0.25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</row>
    <row r="1051" spans="1:53" x14ac:dyDescent="0.25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</row>
    <row r="1052" spans="1:53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</row>
    <row r="1053" spans="1:53" x14ac:dyDescent="0.25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</row>
    <row r="1054" spans="1:53" x14ac:dyDescent="0.25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</row>
    <row r="1055" spans="1:53" x14ac:dyDescent="0.25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</row>
    <row r="1056" spans="1:53" x14ac:dyDescent="0.25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</row>
    <row r="1057" spans="1:53" x14ac:dyDescent="0.25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</row>
    <row r="1058" spans="1:53" x14ac:dyDescent="0.25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</row>
    <row r="1059" spans="1:53" x14ac:dyDescent="0.25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</row>
    <row r="1060" spans="1:53" x14ac:dyDescent="0.25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</row>
    <row r="1061" spans="1:53" x14ac:dyDescent="0.25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560"/>
  <sheetViews>
    <sheetView topLeftCell="A115" zoomScale="80" zoomScaleNormal="80" workbookViewId="0">
      <selection activeCell="D119" sqref="D119"/>
    </sheetView>
  </sheetViews>
  <sheetFormatPr defaultRowHeight="15" x14ac:dyDescent="0.25"/>
  <cols>
    <col min="1" max="1" width="12.7109375" customWidth="1"/>
    <col min="4" max="4" width="15.5703125" customWidth="1"/>
    <col min="13" max="13" width="9.85546875" customWidth="1"/>
    <col min="14" max="14" width="10.28515625" customWidth="1"/>
    <col min="18" max="18" width="10.42578125" customWidth="1"/>
    <col min="19" max="19" width="14.140625" customWidth="1"/>
    <col min="20" max="20" width="15.7109375" customWidth="1"/>
    <col min="21" max="21" width="13.5703125" customWidth="1"/>
    <col min="28" max="28" width="14.7109375" customWidth="1"/>
    <col min="29" max="29" width="14.140625" customWidth="1"/>
    <col min="30" max="30" width="13.28515625" customWidth="1"/>
    <col min="31" max="32" width="12.85546875" customWidth="1"/>
    <col min="33" max="33" width="12.42578125" customWidth="1"/>
    <col min="34" max="34" width="12.85546875" customWidth="1"/>
    <col min="35" max="35" width="12.140625" customWidth="1"/>
    <col min="36" max="36" width="13.5703125" customWidth="1"/>
    <col min="37" max="37" width="15.7109375" customWidth="1"/>
    <col min="38" max="38" width="13.5703125" customWidth="1"/>
    <col min="39" max="39" width="12.7109375" customWidth="1"/>
    <col min="40" max="40" width="15" customWidth="1"/>
  </cols>
  <sheetData>
    <row r="1" spans="1:80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68" t="s">
        <v>333</v>
      </c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</row>
    <row r="2" spans="1:80" x14ac:dyDescent="0.25">
      <c r="A2" s="4" t="s">
        <v>18</v>
      </c>
      <c r="B2" s="41">
        <f>'prevalence calculations'!W10</f>
        <v>578.82919856350259</v>
      </c>
      <c r="C2" s="41">
        <f>'prevalence calculations'!V10</f>
        <v>239.86459787586259</v>
      </c>
      <c r="D2" s="41">
        <f>'prevalence calculations'!G10</f>
        <v>21.796743308460208</v>
      </c>
      <c r="E2" s="41">
        <f>'prevalence calculations'!I10</f>
        <v>11.606058125284006</v>
      </c>
      <c r="F2" s="41">
        <f>'prevalence calculations'!K10</f>
        <v>6.7937901221174677</v>
      </c>
      <c r="G2" s="41">
        <f>'prevalence calculations'!M10</f>
        <v>4.2461188263234169</v>
      </c>
      <c r="H2" s="41">
        <f>'prevalence calculations'!O10</f>
        <v>1.6266194404989145</v>
      </c>
      <c r="I2" s="41">
        <f>'prevalence calculations'!R10</f>
        <v>0.23275091854254165</v>
      </c>
      <c r="J2" s="41">
        <f>'prevalence calculations'!T10</f>
        <v>5.6362363613287392E-2</v>
      </c>
      <c r="K2" s="41">
        <v>0</v>
      </c>
      <c r="L2" s="41">
        <f xml:space="preserve"> (C2 + D2 + E2 + F2 + G2 + H2) / $Q$2</f>
        <v>0.33053949186838111</v>
      </c>
      <c r="M2" s="41">
        <f xml:space="preserve"> (D2 + E2 + F2 + G2 + H2) / (C2 + D2 + E2 + F2+ G2 + H2)</f>
        <v>0.16111879479812494</v>
      </c>
      <c r="N2" s="41">
        <f>I2 / (D2 + E2 + F2 + G2 + H2)</f>
        <v>5.0521880704228897E-3</v>
      </c>
      <c r="O2" s="41"/>
      <c r="P2" s="41"/>
      <c r="Q2" s="41">
        <f>SUM(B2:K2)</f>
        <v>865.05223954420501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</row>
    <row r="3" spans="1:80" ht="15.75" thickBot="1" x14ac:dyDescent="0.3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" t="s">
        <v>334</v>
      </c>
      <c r="W3" s="23"/>
      <c r="X3" s="23"/>
      <c r="Y3" s="23"/>
      <c r="AH3" s="31" t="s">
        <v>335</v>
      </c>
      <c r="AT3" s="31" t="s">
        <v>336</v>
      </c>
      <c r="BF3" s="31" t="s">
        <v>337</v>
      </c>
      <c r="BR3" s="31" t="s">
        <v>338</v>
      </c>
    </row>
    <row r="4" spans="1:80" x14ac:dyDescent="0.25">
      <c r="A4" s="4" t="str">
        <f>'60-64 transition matrix'!A1</f>
        <v>60-64</v>
      </c>
      <c r="B4" s="4" t="str">
        <f>'60-64 transition matrix'!B1</f>
        <v>no NAFLD</v>
      </c>
      <c r="C4" s="4" t="str">
        <f>'60-64 transition matrix'!C1</f>
        <v>NAFLD</v>
      </c>
      <c r="D4" s="4" t="str">
        <f>'60-64 transition matrix'!D1</f>
        <v>F1</v>
      </c>
      <c r="E4" s="4" t="str">
        <f>'60-64 transition matrix'!E1</f>
        <v>F2</v>
      </c>
      <c r="F4" s="4" t="str">
        <f>'60-64 transition matrix'!F1</f>
        <v>F3</v>
      </c>
      <c r="G4" s="4" t="str">
        <f>'60-64 transition matrix'!G1</f>
        <v>F4</v>
      </c>
      <c r="H4" s="4" t="str">
        <f>'60-64 transition matrix'!H1</f>
        <v>DCC</v>
      </c>
      <c r="I4" s="4" t="str">
        <f>'60-64 transition matrix'!I1</f>
        <v>HCC</v>
      </c>
      <c r="J4" s="4" t="str">
        <f>'60-64 transition matrix'!J1</f>
        <v>LT</v>
      </c>
      <c r="K4" s="4" t="str">
        <f>'60-64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70" t="s">
        <v>318</v>
      </c>
      <c r="W4" s="71" t="s">
        <v>66</v>
      </c>
      <c r="X4" s="71" t="s">
        <v>59</v>
      </c>
      <c r="Y4" s="71" t="s">
        <v>1</v>
      </c>
      <c r="Z4" s="71" t="s">
        <v>2</v>
      </c>
      <c r="AA4" s="71" t="s">
        <v>3</v>
      </c>
      <c r="AB4" s="71" t="s">
        <v>4</v>
      </c>
      <c r="AC4" s="71" t="s">
        <v>64</v>
      </c>
      <c r="AD4" s="71" t="s">
        <v>5</v>
      </c>
      <c r="AE4" s="71" t="s">
        <v>6</v>
      </c>
      <c r="AF4" s="71" t="s">
        <v>65</v>
      </c>
      <c r="AG4" s="45"/>
      <c r="AH4" s="71" t="str">
        <f>'Y2 surgery transition matrices'!A97</f>
        <v>TX Y2 60-64</v>
      </c>
      <c r="AI4" s="71" t="str">
        <f>'Y2 surgery transition matrices'!B97</f>
        <v>no NAFLD</v>
      </c>
      <c r="AJ4" s="71" t="str">
        <f>'Y2 surgery transition matrices'!C97</f>
        <v>NAFLD</v>
      </c>
      <c r="AK4" s="71" t="str">
        <f>'Y2 surgery transition matrices'!D97</f>
        <v>F1</v>
      </c>
      <c r="AL4" s="71" t="str">
        <f>'Y2 surgery transition matrices'!E97</f>
        <v>F2</v>
      </c>
      <c r="AM4" s="92" t="str">
        <f>'Y2 surgery transition matrices'!F97</f>
        <v>F3</v>
      </c>
      <c r="AN4" s="92" t="str">
        <f>'Y2 surgery transition matrices'!G97</f>
        <v>F4</v>
      </c>
      <c r="AO4" s="92" t="str">
        <f>'Y2 surgery transition matrices'!H97</f>
        <v>DCC</v>
      </c>
      <c r="AP4" s="92" t="str">
        <f>'Y2 surgery transition matrices'!I97</f>
        <v>HCC</v>
      </c>
      <c r="AQ4" s="92" t="str">
        <f>'Y2 surgery transition matrices'!J97</f>
        <v>LT</v>
      </c>
      <c r="AR4" s="92" t="str">
        <f>'Y2 surgery transition matrices'!K97</f>
        <v>death</v>
      </c>
      <c r="AS4" s="92"/>
      <c r="AT4" s="71" t="s">
        <v>318</v>
      </c>
      <c r="AU4" s="71" t="s">
        <v>66</v>
      </c>
      <c r="AV4" s="71" t="s">
        <v>59</v>
      </c>
      <c r="AW4" s="71" t="s">
        <v>1</v>
      </c>
      <c r="AX4" s="71" t="s">
        <v>2</v>
      </c>
      <c r="AY4" s="71" t="s">
        <v>3</v>
      </c>
      <c r="AZ4" s="71" t="s">
        <v>4</v>
      </c>
      <c r="BA4" s="71" t="s">
        <v>64</v>
      </c>
      <c r="BB4" s="71" t="s">
        <v>5</v>
      </c>
      <c r="BC4" s="71" t="s">
        <v>6</v>
      </c>
      <c r="BD4" s="71" t="s">
        <v>65</v>
      </c>
      <c r="BE4" s="84"/>
      <c r="BF4" s="71" t="s">
        <v>318</v>
      </c>
      <c r="BG4" s="71" t="s">
        <v>66</v>
      </c>
      <c r="BH4" s="71" t="s">
        <v>59</v>
      </c>
      <c r="BI4" s="71" t="s">
        <v>1</v>
      </c>
      <c r="BJ4" s="71" t="s">
        <v>2</v>
      </c>
      <c r="BK4" s="71" t="s">
        <v>3</v>
      </c>
      <c r="BL4" s="71" t="s">
        <v>4</v>
      </c>
      <c r="BM4" s="71" t="s">
        <v>64</v>
      </c>
      <c r="BN4" s="71" t="s">
        <v>5</v>
      </c>
      <c r="BO4" s="71" t="s">
        <v>6</v>
      </c>
      <c r="BP4" s="71" t="s">
        <v>65</v>
      </c>
      <c r="BQ4" s="84"/>
      <c r="BR4" s="71" t="s">
        <v>329</v>
      </c>
      <c r="BS4" s="71" t="s">
        <v>66</v>
      </c>
      <c r="BT4" s="71" t="s">
        <v>59</v>
      </c>
      <c r="BU4" s="71" t="s">
        <v>1</v>
      </c>
      <c r="BV4" s="71" t="s">
        <v>2</v>
      </c>
      <c r="BW4" s="71" t="s">
        <v>3</v>
      </c>
      <c r="BX4" s="71" t="s">
        <v>4</v>
      </c>
      <c r="BY4" s="71" t="s">
        <v>64</v>
      </c>
      <c r="BZ4" s="71" t="s">
        <v>5</v>
      </c>
      <c r="CA4" s="71" t="s">
        <v>6</v>
      </c>
      <c r="CB4" s="74" t="s">
        <v>65</v>
      </c>
    </row>
    <row r="5" spans="1:80" x14ac:dyDescent="0.25">
      <c r="A5" s="4" t="str">
        <f>'60-64 transition matrix'!A2</f>
        <v>no NAFLD</v>
      </c>
      <c r="B5" s="41">
        <f>'60-64 transition matrix'!B2</f>
        <v>0.90156000000000003</v>
      </c>
      <c r="C5" s="41">
        <f>'60-64 transition matrix'!C2</f>
        <v>8.8099999999999998E-2</v>
      </c>
      <c r="D5" s="41">
        <f>'60-64 transition matrix'!D2</f>
        <v>0</v>
      </c>
      <c r="E5" s="41">
        <f>'60-64 transition matrix'!E2</f>
        <v>0</v>
      </c>
      <c r="F5" s="41">
        <f>'60-64 transition matrix'!F2</f>
        <v>0</v>
      </c>
      <c r="G5" s="41">
        <f>'60-64 transition matrix'!G2</f>
        <v>0</v>
      </c>
      <c r="H5" s="41">
        <f>'60-64 transition matrix'!H2</f>
        <v>0</v>
      </c>
      <c r="I5" s="41">
        <f>'60-64 transition matrix'!I2</f>
        <v>0</v>
      </c>
      <c r="J5" s="41">
        <f>'60-64 transition matrix'!J2</f>
        <v>0</v>
      </c>
      <c r="K5" s="41">
        <f>'60-64 transition matrix'!K2</f>
        <v>1.034E-2</v>
      </c>
      <c r="L5" s="41"/>
      <c r="M5" s="41"/>
      <c r="N5" s="41"/>
      <c r="O5" s="41"/>
      <c r="P5" s="41"/>
      <c r="Q5" s="41"/>
      <c r="R5" s="22" t="s">
        <v>172</v>
      </c>
      <c r="S5" s="4" t="s">
        <v>173</v>
      </c>
      <c r="T5" s="4" t="s">
        <v>196</v>
      </c>
      <c r="U5" s="41"/>
      <c r="V5" s="75" t="s">
        <v>66</v>
      </c>
      <c r="W5" s="85">
        <f xml:space="preserve"> 1-X5-Y5-Z5-AA5-AB5-AC5-AD5-AE5-AF5</f>
        <v>0.90156000000000003</v>
      </c>
      <c r="X5" s="85">
        <f>'progression calculations'!$B$11</f>
        <v>8.8099999999999998E-2</v>
      </c>
      <c r="Y5" s="85">
        <v>0</v>
      </c>
      <c r="Z5" s="85">
        <v>0</v>
      </c>
      <c r="AA5" s="85">
        <v>0</v>
      </c>
      <c r="AB5" s="85">
        <v>0</v>
      </c>
      <c r="AC5" s="85">
        <v>0</v>
      </c>
      <c r="AD5" s="85">
        <v>0</v>
      </c>
      <c r="AE5" s="85">
        <v>0</v>
      </c>
      <c r="AF5" s="85">
        <f>'mortality calculations'!$B$11</f>
        <v>1.034E-2</v>
      </c>
      <c r="AG5" s="54"/>
      <c r="AH5" s="53" t="str">
        <f>'Y2 surgery transition matrices'!A98</f>
        <v>no NAFLD</v>
      </c>
      <c r="AI5" s="54">
        <f>'Y2 surgery transition matrices'!B98</f>
        <v>0.90156000000000003</v>
      </c>
      <c r="AJ5" s="54">
        <f>'Y2 surgery transition matrices'!C98</f>
        <v>8.8099999999999998E-2</v>
      </c>
      <c r="AK5" s="54">
        <f>'Y2 surgery transition matrices'!D98</f>
        <v>0</v>
      </c>
      <c r="AL5" s="54">
        <f>'Y2 surgery transition matrices'!E98</f>
        <v>0</v>
      </c>
      <c r="AM5" s="86">
        <f>'Y2 surgery transition matrices'!F98</f>
        <v>0</v>
      </c>
      <c r="AN5" s="86">
        <f>'Y2 surgery transition matrices'!G98</f>
        <v>0</v>
      </c>
      <c r="AO5" s="86">
        <f>'Y2 surgery transition matrices'!H98</f>
        <v>0</v>
      </c>
      <c r="AP5" s="86">
        <f>'Y2 surgery transition matrices'!I98</f>
        <v>0</v>
      </c>
      <c r="AQ5" s="86">
        <f>'Y2 surgery transition matrices'!J98</f>
        <v>0</v>
      </c>
      <c r="AR5" s="86">
        <f>'Y2 surgery transition matrices'!K98</f>
        <v>1.034E-2</v>
      </c>
      <c r="AS5" s="86"/>
      <c r="AT5" s="53" t="s">
        <v>66</v>
      </c>
      <c r="AU5" s="85">
        <f xml:space="preserve"> 1-AV5-AW5-AX5-AY5-AZ5-BA5-BB5-BC5-BD5</f>
        <v>0.90156000000000003</v>
      </c>
      <c r="AV5" s="85">
        <f>'progression calculations'!$B$11</f>
        <v>8.8099999999999998E-2</v>
      </c>
      <c r="AW5" s="85">
        <v>0</v>
      </c>
      <c r="AX5" s="85">
        <v>0</v>
      </c>
      <c r="AY5" s="85">
        <v>0</v>
      </c>
      <c r="AZ5" s="85">
        <v>0</v>
      </c>
      <c r="BA5" s="85">
        <v>0</v>
      </c>
      <c r="BB5" s="85">
        <v>0</v>
      </c>
      <c r="BC5" s="85">
        <v>0</v>
      </c>
      <c r="BD5" s="85">
        <f>'mortality calculations'!$B$11</f>
        <v>1.034E-2</v>
      </c>
      <c r="BE5" s="86"/>
      <c r="BF5" s="53" t="s">
        <v>66</v>
      </c>
      <c r="BG5" s="85">
        <f xml:space="preserve"> 1-BH5-BI5-BJ5-BK5-BL5-BM5-BN5-BO5-BP5</f>
        <v>0.90156000000000003</v>
      </c>
      <c r="BH5" s="85">
        <f>'progression calculations'!$B$11</f>
        <v>8.8099999999999998E-2</v>
      </c>
      <c r="BI5" s="85">
        <v>0</v>
      </c>
      <c r="BJ5" s="85">
        <v>0</v>
      </c>
      <c r="BK5" s="85">
        <v>0</v>
      </c>
      <c r="BL5" s="85">
        <v>0</v>
      </c>
      <c r="BM5" s="85">
        <v>0</v>
      </c>
      <c r="BN5" s="85">
        <v>0</v>
      </c>
      <c r="BO5" s="85">
        <v>0</v>
      </c>
      <c r="BP5" s="85">
        <f>'mortality calculations'!$B$11</f>
        <v>1.034E-2</v>
      </c>
      <c r="BQ5" s="86"/>
      <c r="BR5" s="53" t="s">
        <v>66</v>
      </c>
      <c r="BS5" s="85">
        <f xml:space="preserve"> 1-BT5-BU5-BV5-BW5-BX5-BY5-BZ5-CA5-CB5</f>
        <v>0.90156000000000003</v>
      </c>
      <c r="BT5" s="85">
        <f>'progression calculations'!$B$11</f>
        <v>8.8099999999999998E-2</v>
      </c>
      <c r="BU5" s="85">
        <v>0</v>
      </c>
      <c r="BV5" s="85">
        <v>0</v>
      </c>
      <c r="BW5" s="85">
        <v>0</v>
      </c>
      <c r="BX5" s="85">
        <v>0</v>
      </c>
      <c r="BY5" s="85">
        <v>0</v>
      </c>
      <c r="BZ5" s="85">
        <v>0</v>
      </c>
      <c r="CA5" s="85">
        <v>0</v>
      </c>
      <c r="CB5" s="87">
        <f>'mortality calculations'!$B$11</f>
        <v>1.034E-2</v>
      </c>
    </row>
    <row r="6" spans="1:80" x14ac:dyDescent="0.25">
      <c r="A6" s="4" t="str">
        <f>'60-64 transition matrix'!A3</f>
        <v>NAFLD</v>
      </c>
      <c r="B6" s="41">
        <f>'60-64 transition matrix'!B3</f>
        <v>0.17818999999999999</v>
      </c>
      <c r="C6" s="41">
        <f>'60-64 transition matrix'!C3</f>
        <v>0.7889153000000001</v>
      </c>
      <c r="D6" s="41">
        <f>'60-64 transition matrix'!D3</f>
        <v>2.0952000000000002E-2</v>
      </c>
      <c r="E6" s="41">
        <f>'60-64 transition matrix'!E3</f>
        <v>0</v>
      </c>
      <c r="F6" s="41">
        <f>'60-64 transition matrix'!F3</f>
        <v>0</v>
      </c>
      <c r="G6" s="41">
        <f>'60-64 transition matrix'!G3</f>
        <v>0</v>
      </c>
      <c r="H6" s="41">
        <f>'60-64 transition matrix'!H3</f>
        <v>0</v>
      </c>
      <c r="I6" s="41">
        <f>'60-64 transition matrix'!I3</f>
        <v>0</v>
      </c>
      <c r="J6" s="41">
        <f>'60-64 transition matrix'!J3</f>
        <v>0</v>
      </c>
      <c r="K6" s="41">
        <f>'60-64 transition matrix'!K3</f>
        <v>1.1942700000000001E-2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75" t="s">
        <v>59</v>
      </c>
      <c r="W6" s="85">
        <f>'progression calculations'!$P$11</f>
        <v>0.17818999999999999</v>
      </c>
      <c r="X6" s="85">
        <f xml:space="preserve"> 1-W6-Y6-Z6-AA6-AB6-AC6-AD6-AE6-AF6</f>
        <v>0.7889153000000001</v>
      </c>
      <c r="Y6" s="85">
        <f>'progression calculations'!$C$11</f>
        <v>2.0952000000000002E-2</v>
      </c>
      <c r="Z6" s="85">
        <v>0</v>
      </c>
      <c r="AA6" s="85">
        <v>0</v>
      </c>
      <c r="AB6" s="85">
        <v>0</v>
      </c>
      <c r="AC6" s="85">
        <v>0</v>
      </c>
      <c r="AD6" s="85">
        <v>0</v>
      </c>
      <c r="AE6" s="85">
        <v>0</v>
      </c>
      <c r="AF6" s="85">
        <f>'mortality calculations'!$C$11</f>
        <v>1.1942700000000001E-2</v>
      </c>
      <c r="AG6" s="54"/>
      <c r="AH6" s="53" t="str">
        <f>'Y2 surgery transition matrices'!A99</f>
        <v>NAFLD</v>
      </c>
      <c r="AI6" s="54">
        <f>'Y2 surgery transition matrices'!B99</f>
        <v>0.17818999999999999</v>
      </c>
      <c r="AJ6" s="54">
        <f>'Y2 surgery transition matrices'!C99</f>
        <v>0.7889153000000001</v>
      </c>
      <c r="AK6" s="54">
        <f>'Y2 surgery transition matrices'!D99</f>
        <v>2.0952000000000002E-2</v>
      </c>
      <c r="AL6" s="54">
        <f>'Y2 surgery transition matrices'!E99</f>
        <v>0</v>
      </c>
      <c r="AM6" s="86">
        <f>'Y2 surgery transition matrices'!F99</f>
        <v>0</v>
      </c>
      <c r="AN6" s="86">
        <f>'Y2 surgery transition matrices'!G99</f>
        <v>0</v>
      </c>
      <c r="AO6" s="86">
        <f>'Y2 surgery transition matrices'!H99</f>
        <v>0</v>
      </c>
      <c r="AP6" s="86">
        <f>'Y2 surgery transition matrices'!I99</f>
        <v>0</v>
      </c>
      <c r="AQ6" s="86">
        <f>'Y2 surgery transition matrices'!J99</f>
        <v>0</v>
      </c>
      <c r="AR6" s="86">
        <f>'Y2 surgery transition matrices'!K99</f>
        <v>1.1942700000000001E-2</v>
      </c>
      <c r="AS6" s="86"/>
      <c r="AT6" s="53" t="s">
        <v>59</v>
      </c>
      <c r="AU6" s="85">
        <f>'progression calculations'!$P$11</f>
        <v>0.17818999999999999</v>
      </c>
      <c r="AV6" s="85">
        <f xml:space="preserve"> 1-AU6-AW6-AX6-AY6-AZ6-BA6-BB6-BC6-BD6</f>
        <v>0.7889153000000001</v>
      </c>
      <c r="AW6" s="85">
        <f>'progression calculations'!$C$11</f>
        <v>2.0952000000000002E-2</v>
      </c>
      <c r="AX6" s="85">
        <v>0</v>
      </c>
      <c r="AY6" s="85">
        <v>0</v>
      </c>
      <c r="AZ6" s="85">
        <v>0</v>
      </c>
      <c r="BA6" s="85">
        <v>0</v>
      </c>
      <c r="BB6" s="85">
        <v>0</v>
      </c>
      <c r="BC6" s="85">
        <v>0</v>
      </c>
      <c r="BD6" s="85">
        <f>'mortality calculations'!$C$11</f>
        <v>1.1942700000000001E-2</v>
      </c>
      <c r="BE6" s="86"/>
      <c r="BF6" s="53" t="s">
        <v>59</v>
      </c>
      <c r="BG6" s="85">
        <f>'progression calculations'!$P$11</f>
        <v>0.17818999999999999</v>
      </c>
      <c r="BH6" s="85">
        <f xml:space="preserve"> 1-BG6-BI6-BJ6-BK6-BL6-BM6-BN6-BO6-BP6</f>
        <v>0.7889153000000001</v>
      </c>
      <c r="BI6" s="85">
        <f>'progression calculations'!$C$11</f>
        <v>2.0952000000000002E-2</v>
      </c>
      <c r="BJ6" s="85">
        <v>0</v>
      </c>
      <c r="BK6" s="85">
        <v>0</v>
      </c>
      <c r="BL6" s="85">
        <v>0</v>
      </c>
      <c r="BM6" s="85">
        <v>0</v>
      </c>
      <c r="BN6" s="85">
        <v>0</v>
      </c>
      <c r="BO6" s="85">
        <v>0</v>
      </c>
      <c r="BP6" s="85">
        <f>'mortality calculations'!$C$11</f>
        <v>1.1942700000000001E-2</v>
      </c>
      <c r="BQ6" s="86"/>
      <c r="BR6" s="53" t="s">
        <v>59</v>
      </c>
      <c r="BS6" s="85">
        <f>'progression calculations'!$P$11</f>
        <v>0.17818999999999999</v>
      </c>
      <c r="BT6" s="85">
        <f xml:space="preserve"> 1-BS6-BU6-BV6-BW6-BX6-BY6-BZ6-CA6-CB6</f>
        <v>0.7889153000000001</v>
      </c>
      <c r="BU6" s="85">
        <f>'progression calculations'!$C$11</f>
        <v>2.0952000000000002E-2</v>
      </c>
      <c r="BV6" s="85">
        <v>0</v>
      </c>
      <c r="BW6" s="85">
        <v>0</v>
      </c>
      <c r="BX6" s="85">
        <v>0</v>
      </c>
      <c r="BY6" s="85">
        <v>0</v>
      </c>
      <c r="BZ6" s="85">
        <v>0</v>
      </c>
      <c r="CA6" s="85">
        <v>0</v>
      </c>
      <c r="CB6" s="87">
        <f>'mortality calculations'!$C$11</f>
        <v>1.1942700000000001E-2</v>
      </c>
    </row>
    <row r="7" spans="1:80" x14ac:dyDescent="0.25">
      <c r="A7" s="4" t="str">
        <f>'60-64 transition matrix'!A4</f>
        <v>F1</v>
      </c>
      <c r="B7" s="41">
        <f>'60-64 transition matrix'!B4</f>
        <v>0</v>
      </c>
      <c r="C7" s="41">
        <f>'60-64 transition matrix'!C4</f>
        <v>6.1800000000000001E-2</v>
      </c>
      <c r="D7" s="41">
        <f>'60-64 transition matrix'!D4</f>
        <v>0.81870660299999998</v>
      </c>
      <c r="E7" s="41">
        <f>'60-64 transition matrix'!E4</f>
        <v>0.1067</v>
      </c>
      <c r="F7" s="41">
        <f>'60-64 transition matrix'!F4</f>
        <v>0</v>
      </c>
      <c r="G7" s="41">
        <f>'60-64 transition matrix'!G4</f>
        <v>0</v>
      </c>
      <c r="H7" s="41">
        <f>'60-64 transition matrix'!H4</f>
        <v>0</v>
      </c>
      <c r="I7" s="41">
        <f>'60-64 transition matrix'!I4</f>
        <v>9.0210000000000005E-6</v>
      </c>
      <c r="J7" s="41">
        <f>'60-64 transition matrix'!J4</f>
        <v>0</v>
      </c>
      <c r="K7" s="41">
        <f>'60-64 transition matrix'!K4</f>
        <v>1.2784376000000002E-2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75" t="s">
        <v>1</v>
      </c>
      <c r="W7" s="85">
        <v>0</v>
      </c>
      <c r="X7" s="85">
        <f>'progression calculations'!$L$11</f>
        <v>6.1800000000000001E-2</v>
      </c>
      <c r="Y7" s="85">
        <f xml:space="preserve"> 1-W7-X7-Z7-AA7-AB7-AC7-AD7-AE7-AF7</f>
        <v>0.81870660299999998</v>
      </c>
      <c r="Z7" s="85">
        <f>'progression calculations'!$D$11</f>
        <v>0.1067</v>
      </c>
      <c r="AA7" s="85">
        <v>0</v>
      </c>
      <c r="AB7" s="85">
        <v>0</v>
      </c>
      <c r="AC7" s="85">
        <v>0</v>
      </c>
      <c r="AD7" s="85">
        <f>'progression calculations'!$Q$11</f>
        <v>9.0210000000000005E-6</v>
      </c>
      <c r="AE7" s="85">
        <v>0</v>
      </c>
      <c r="AF7" s="85">
        <f>'mortality calculations'!$D$11</f>
        <v>1.2784376000000002E-2</v>
      </c>
      <c r="AG7" s="54"/>
      <c r="AH7" s="53" t="str">
        <f>'Y2 surgery transition matrices'!A100</f>
        <v>F1</v>
      </c>
      <c r="AI7" s="54">
        <f>'Y2 surgery transition matrices'!B100</f>
        <v>0</v>
      </c>
      <c r="AJ7" s="54">
        <f>'Y2 surgery transition matrices'!C100</f>
        <v>6.1800000000000001E-2</v>
      </c>
      <c r="AK7" s="54">
        <f>'Y2 surgery transition matrices'!D100</f>
        <v>0.81870660299999998</v>
      </c>
      <c r="AL7" s="54">
        <f>'Y2 surgery transition matrices'!E100</f>
        <v>0.1067</v>
      </c>
      <c r="AM7" s="86">
        <f>'Y2 surgery transition matrices'!F100</f>
        <v>0</v>
      </c>
      <c r="AN7" s="86">
        <f>'Y2 surgery transition matrices'!G100</f>
        <v>0</v>
      </c>
      <c r="AO7" s="86">
        <f>'Y2 surgery transition matrices'!H100</f>
        <v>0</v>
      </c>
      <c r="AP7" s="86">
        <f>'Y2 surgery transition matrices'!I100</f>
        <v>9.0210000000000005E-6</v>
      </c>
      <c r="AQ7" s="86">
        <f>'Y2 surgery transition matrices'!J100</f>
        <v>0</v>
      </c>
      <c r="AR7" s="86">
        <f>'Y2 surgery transition matrices'!K100</f>
        <v>1.2784376000000002E-2</v>
      </c>
      <c r="AS7" s="86"/>
      <c r="AT7" s="53" t="s">
        <v>1</v>
      </c>
      <c r="AU7" s="85">
        <v>0</v>
      </c>
      <c r="AV7" s="85">
        <f>'progression calculations'!$L$11</f>
        <v>6.1800000000000001E-2</v>
      </c>
      <c r="AW7" s="85">
        <f xml:space="preserve"> 1-AU7-AV7-AX7-AY7-AZ7-BA7-BB7-BC7-BD7</f>
        <v>0.81870660299999998</v>
      </c>
      <c r="AX7" s="85">
        <f>'progression calculations'!$D$11</f>
        <v>0.1067</v>
      </c>
      <c r="AY7" s="85">
        <v>0</v>
      </c>
      <c r="AZ7" s="85">
        <v>0</v>
      </c>
      <c r="BA7" s="85">
        <v>0</v>
      </c>
      <c r="BB7" s="85">
        <f>'progression calculations'!$Q$11</f>
        <v>9.0210000000000005E-6</v>
      </c>
      <c r="BC7" s="85">
        <v>0</v>
      </c>
      <c r="BD7" s="85">
        <f>'mortality calculations'!$D$11</f>
        <v>1.2784376000000002E-2</v>
      </c>
      <c r="BE7" s="86"/>
      <c r="BF7" s="53" t="s">
        <v>1</v>
      </c>
      <c r="BG7" s="85">
        <v>0</v>
      </c>
      <c r="BH7" s="85">
        <f>'progression calculations'!$L$11</f>
        <v>6.1800000000000001E-2</v>
      </c>
      <c r="BI7" s="85">
        <f xml:space="preserve"> 1-BG7-BH7-BJ7-BK7-BL7-BM7-BN7-BO7-BP7</f>
        <v>0.81870660299999998</v>
      </c>
      <c r="BJ7" s="85">
        <f>'progression calculations'!$D$11</f>
        <v>0.1067</v>
      </c>
      <c r="BK7" s="85">
        <v>0</v>
      </c>
      <c r="BL7" s="85">
        <v>0</v>
      </c>
      <c r="BM7" s="85">
        <v>0</v>
      </c>
      <c r="BN7" s="85">
        <f>'progression calculations'!$Q$11</f>
        <v>9.0210000000000005E-6</v>
      </c>
      <c r="BO7" s="85">
        <v>0</v>
      </c>
      <c r="BP7" s="85">
        <f>'mortality calculations'!$D$11</f>
        <v>1.2784376000000002E-2</v>
      </c>
      <c r="BQ7" s="86"/>
      <c r="BR7" s="53" t="s">
        <v>1</v>
      </c>
      <c r="BS7" s="85">
        <v>0</v>
      </c>
      <c r="BT7" s="85">
        <f>'progression calculations'!$L$11</f>
        <v>6.1800000000000001E-2</v>
      </c>
      <c r="BU7" s="85">
        <f xml:space="preserve"> 1-BS7-BT7-BV7-BW7-BX7-BY7-BZ7-CA7-CB7</f>
        <v>0.81870660299999998</v>
      </c>
      <c r="BV7" s="85">
        <f>'progression calculations'!$D$11</f>
        <v>0.1067</v>
      </c>
      <c r="BW7" s="85">
        <v>0</v>
      </c>
      <c r="BX7" s="85">
        <v>0</v>
      </c>
      <c r="BY7" s="85">
        <v>0</v>
      </c>
      <c r="BZ7" s="85">
        <f>'progression calculations'!$Q$11</f>
        <v>9.0210000000000005E-6</v>
      </c>
      <c r="CA7" s="85">
        <v>0</v>
      </c>
      <c r="CB7" s="87">
        <f>'mortality calculations'!$D$11</f>
        <v>1.2784376000000002E-2</v>
      </c>
    </row>
    <row r="8" spans="1:80" x14ac:dyDescent="0.25">
      <c r="A8" s="4" t="str">
        <f>'60-64 transition matrix'!A5</f>
        <v>F2</v>
      </c>
      <c r="B8" s="41">
        <f>'60-64 transition matrix'!B5</f>
        <v>0</v>
      </c>
      <c r="C8" s="41">
        <f>'60-64 transition matrix'!C5</f>
        <v>0</v>
      </c>
      <c r="D8" s="41">
        <f>'60-64 transition matrix'!D5</f>
        <v>6.1800000000000001E-2</v>
      </c>
      <c r="E8" s="41">
        <f>'60-64 transition matrix'!E5</f>
        <v>0.810819752</v>
      </c>
      <c r="F8" s="41">
        <f>'60-64 transition matrix'!F5</f>
        <v>0.1067</v>
      </c>
      <c r="G8" s="41">
        <f>'60-64 transition matrix'!G5</f>
        <v>0</v>
      </c>
      <c r="H8" s="41">
        <f>'60-64 transition matrix'!H5</f>
        <v>0</v>
      </c>
      <c r="I8" s="41">
        <f>'60-64 transition matrix'!I5</f>
        <v>1.8430000000000001E-4</v>
      </c>
      <c r="J8" s="41">
        <f>'60-64 transition matrix'!J5</f>
        <v>0</v>
      </c>
      <c r="K8" s="41">
        <f>'60-64 transition matrix'!K5</f>
        <v>2.0495948000000003E-2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75" t="s">
        <v>2</v>
      </c>
      <c r="W8" s="85">
        <v>0</v>
      </c>
      <c r="X8" s="85">
        <v>0</v>
      </c>
      <c r="Y8" s="85">
        <f>'progression calculations'!$W$11</f>
        <v>0.2472</v>
      </c>
      <c r="Z8" s="85">
        <f xml:space="preserve"> 1-W8-X8-Y8-AA8-AB8-AC8-AD8-AE8-AF8</f>
        <v>0.625419752</v>
      </c>
      <c r="AA8" s="85">
        <f>'progression calculations'!$E$11</f>
        <v>0.1067</v>
      </c>
      <c r="AB8" s="85">
        <v>0</v>
      </c>
      <c r="AC8" s="85">
        <v>0</v>
      </c>
      <c r="AD8" s="85">
        <f>'progression calculations'!$R$11</f>
        <v>1.8430000000000001E-4</v>
      </c>
      <c r="AE8" s="85">
        <v>0</v>
      </c>
      <c r="AF8" s="85">
        <f>'mortality calculations'!$E$11</f>
        <v>2.0495948000000003E-2</v>
      </c>
      <c r="AG8" s="54"/>
      <c r="AH8" s="53" t="str">
        <f>'Y2 surgery transition matrices'!A101</f>
        <v>F2</v>
      </c>
      <c r="AI8" s="54">
        <f>'Y2 surgery transition matrices'!B101</f>
        <v>0</v>
      </c>
      <c r="AJ8" s="54">
        <f>'Y2 surgery transition matrices'!C101</f>
        <v>0</v>
      </c>
      <c r="AK8" s="54">
        <f>'Y2 surgery transition matrices'!D101</f>
        <v>0.18540000000000001</v>
      </c>
      <c r="AL8" s="54">
        <f>'Y2 surgery transition matrices'!E101</f>
        <v>0.68721975199999996</v>
      </c>
      <c r="AM8" s="86">
        <f>'Y2 surgery transition matrices'!F101</f>
        <v>0.1067</v>
      </c>
      <c r="AN8" s="86">
        <f>'Y2 surgery transition matrices'!G101</f>
        <v>0</v>
      </c>
      <c r="AO8" s="86">
        <f>'Y2 surgery transition matrices'!H101</f>
        <v>0</v>
      </c>
      <c r="AP8" s="86">
        <f>'Y2 surgery transition matrices'!I101</f>
        <v>1.8430000000000001E-4</v>
      </c>
      <c r="AQ8" s="86">
        <f>'Y2 surgery transition matrices'!J101</f>
        <v>0</v>
      </c>
      <c r="AR8" s="86">
        <f>'Y2 surgery transition matrices'!K101</f>
        <v>2.0495948000000003E-2</v>
      </c>
      <c r="AS8" s="86"/>
      <c r="AT8" s="53" t="s">
        <v>2</v>
      </c>
      <c r="AU8" s="85">
        <v>0</v>
      </c>
      <c r="AV8" s="85">
        <v>0</v>
      </c>
      <c r="AW8" s="85">
        <f>'progression calculations'!$W$11</f>
        <v>0.2472</v>
      </c>
      <c r="AX8" s="85">
        <f xml:space="preserve"> 1-AU8-AV8-AW8-AY8-AZ8-BA8-BB8-BC8-BD8</f>
        <v>0.625419752</v>
      </c>
      <c r="AY8" s="85">
        <f>'progression calculations'!$E$11</f>
        <v>0.1067</v>
      </c>
      <c r="AZ8" s="85">
        <v>0</v>
      </c>
      <c r="BA8" s="85">
        <v>0</v>
      </c>
      <c r="BB8" s="85">
        <f>'progression calculations'!$R$11</f>
        <v>1.8430000000000001E-4</v>
      </c>
      <c r="BC8" s="85">
        <v>0</v>
      </c>
      <c r="BD8" s="85">
        <f>'mortality calculations'!$E$11</f>
        <v>2.0495948000000003E-2</v>
      </c>
      <c r="BE8" s="86"/>
      <c r="BF8" s="53" t="s">
        <v>2</v>
      </c>
      <c r="BG8" s="85">
        <v>0</v>
      </c>
      <c r="BH8" s="85">
        <v>0</v>
      </c>
      <c r="BI8" s="85">
        <f>'progression calculations'!$W$11</f>
        <v>0.2472</v>
      </c>
      <c r="BJ8" s="85">
        <f xml:space="preserve"> 1-BG8-BH8-BI8-BK8-BL8-BM8-BN8-BO8-BP8</f>
        <v>0.625419752</v>
      </c>
      <c r="BK8" s="85">
        <f>'progression calculations'!$E$11</f>
        <v>0.1067</v>
      </c>
      <c r="BL8" s="85">
        <v>0</v>
      </c>
      <c r="BM8" s="85">
        <v>0</v>
      </c>
      <c r="BN8" s="85">
        <f>'progression calculations'!$R$11</f>
        <v>1.8430000000000001E-4</v>
      </c>
      <c r="BO8" s="85">
        <v>0</v>
      </c>
      <c r="BP8" s="85">
        <f>'mortality calculations'!$E$11</f>
        <v>2.0495948000000003E-2</v>
      </c>
      <c r="BQ8" s="86"/>
      <c r="BR8" s="53" t="s">
        <v>2</v>
      </c>
      <c r="BS8" s="85">
        <v>0</v>
      </c>
      <c r="BT8" s="85">
        <v>0</v>
      </c>
      <c r="BU8" s="85">
        <f>'progression calculations'!$X$11</f>
        <v>0.25337999999999999</v>
      </c>
      <c r="BV8" s="85">
        <f xml:space="preserve"> 1-BS8-BT8-BU8-BW8-BX8-BY8-BZ8-CA8-CB8</f>
        <v>0.61923975200000003</v>
      </c>
      <c r="BW8" s="85">
        <f>'progression calculations'!$E$11</f>
        <v>0.1067</v>
      </c>
      <c r="BX8" s="85">
        <v>0</v>
      </c>
      <c r="BY8" s="85">
        <v>0</v>
      </c>
      <c r="BZ8" s="85">
        <f>'progression calculations'!$R$11</f>
        <v>1.8430000000000001E-4</v>
      </c>
      <c r="CA8" s="85">
        <v>0</v>
      </c>
      <c r="CB8" s="87">
        <f>'mortality calculations'!$E$11</f>
        <v>2.0495948000000003E-2</v>
      </c>
    </row>
    <row r="9" spans="1:80" x14ac:dyDescent="0.25">
      <c r="A9" s="4" t="str">
        <f>'60-64 transition matrix'!A6</f>
        <v>F3</v>
      </c>
      <c r="B9" s="41">
        <f>'60-64 transition matrix'!B6</f>
        <v>0</v>
      </c>
      <c r="C9" s="41">
        <f>'60-64 transition matrix'!C6</f>
        <v>0</v>
      </c>
      <c r="D9" s="41">
        <f>'60-64 transition matrix'!D6</f>
        <v>0</v>
      </c>
      <c r="E9" s="41">
        <f>'60-64 transition matrix'!E6</f>
        <v>6.1800000000000001E-2</v>
      </c>
      <c r="F9" s="41">
        <f>'60-64 transition matrix'!F6</f>
        <v>0.84131937000000001</v>
      </c>
      <c r="G9" s="41">
        <f>'60-64 transition matrix'!G6</f>
        <v>6.9839999999999999E-2</v>
      </c>
      <c r="H9" s="41">
        <f>'60-64 transition matrix'!H6</f>
        <v>0</v>
      </c>
      <c r="I9" s="41">
        <f>'60-64 transition matrix'!I6</f>
        <v>3.6860000000000001E-4</v>
      </c>
      <c r="J9" s="41">
        <f>'60-64 transition matrix'!J6</f>
        <v>0</v>
      </c>
      <c r="K9" s="41">
        <f>'60-64 transition matrix'!K6</f>
        <v>2.6672030000000003E-2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75" t="s">
        <v>3</v>
      </c>
      <c r="W9" s="85">
        <v>0</v>
      </c>
      <c r="X9" s="85">
        <v>0</v>
      </c>
      <c r="Y9" s="85">
        <v>0</v>
      </c>
      <c r="Z9" s="85">
        <f>'progression calculations'!$W$11</f>
        <v>0.2472</v>
      </c>
      <c r="AA9" s="85">
        <f xml:space="preserve"> 1-W9-X9-Y9-Z9-AB9-AC9-AD9-AE9-AF9</f>
        <v>0.65591937</v>
      </c>
      <c r="AB9" s="85">
        <f>'progression calculations'!$F$11</f>
        <v>6.9839999999999999E-2</v>
      </c>
      <c r="AC9" s="85">
        <v>0</v>
      </c>
      <c r="AD9" s="85">
        <f>'progression calculations'!$S$11</f>
        <v>3.6860000000000001E-4</v>
      </c>
      <c r="AE9" s="85">
        <v>0</v>
      </c>
      <c r="AF9" s="85">
        <f>'mortality calculations'!$F$11</f>
        <v>2.6672030000000003E-2</v>
      </c>
      <c r="AG9" s="54"/>
      <c r="AH9" s="53" t="str">
        <f>'Y2 surgery transition matrices'!A102</f>
        <v>F3</v>
      </c>
      <c r="AI9" s="54">
        <f>'Y2 surgery transition matrices'!B102</f>
        <v>0</v>
      </c>
      <c r="AJ9" s="54">
        <f>'Y2 surgery transition matrices'!C102</f>
        <v>0</v>
      </c>
      <c r="AK9" s="54">
        <f>'Y2 surgery transition matrices'!D102</f>
        <v>0</v>
      </c>
      <c r="AL9" s="54">
        <f>'Y2 surgery transition matrices'!E102</f>
        <v>0.18540000000000001</v>
      </c>
      <c r="AM9" s="86">
        <f>'Y2 surgery transition matrices'!F102</f>
        <v>0.71771936999999997</v>
      </c>
      <c r="AN9" s="86">
        <f>'Y2 surgery transition matrices'!G102</f>
        <v>6.9839999999999999E-2</v>
      </c>
      <c r="AO9" s="86">
        <f>'Y2 surgery transition matrices'!H102</f>
        <v>0</v>
      </c>
      <c r="AP9" s="86">
        <f>'Y2 surgery transition matrices'!I102</f>
        <v>3.6860000000000001E-4</v>
      </c>
      <c r="AQ9" s="86">
        <f>'Y2 surgery transition matrices'!J102</f>
        <v>0</v>
      </c>
      <c r="AR9" s="86">
        <f>'Y2 surgery transition matrices'!K102</f>
        <v>2.6672030000000003E-2</v>
      </c>
      <c r="AS9" s="86"/>
      <c r="AT9" s="53" t="s">
        <v>3</v>
      </c>
      <c r="AU9" s="85">
        <v>0</v>
      </c>
      <c r="AV9" s="85">
        <v>0</v>
      </c>
      <c r="AW9" s="85">
        <v>0</v>
      </c>
      <c r="AX9" s="85">
        <f>'progression calculations'!$W$11</f>
        <v>0.2472</v>
      </c>
      <c r="AY9" s="85">
        <f xml:space="preserve"> 1-AU9-AV9-AW9-AX9-AZ9-BA9-BB9-BC9-BD9</f>
        <v>0.65591937</v>
      </c>
      <c r="AZ9" s="85">
        <f>'progression calculations'!$F$11</f>
        <v>6.9839999999999999E-2</v>
      </c>
      <c r="BA9" s="85">
        <v>0</v>
      </c>
      <c r="BB9" s="85">
        <f>'progression calculations'!$S$11</f>
        <v>3.6860000000000001E-4</v>
      </c>
      <c r="BC9" s="85">
        <v>0</v>
      </c>
      <c r="BD9" s="85">
        <f>'mortality calculations'!$F$11</f>
        <v>2.6672030000000003E-2</v>
      </c>
      <c r="BE9" s="86"/>
      <c r="BF9" s="53" t="s">
        <v>3</v>
      </c>
      <c r="BG9" s="85">
        <v>0</v>
      </c>
      <c r="BH9" s="85">
        <v>0</v>
      </c>
      <c r="BI9" s="85">
        <v>0</v>
      </c>
      <c r="BJ9" s="85">
        <f>'progression calculations'!$W$11</f>
        <v>0.2472</v>
      </c>
      <c r="BK9" s="85">
        <f xml:space="preserve"> 1-BG9-BH9-BI9-BJ9-BL9-BM9-BN9-BO9-BP9</f>
        <v>0.65591937</v>
      </c>
      <c r="BL9" s="85">
        <f>'progression calculations'!$F$11</f>
        <v>6.9839999999999999E-2</v>
      </c>
      <c r="BM9" s="85">
        <v>0</v>
      </c>
      <c r="BN9" s="85">
        <f>'progression calculations'!$S$11</f>
        <v>3.6860000000000001E-4</v>
      </c>
      <c r="BO9" s="85">
        <v>0</v>
      </c>
      <c r="BP9" s="85">
        <f>'mortality calculations'!$F$11</f>
        <v>2.6672030000000003E-2</v>
      </c>
      <c r="BQ9" s="86"/>
      <c r="BR9" s="53" t="s">
        <v>3</v>
      </c>
      <c r="BS9" s="85">
        <v>0</v>
      </c>
      <c r="BT9" s="85">
        <v>0</v>
      </c>
      <c r="BU9" s="85">
        <v>0</v>
      </c>
      <c r="BV9" s="85">
        <f>'progression calculations'!$X$11</f>
        <v>0.25337999999999999</v>
      </c>
      <c r="BW9" s="85">
        <f xml:space="preserve"> 1-BS9-BT9-BU9-BV9-BX9-BY9-BZ9-CA9-CB9</f>
        <v>0.64973937000000004</v>
      </c>
      <c r="BX9" s="85">
        <f>'progression calculations'!$F$11</f>
        <v>6.9839999999999999E-2</v>
      </c>
      <c r="BY9" s="85">
        <v>0</v>
      </c>
      <c r="BZ9" s="85">
        <f>'progression calculations'!$S$11</f>
        <v>3.6860000000000001E-4</v>
      </c>
      <c r="CA9" s="85">
        <v>0</v>
      </c>
      <c r="CB9" s="87">
        <f>'mortality calculations'!$F$11</f>
        <v>2.6672030000000003E-2</v>
      </c>
    </row>
    <row r="10" spans="1:80" x14ac:dyDescent="0.25">
      <c r="A10" s="4" t="str">
        <f>'60-64 transition matrix'!A7</f>
        <v>F4</v>
      </c>
      <c r="B10" s="41">
        <f>'60-64 transition matrix'!B7</f>
        <v>0</v>
      </c>
      <c r="C10" s="41">
        <f>'60-64 transition matrix'!C7</f>
        <v>0</v>
      </c>
      <c r="D10" s="41">
        <f>'60-64 transition matrix'!D7</f>
        <v>0</v>
      </c>
      <c r="E10" s="41">
        <f>'60-64 transition matrix'!E7</f>
        <v>0</v>
      </c>
      <c r="F10" s="41">
        <f>'60-64 transition matrix'!F7</f>
        <v>6.1800000000000001E-2</v>
      </c>
      <c r="G10" s="41">
        <f>'60-64 transition matrix'!G7</f>
        <v>0.77251059399999999</v>
      </c>
      <c r="H10" s="41">
        <f>'60-64 transition matrix'!H7</f>
        <v>0.1067</v>
      </c>
      <c r="I10" s="41">
        <f>'60-64 transition matrix'!I7</f>
        <v>2.5219999999999999E-2</v>
      </c>
      <c r="J10" s="41">
        <f>'60-64 transition matrix'!J7</f>
        <v>0</v>
      </c>
      <c r="K10" s="41">
        <f>'60-64 transition matrix'!K7</f>
        <v>3.3769406000000002E-2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75" t="s">
        <v>4</v>
      </c>
      <c r="W10" s="85">
        <v>0</v>
      </c>
      <c r="X10" s="85">
        <v>0</v>
      </c>
      <c r="Y10" s="85">
        <v>0</v>
      </c>
      <c r="Z10" s="85">
        <v>0</v>
      </c>
      <c r="AA10" s="85">
        <f>'progression calculations'!$O$11</f>
        <v>6.1800000000000001E-2</v>
      </c>
      <c r="AB10" s="85">
        <f xml:space="preserve"> 1-W10-X10-Y10-Z10-AA10-AC10-AD10-AE10-AF10</f>
        <v>0.77251059399999999</v>
      </c>
      <c r="AC10" s="85">
        <f>'progression calculations'!$G$11</f>
        <v>0.1067</v>
      </c>
      <c r="AD10" s="85">
        <f>'progression calculations'!$H$11</f>
        <v>2.5219999999999999E-2</v>
      </c>
      <c r="AE10" s="85">
        <v>0</v>
      </c>
      <c r="AF10" s="85">
        <f>'mortality calculations'!$G$11</f>
        <v>3.3769406000000002E-2</v>
      </c>
      <c r="AG10" s="54"/>
      <c r="AH10" s="53" t="str">
        <f>'Y2 surgery transition matrices'!A103</f>
        <v>F4</v>
      </c>
      <c r="AI10" s="54">
        <f>'Y2 surgery transition matrices'!B103</f>
        <v>0</v>
      </c>
      <c r="AJ10" s="54">
        <f>'Y2 surgery transition matrices'!C103</f>
        <v>0</v>
      </c>
      <c r="AK10" s="54">
        <f>'Y2 surgery transition matrices'!D103</f>
        <v>0</v>
      </c>
      <c r="AL10" s="54">
        <f>'Y2 surgery transition matrices'!E103</f>
        <v>0</v>
      </c>
      <c r="AM10" s="86">
        <f>'Y2 surgery transition matrices'!F103</f>
        <v>6.1800000000000001E-2</v>
      </c>
      <c r="AN10" s="86">
        <f>'Y2 surgery transition matrices'!G103</f>
        <v>0.77251059399999999</v>
      </c>
      <c r="AO10" s="86">
        <f>'Y2 surgery transition matrices'!H103</f>
        <v>0.1067</v>
      </c>
      <c r="AP10" s="86">
        <f>'Y2 surgery transition matrices'!I103</f>
        <v>2.5219999999999999E-2</v>
      </c>
      <c r="AQ10" s="86">
        <f>'Y2 surgery transition matrices'!J103</f>
        <v>0</v>
      </c>
      <c r="AR10" s="86">
        <f>'Y2 surgery transition matrices'!K103</f>
        <v>3.3769406000000002E-2</v>
      </c>
      <c r="AS10" s="86"/>
      <c r="AT10" s="53" t="s">
        <v>4</v>
      </c>
      <c r="AU10" s="85">
        <v>0</v>
      </c>
      <c r="AV10" s="85">
        <v>0</v>
      </c>
      <c r="AW10" s="85">
        <v>0</v>
      </c>
      <c r="AX10" s="85">
        <v>0</v>
      </c>
      <c r="AY10" s="85">
        <f>'progression calculations'!$O$11</f>
        <v>6.1800000000000001E-2</v>
      </c>
      <c r="AZ10" s="85">
        <f xml:space="preserve"> 1-AU10-AV10-AW10-AX10-AY10-BA10-BB10-BC10-BD10</f>
        <v>0.77251059399999999</v>
      </c>
      <c r="BA10" s="85">
        <f>'progression calculations'!$G$11</f>
        <v>0.1067</v>
      </c>
      <c r="BB10" s="85">
        <f>'progression calculations'!$H$11</f>
        <v>2.5219999999999999E-2</v>
      </c>
      <c r="BC10" s="85">
        <v>0</v>
      </c>
      <c r="BD10" s="85">
        <f>'mortality calculations'!$G$11</f>
        <v>3.3769406000000002E-2</v>
      </c>
      <c r="BE10" s="86"/>
      <c r="BF10" s="53" t="s">
        <v>4</v>
      </c>
      <c r="BG10" s="85">
        <v>0</v>
      </c>
      <c r="BH10" s="85">
        <v>0</v>
      </c>
      <c r="BI10" s="85">
        <v>0</v>
      </c>
      <c r="BJ10" s="85">
        <v>0</v>
      </c>
      <c r="BK10" s="85">
        <f>'progression calculations'!$O$11</f>
        <v>6.1800000000000001E-2</v>
      </c>
      <c r="BL10" s="85">
        <f xml:space="preserve"> 1-BG10-BH10-BI10-BJ10-BK10-BM10-BN10-BO10-BP10</f>
        <v>0.77251059399999999</v>
      </c>
      <c r="BM10" s="85">
        <f>'progression calculations'!$G$11</f>
        <v>0.1067</v>
      </c>
      <c r="BN10" s="85">
        <f>'progression calculations'!$H$11</f>
        <v>2.5219999999999999E-2</v>
      </c>
      <c r="BO10" s="85">
        <v>0</v>
      </c>
      <c r="BP10" s="85">
        <f>'mortality calculations'!$G$11</f>
        <v>3.3769406000000002E-2</v>
      </c>
      <c r="BQ10" s="86"/>
      <c r="BR10" s="53" t="s">
        <v>4</v>
      </c>
      <c r="BS10" s="85">
        <v>0</v>
      </c>
      <c r="BT10" s="85">
        <v>0</v>
      </c>
      <c r="BU10" s="85">
        <v>0</v>
      </c>
      <c r="BV10" s="85">
        <v>0</v>
      </c>
      <c r="BW10" s="85">
        <f>'progression calculations'!$O$11</f>
        <v>6.1800000000000001E-2</v>
      </c>
      <c r="BX10" s="85">
        <f xml:space="preserve"> 1-BS10-BT10-BU10-BV10-BW10-BY10-BZ10-CA10-CB10</f>
        <v>0.77251059399999999</v>
      </c>
      <c r="BY10" s="85">
        <f>'progression calculations'!$G$11</f>
        <v>0.1067</v>
      </c>
      <c r="BZ10" s="85">
        <f>'progression calculations'!$H$11</f>
        <v>2.5219999999999999E-2</v>
      </c>
      <c r="CA10" s="85">
        <v>0</v>
      </c>
      <c r="CB10" s="87">
        <f>'mortality calculations'!$G$11</f>
        <v>3.3769406000000002E-2</v>
      </c>
    </row>
    <row r="11" spans="1:80" x14ac:dyDescent="0.25">
      <c r="A11" s="4" t="str">
        <f>'60-64 transition matrix'!A8</f>
        <v>DCC</v>
      </c>
      <c r="B11" s="41">
        <f>'60-64 transition matrix'!B8</f>
        <v>0</v>
      </c>
      <c r="C11" s="41">
        <f>'60-64 transition matrix'!C8</f>
        <v>0</v>
      </c>
      <c r="D11" s="41">
        <f>'60-64 transition matrix'!D8</f>
        <v>0</v>
      </c>
      <c r="E11" s="41">
        <f>'60-64 transition matrix'!E8</f>
        <v>0</v>
      </c>
      <c r="F11" s="41">
        <f>'60-64 transition matrix'!F8</f>
        <v>0</v>
      </c>
      <c r="G11" s="41">
        <f>'60-64 transition matrix'!G8</f>
        <v>0</v>
      </c>
      <c r="H11" s="41">
        <f>'60-64 transition matrix'!H8</f>
        <v>0.78761999999999999</v>
      </c>
      <c r="I11" s="41">
        <f>'60-64 transition matrix'!I8</f>
        <v>2.5219999999999999E-2</v>
      </c>
      <c r="J11" s="41">
        <f>'60-64 transition matrix'!J8</f>
        <v>2.716E-2</v>
      </c>
      <c r="K11" s="41">
        <f>'60-64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75" t="s">
        <v>64</v>
      </c>
      <c r="W11" s="85">
        <v>0</v>
      </c>
      <c r="X11" s="85">
        <v>0</v>
      </c>
      <c r="Y11" s="85">
        <v>0</v>
      </c>
      <c r="Z11" s="85">
        <v>0</v>
      </c>
      <c r="AA11" s="85">
        <v>0</v>
      </c>
      <c r="AB11" s="85">
        <v>0</v>
      </c>
      <c r="AC11" s="85">
        <f xml:space="preserve"> 1-W11-X11-Y11-Z11-AA11-AB11-AD11-AE11-AF11</f>
        <v>0.78761999999999999</v>
      </c>
      <c r="AD11" s="85">
        <f>'progression calculations'!$I$11</f>
        <v>2.5219999999999999E-2</v>
      </c>
      <c r="AE11" s="85">
        <f>'progression calculations'!$J$11</f>
        <v>2.716E-2</v>
      </c>
      <c r="AF11" s="85">
        <f>'mortality calculations'!$H$11</f>
        <v>0.16</v>
      </c>
      <c r="AG11" s="54"/>
      <c r="AH11" s="53" t="str">
        <f>'Y2 surgery transition matrices'!A104</f>
        <v>DCC</v>
      </c>
      <c r="AI11" s="54">
        <f>'Y2 surgery transition matrices'!B104</f>
        <v>0</v>
      </c>
      <c r="AJ11" s="54">
        <f>'Y2 surgery transition matrices'!C104</f>
        <v>0</v>
      </c>
      <c r="AK11" s="54">
        <f>'Y2 surgery transition matrices'!D104</f>
        <v>0</v>
      </c>
      <c r="AL11" s="54">
        <f>'Y2 surgery transition matrices'!E104</f>
        <v>0</v>
      </c>
      <c r="AM11" s="86">
        <f>'Y2 surgery transition matrices'!F104</f>
        <v>0</v>
      </c>
      <c r="AN11" s="86">
        <f>'Y2 surgery transition matrices'!G104</f>
        <v>0</v>
      </c>
      <c r="AO11" s="86">
        <f>'Y2 surgery transition matrices'!H104</f>
        <v>0.78761999999999999</v>
      </c>
      <c r="AP11" s="86">
        <f>'Y2 surgery transition matrices'!I104</f>
        <v>2.5219999999999999E-2</v>
      </c>
      <c r="AQ11" s="86">
        <f>'Y2 surgery transition matrices'!J104</f>
        <v>2.716E-2</v>
      </c>
      <c r="AR11" s="86">
        <f>'Y2 surgery transition matrices'!K104</f>
        <v>0.16</v>
      </c>
      <c r="AS11" s="86"/>
      <c r="AT11" s="53" t="s">
        <v>64</v>
      </c>
      <c r="AU11" s="85">
        <v>0</v>
      </c>
      <c r="AV11" s="85">
        <v>0</v>
      </c>
      <c r="AW11" s="85">
        <v>0</v>
      </c>
      <c r="AX11" s="85">
        <v>0</v>
      </c>
      <c r="AY11" s="85">
        <v>0</v>
      </c>
      <c r="AZ11" s="85">
        <v>0</v>
      </c>
      <c r="BA11" s="85">
        <f xml:space="preserve"> 1-AU11-AV11-AW11-AX11-AY11-AZ11-BB11-BC11-BD11</f>
        <v>0.78761999999999999</v>
      </c>
      <c r="BB11" s="85">
        <f>'progression calculations'!$I$11</f>
        <v>2.5219999999999999E-2</v>
      </c>
      <c r="BC11" s="85">
        <f>'progression calculations'!$J$11</f>
        <v>2.716E-2</v>
      </c>
      <c r="BD11" s="85">
        <f>'mortality calculations'!$H$11</f>
        <v>0.16</v>
      </c>
      <c r="BE11" s="86"/>
      <c r="BF11" s="53" t="s">
        <v>64</v>
      </c>
      <c r="BG11" s="85">
        <v>0</v>
      </c>
      <c r="BH11" s="85">
        <v>0</v>
      </c>
      <c r="BI11" s="85">
        <v>0</v>
      </c>
      <c r="BJ11" s="85">
        <v>0</v>
      </c>
      <c r="BK11" s="85">
        <v>0</v>
      </c>
      <c r="BL11" s="85">
        <v>0</v>
      </c>
      <c r="BM11" s="85">
        <f xml:space="preserve"> 1-BG11-BH11-BI11-BJ11-BK11-BL11-BN11-BO11-BP11</f>
        <v>0.78761999999999999</v>
      </c>
      <c r="BN11" s="85">
        <f>'progression calculations'!$I$11</f>
        <v>2.5219999999999999E-2</v>
      </c>
      <c r="BO11" s="85">
        <f>'progression calculations'!$J$11</f>
        <v>2.716E-2</v>
      </c>
      <c r="BP11" s="85">
        <f>'mortality calculations'!$H$11</f>
        <v>0.16</v>
      </c>
      <c r="BQ11" s="86"/>
      <c r="BR11" s="53" t="s">
        <v>64</v>
      </c>
      <c r="BS11" s="85">
        <v>0</v>
      </c>
      <c r="BT11" s="85">
        <v>0</v>
      </c>
      <c r="BU11" s="85">
        <v>0</v>
      </c>
      <c r="BV11" s="85">
        <v>0</v>
      </c>
      <c r="BW11" s="85">
        <v>0</v>
      </c>
      <c r="BX11" s="85">
        <v>0</v>
      </c>
      <c r="BY11" s="85">
        <f xml:space="preserve"> 1-BS11-BT11-BU11-BV11-BW11-BX11-BZ11-CA11-CB11</f>
        <v>0.78761999999999999</v>
      </c>
      <c r="BZ11" s="85">
        <f>'progression calculations'!$I$11</f>
        <v>2.5219999999999999E-2</v>
      </c>
      <c r="CA11" s="85">
        <f>'progression calculations'!$J$11</f>
        <v>2.716E-2</v>
      </c>
      <c r="CB11" s="87">
        <f>'mortality calculations'!$H$11</f>
        <v>0.16</v>
      </c>
    </row>
    <row r="12" spans="1:80" x14ac:dyDescent="0.25">
      <c r="A12" s="4" t="str">
        <f>'60-64 transition matrix'!A9</f>
        <v>HCC</v>
      </c>
      <c r="B12" s="41">
        <f>'60-64 transition matrix'!B9</f>
        <v>0</v>
      </c>
      <c r="C12" s="41">
        <f>'60-64 transition matrix'!C9</f>
        <v>0</v>
      </c>
      <c r="D12" s="41">
        <f>'60-64 transition matrix'!D9</f>
        <v>0</v>
      </c>
      <c r="E12" s="41">
        <f>'60-64 transition matrix'!E9</f>
        <v>0</v>
      </c>
      <c r="F12" s="41">
        <f>'60-64 transition matrix'!F9</f>
        <v>0</v>
      </c>
      <c r="G12" s="41">
        <f>'60-64 transition matrix'!G9</f>
        <v>0</v>
      </c>
      <c r="H12" s="41">
        <f>'60-64 transition matrix'!H9</f>
        <v>0</v>
      </c>
      <c r="I12" s="41">
        <f>'60-64 transition matrix'!I9</f>
        <v>0.33782000000000001</v>
      </c>
      <c r="J12" s="41">
        <f>'60-64 transition matrix'!J9</f>
        <v>3.9780000000000003E-2</v>
      </c>
      <c r="K12" s="41">
        <f>'60-64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75" t="s">
        <v>5</v>
      </c>
      <c r="W12" s="85">
        <v>0</v>
      </c>
      <c r="X12" s="85">
        <v>0</v>
      </c>
      <c r="Y12" s="85">
        <v>0</v>
      </c>
      <c r="Z12" s="85">
        <v>0</v>
      </c>
      <c r="AA12" s="85">
        <v>0</v>
      </c>
      <c r="AB12" s="85">
        <v>0</v>
      </c>
      <c r="AC12" s="85">
        <v>0</v>
      </c>
      <c r="AD12" s="85">
        <f xml:space="preserve"> 1-W12-X12-Y12-Z12-AA12-AB12-AC12-AE12-AF12</f>
        <v>0.33782000000000001</v>
      </c>
      <c r="AE12" s="85">
        <f>'progression calculations'!$K$11</f>
        <v>3.9780000000000003E-2</v>
      </c>
      <c r="AF12" s="85">
        <f>'mortality calculations'!$I$11</f>
        <v>0.62239999999999995</v>
      </c>
      <c r="AG12" s="54"/>
      <c r="AH12" s="53" t="str">
        <f>'Y2 surgery transition matrices'!A105</f>
        <v>HCC</v>
      </c>
      <c r="AI12" s="54">
        <f>'Y2 surgery transition matrices'!B105</f>
        <v>0</v>
      </c>
      <c r="AJ12" s="54">
        <f>'Y2 surgery transition matrices'!C105</f>
        <v>0</v>
      </c>
      <c r="AK12" s="54">
        <f>'Y2 surgery transition matrices'!D105</f>
        <v>0</v>
      </c>
      <c r="AL12" s="54">
        <f>'Y2 surgery transition matrices'!E105</f>
        <v>0</v>
      </c>
      <c r="AM12" s="86">
        <f>'Y2 surgery transition matrices'!F105</f>
        <v>0</v>
      </c>
      <c r="AN12" s="86">
        <f>'Y2 surgery transition matrices'!G105</f>
        <v>0</v>
      </c>
      <c r="AO12" s="86">
        <f>'Y2 surgery transition matrices'!H105</f>
        <v>0</v>
      </c>
      <c r="AP12" s="86">
        <f>'Y2 surgery transition matrices'!I105</f>
        <v>0.33782000000000001</v>
      </c>
      <c r="AQ12" s="86">
        <f>'Y2 surgery transition matrices'!J105</f>
        <v>3.9780000000000003E-2</v>
      </c>
      <c r="AR12" s="86">
        <f>'Y2 surgery transition matrices'!K105</f>
        <v>0.62239999999999995</v>
      </c>
      <c r="AS12" s="86"/>
      <c r="AT12" s="53" t="s">
        <v>5</v>
      </c>
      <c r="AU12" s="85">
        <v>0</v>
      </c>
      <c r="AV12" s="85">
        <v>0</v>
      </c>
      <c r="AW12" s="85">
        <v>0</v>
      </c>
      <c r="AX12" s="85">
        <v>0</v>
      </c>
      <c r="AY12" s="85">
        <v>0</v>
      </c>
      <c r="AZ12" s="85">
        <v>0</v>
      </c>
      <c r="BA12" s="85">
        <v>0</v>
      </c>
      <c r="BB12" s="85">
        <f xml:space="preserve"> 1-AU12-AV12-AW12-AX12-AY12-AZ12-BA12-BC12-BD12</f>
        <v>0.33782000000000001</v>
      </c>
      <c r="BC12" s="85">
        <f>'progression calculations'!$K$11</f>
        <v>3.9780000000000003E-2</v>
      </c>
      <c r="BD12" s="85">
        <f>'mortality calculations'!$I$11</f>
        <v>0.62239999999999995</v>
      </c>
      <c r="BE12" s="86"/>
      <c r="BF12" s="53" t="s">
        <v>5</v>
      </c>
      <c r="BG12" s="85">
        <v>0</v>
      </c>
      <c r="BH12" s="85">
        <v>0</v>
      </c>
      <c r="BI12" s="85">
        <v>0</v>
      </c>
      <c r="BJ12" s="85">
        <v>0</v>
      </c>
      <c r="BK12" s="85">
        <v>0</v>
      </c>
      <c r="BL12" s="85">
        <v>0</v>
      </c>
      <c r="BM12" s="85">
        <v>0</v>
      </c>
      <c r="BN12" s="85">
        <f xml:space="preserve"> 1-BG12-BH12-BI12-BJ12-BK12-BL12-BM12-BO12-BP12</f>
        <v>0.33782000000000001</v>
      </c>
      <c r="BO12" s="85">
        <f>'progression calculations'!$K$11</f>
        <v>3.9780000000000003E-2</v>
      </c>
      <c r="BP12" s="85">
        <f>'mortality calculations'!$I$11</f>
        <v>0.62239999999999995</v>
      </c>
      <c r="BQ12" s="86"/>
      <c r="BR12" s="53" t="s">
        <v>5</v>
      </c>
      <c r="BS12" s="85">
        <v>0</v>
      </c>
      <c r="BT12" s="85">
        <v>0</v>
      </c>
      <c r="BU12" s="85">
        <v>0</v>
      </c>
      <c r="BV12" s="85">
        <v>0</v>
      </c>
      <c r="BW12" s="85">
        <v>0</v>
      </c>
      <c r="BX12" s="85">
        <v>0</v>
      </c>
      <c r="BY12" s="85">
        <v>0</v>
      </c>
      <c r="BZ12" s="85">
        <f xml:space="preserve"> 1-BS12-BT12-BU12-BV12-BW12-BX12-BY12-CA12-CB12</f>
        <v>0.33782000000000001</v>
      </c>
      <c r="CA12" s="85">
        <f>'progression calculations'!$K$11</f>
        <v>3.9780000000000003E-2</v>
      </c>
      <c r="CB12" s="87">
        <f>'mortality calculations'!$I$11</f>
        <v>0.62239999999999995</v>
      </c>
    </row>
    <row r="13" spans="1:80" x14ac:dyDescent="0.25">
      <c r="A13" s="4" t="str">
        <f>'60-64 transition matrix'!A10</f>
        <v xml:space="preserve">LT </v>
      </c>
      <c r="B13" s="41">
        <f>'60-64 transition matrix'!B10</f>
        <v>0</v>
      </c>
      <c r="C13" s="41">
        <f>'60-64 transition matrix'!C10</f>
        <v>0</v>
      </c>
      <c r="D13" s="41">
        <f>'60-64 transition matrix'!D10</f>
        <v>0</v>
      </c>
      <c r="E13" s="41">
        <f>'60-64 transition matrix'!E10</f>
        <v>0</v>
      </c>
      <c r="F13" s="41">
        <f>'60-64 transition matrix'!F10</f>
        <v>0</v>
      </c>
      <c r="G13" s="41">
        <f>'60-64 transition matrix'!G10</f>
        <v>0</v>
      </c>
      <c r="H13" s="41">
        <f>'60-64 transition matrix'!H10</f>
        <v>0</v>
      </c>
      <c r="I13" s="41">
        <f>'60-64 transition matrix'!I10</f>
        <v>0</v>
      </c>
      <c r="J13" s="41">
        <f>'60-64 transition matrix'!J10</f>
        <v>0.92999999999999994</v>
      </c>
      <c r="K13" s="41">
        <f>'60-64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75" t="s">
        <v>72</v>
      </c>
      <c r="W13" s="85">
        <v>0</v>
      </c>
      <c r="X13" s="85">
        <v>0</v>
      </c>
      <c r="Y13" s="85">
        <v>0</v>
      </c>
      <c r="Z13" s="85">
        <v>0</v>
      </c>
      <c r="AA13" s="85">
        <v>0</v>
      </c>
      <c r="AB13" s="85">
        <v>0</v>
      </c>
      <c r="AC13" s="85">
        <v>0</v>
      </c>
      <c r="AD13" s="85">
        <v>0</v>
      </c>
      <c r="AE13" s="85">
        <f xml:space="preserve"> 1-W13-X13-Y13-Z13-AA13-AB13-AC13-AD13-AF13</f>
        <v>0.92999999999999994</v>
      </c>
      <c r="AF13" s="85">
        <f>'mortality calculations'!$K$11</f>
        <v>7.0000000000000007E-2</v>
      </c>
      <c r="AG13" s="54"/>
      <c r="AH13" s="53" t="str">
        <f>'Y2 surgery transition matrices'!A106</f>
        <v xml:space="preserve">LT </v>
      </c>
      <c r="AI13" s="54">
        <f>'Y2 surgery transition matrices'!B106</f>
        <v>0</v>
      </c>
      <c r="AJ13" s="54">
        <f>'Y2 surgery transition matrices'!C106</f>
        <v>0</v>
      </c>
      <c r="AK13" s="54">
        <f>'Y2 surgery transition matrices'!D106</f>
        <v>0</v>
      </c>
      <c r="AL13" s="54">
        <f>'Y2 surgery transition matrices'!E106</f>
        <v>0</v>
      </c>
      <c r="AM13" s="86">
        <f>'Y2 surgery transition matrices'!F106</f>
        <v>0</v>
      </c>
      <c r="AN13" s="86">
        <f>'Y2 surgery transition matrices'!G106</f>
        <v>0</v>
      </c>
      <c r="AO13" s="86">
        <f>'Y2 surgery transition matrices'!H106</f>
        <v>0</v>
      </c>
      <c r="AP13" s="86">
        <f>'Y2 surgery transition matrices'!I106</f>
        <v>0</v>
      </c>
      <c r="AQ13" s="86">
        <f>'Y2 surgery transition matrices'!J106</f>
        <v>0.92999999999999994</v>
      </c>
      <c r="AR13" s="86">
        <f>'Y2 surgery transition matrices'!K106</f>
        <v>7.0000000000000007E-2</v>
      </c>
      <c r="AS13" s="86"/>
      <c r="AT13" s="53" t="s">
        <v>72</v>
      </c>
      <c r="AU13" s="85">
        <v>0</v>
      </c>
      <c r="AV13" s="85">
        <v>0</v>
      </c>
      <c r="AW13" s="85">
        <v>0</v>
      </c>
      <c r="AX13" s="85">
        <v>0</v>
      </c>
      <c r="AY13" s="85">
        <v>0</v>
      </c>
      <c r="AZ13" s="85">
        <v>0</v>
      </c>
      <c r="BA13" s="85">
        <v>0</v>
      </c>
      <c r="BB13" s="85">
        <v>0</v>
      </c>
      <c r="BC13" s="85">
        <f xml:space="preserve"> 1-AU13-AV13-AW13-AX13-AY13-AZ13-BA13-BB13-BD13</f>
        <v>0.92999999999999994</v>
      </c>
      <c r="BD13" s="85">
        <f>'mortality calculations'!$K$11</f>
        <v>7.0000000000000007E-2</v>
      </c>
      <c r="BE13" s="86"/>
      <c r="BF13" s="53" t="s">
        <v>72</v>
      </c>
      <c r="BG13" s="85">
        <v>0</v>
      </c>
      <c r="BH13" s="85">
        <v>0</v>
      </c>
      <c r="BI13" s="85">
        <v>0</v>
      </c>
      <c r="BJ13" s="85">
        <v>0</v>
      </c>
      <c r="BK13" s="85">
        <v>0</v>
      </c>
      <c r="BL13" s="85">
        <v>0</v>
      </c>
      <c r="BM13" s="85">
        <v>0</v>
      </c>
      <c r="BN13" s="85">
        <v>0</v>
      </c>
      <c r="BO13" s="85">
        <f xml:space="preserve"> 1-BG13-BH13-BI13-BJ13-BK13-BL13-BM13-BN13-BP13</f>
        <v>0.92999999999999994</v>
      </c>
      <c r="BP13" s="85">
        <f>'mortality calculations'!$K$11</f>
        <v>7.0000000000000007E-2</v>
      </c>
      <c r="BQ13" s="86"/>
      <c r="BR13" s="53" t="s">
        <v>72</v>
      </c>
      <c r="BS13" s="85">
        <v>0</v>
      </c>
      <c r="BT13" s="85">
        <v>0</v>
      </c>
      <c r="BU13" s="85">
        <v>0</v>
      </c>
      <c r="BV13" s="85">
        <v>0</v>
      </c>
      <c r="BW13" s="85">
        <v>0</v>
      </c>
      <c r="BX13" s="85">
        <v>0</v>
      </c>
      <c r="BY13" s="85">
        <v>0</v>
      </c>
      <c r="BZ13" s="85">
        <v>0</v>
      </c>
      <c r="CA13" s="85">
        <f xml:space="preserve"> 1-BS13-BT13-BU13-BV13-BW13-BX13-BY13-BZ13-CB13</f>
        <v>0.92999999999999994</v>
      </c>
      <c r="CB13" s="87">
        <f>'mortality calculations'!$K$11</f>
        <v>7.0000000000000007E-2</v>
      </c>
    </row>
    <row r="14" spans="1:80" ht="15.75" thickBot="1" x14ac:dyDescent="0.3">
      <c r="A14" s="4" t="str">
        <f>'60-64 transition matrix'!A11</f>
        <v>death</v>
      </c>
      <c r="B14" s="41">
        <f>'60-64 transition matrix'!B11</f>
        <v>0</v>
      </c>
      <c r="C14" s="41">
        <f>'60-64 transition matrix'!C11</f>
        <v>0</v>
      </c>
      <c r="D14" s="41">
        <f>'60-64 transition matrix'!D11</f>
        <v>0</v>
      </c>
      <c r="E14" s="41">
        <f>'60-64 transition matrix'!E11</f>
        <v>0</v>
      </c>
      <c r="F14" s="41">
        <f>'60-64 transition matrix'!F11</f>
        <v>0</v>
      </c>
      <c r="G14" s="41">
        <f>'60-64 transition matrix'!G11</f>
        <v>0</v>
      </c>
      <c r="H14" s="41">
        <f>'60-64 transition matrix'!H11</f>
        <v>0</v>
      </c>
      <c r="I14" s="41">
        <f>'60-64 transition matrix'!I11</f>
        <v>0</v>
      </c>
      <c r="J14" s="41">
        <f>'60-64 transition matrix'!J11</f>
        <v>0</v>
      </c>
      <c r="K14" s="41">
        <f>'60-64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79" t="s">
        <v>65</v>
      </c>
      <c r="W14" s="88">
        <v>0</v>
      </c>
      <c r="X14" s="88">
        <v>0</v>
      </c>
      <c r="Y14" s="88">
        <v>0</v>
      </c>
      <c r="Z14" s="88">
        <v>0</v>
      </c>
      <c r="AA14" s="88">
        <v>0</v>
      </c>
      <c r="AB14" s="88">
        <v>0</v>
      </c>
      <c r="AC14" s="88">
        <v>0</v>
      </c>
      <c r="AD14" s="88">
        <v>0</v>
      </c>
      <c r="AE14" s="88">
        <v>0</v>
      </c>
      <c r="AF14" s="88">
        <v>1</v>
      </c>
      <c r="AG14" s="47"/>
      <c r="AH14" s="80" t="str">
        <f>'Y2 surgery transition matrices'!A107</f>
        <v>death</v>
      </c>
      <c r="AI14" s="47">
        <f>'Y2 surgery transition matrices'!B107</f>
        <v>0</v>
      </c>
      <c r="AJ14" s="47">
        <f>'Y2 surgery transition matrices'!C107</f>
        <v>0</v>
      </c>
      <c r="AK14" s="47">
        <f>'Y2 surgery transition matrices'!D107</f>
        <v>0</v>
      </c>
      <c r="AL14" s="47">
        <f>'Y2 surgery transition matrices'!E107</f>
        <v>0</v>
      </c>
      <c r="AM14" s="89">
        <f>'Y2 surgery transition matrices'!F107</f>
        <v>0</v>
      </c>
      <c r="AN14" s="89">
        <f>'Y2 surgery transition matrices'!G107</f>
        <v>0</v>
      </c>
      <c r="AO14" s="89">
        <f>'Y2 surgery transition matrices'!H107</f>
        <v>0</v>
      </c>
      <c r="AP14" s="89">
        <f>'Y2 surgery transition matrices'!I107</f>
        <v>0</v>
      </c>
      <c r="AQ14" s="89">
        <f>'Y2 surgery transition matrices'!J107</f>
        <v>0</v>
      </c>
      <c r="AR14" s="89">
        <f>'Y2 surgery transition matrices'!K107</f>
        <v>1</v>
      </c>
      <c r="AS14" s="89"/>
      <c r="AT14" s="80" t="s">
        <v>65</v>
      </c>
      <c r="AU14" s="88">
        <v>0</v>
      </c>
      <c r="AV14" s="88">
        <v>0</v>
      </c>
      <c r="AW14" s="88">
        <v>0</v>
      </c>
      <c r="AX14" s="88">
        <v>0</v>
      </c>
      <c r="AY14" s="88">
        <v>0</v>
      </c>
      <c r="AZ14" s="88">
        <v>0</v>
      </c>
      <c r="BA14" s="88">
        <v>0</v>
      </c>
      <c r="BB14" s="88">
        <v>0</v>
      </c>
      <c r="BC14" s="88">
        <v>0</v>
      </c>
      <c r="BD14" s="88">
        <v>1</v>
      </c>
      <c r="BE14" s="89"/>
      <c r="BF14" s="80" t="s">
        <v>65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1</v>
      </c>
      <c r="BQ14" s="89"/>
      <c r="BR14" s="80" t="s">
        <v>65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90">
        <v>1</v>
      </c>
    </row>
    <row r="15" spans="1:80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</row>
    <row r="16" spans="1:80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</row>
    <row r="17" spans="1:40" x14ac:dyDescent="0.25">
      <c r="A17" s="4">
        <v>60</v>
      </c>
      <c r="B17" s="41">
        <f t="shared" si="0"/>
        <v>578.82919856350259</v>
      </c>
      <c r="C17" s="41">
        <f t="shared" si="0"/>
        <v>239.86459787586259</v>
      </c>
      <c r="D17" s="41">
        <f t="shared" si="0"/>
        <v>21.796743308460208</v>
      </c>
      <c r="E17" s="41">
        <f t="shared" si="0"/>
        <v>11.606058125284006</v>
      </c>
      <c r="F17" s="41">
        <f t="shared" si="0"/>
        <v>6.7937901221174677</v>
      </c>
      <c r="G17" s="41">
        <f t="shared" si="0"/>
        <v>4.2461188263234169</v>
      </c>
      <c r="H17" s="41">
        <f t="shared" si="0"/>
        <v>1.6266194404989145</v>
      </c>
      <c r="I17" s="41">
        <f t="shared" si="0"/>
        <v>0.23275091854254165</v>
      </c>
      <c r="J17" s="41">
        <f t="shared" si="0"/>
        <v>5.6362363613287392E-2</v>
      </c>
      <c r="K17" s="41">
        <f t="shared" si="0"/>
        <v>0</v>
      </c>
      <c r="L17" s="41">
        <f xml:space="preserve"> (C17 + D17 + E17 + F17 + G17 + H17) / $Q$2</f>
        <v>0.33053949186838111</v>
      </c>
      <c r="M17" s="41">
        <f xml:space="preserve"> (D17 + E17 + F17 + G17 + H17) / (C17 + D17 + E17 + F17+ G17 + H17)</f>
        <v>0.16111879479812494</v>
      </c>
      <c r="N17" s="41">
        <f>I17 / (D17 + E17 + F17 + G17 + H17)</f>
        <v>5.0521880704228897E-3</v>
      </c>
      <c r="O17" s="41">
        <f>SUM(B17:J17)</f>
        <v>865.05223954420501</v>
      </c>
      <c r="P17" s="41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</row>
    <row r="18" spans="1:40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 t="s">
        <v>339</v>
      </c>
      <c r="R18" s="38">
        <v>44956</v>
      </c>
      <c r="S18" s="57">
        <f>$E$2 * $R$18</f>
        <v>521761.9490802678</v>
      </c>
      <c r="T18" s="57">
        <f>$F$2 * $R$18</f>
        <v>305421.62872991286</v>
      </c>
      <c r="U18" s="23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</row>
    <row r="19" spans="1:40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 t="s">
        <v>340</v>
      </c>
      <c r="R19" s="23">
        <v>0</v>
      </c>
      <c r="S19" s="23">
        <f>$E$20* $R$19</f>
        <v>0</v>
      </c>
      <c r="T19" s="23">
        <f>$F$20* $R$19</f>
        <v>0</v>
      </c>
      <c r="U19" s="23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</row>
    <row r="20" spans="1:40" x14ac:dyDescent="0.25">
      <c r="A20" s="4">
        <v>61</v>
      </c>
      <c r="B20" s="41">
        <f t="array" ref="B20:K20">MMULT(B17:K17,W5:AF14)</f>
        <v>564.59072495241139</v>
      </c>
      <c r="C20" s="41">
        <v>241.57474232252295</v>
      </c>
      <c r="D20" s="41">
        <v>25.739798293797719</v>
      </c>
      <c r="E20" s="41">
        <v>11.26379542361285</v>
      </c>
      <c r="F20" s="41">
        <v>5.956955082246103</v>
      </c>
      <c r="G20" s="41">
        <v>3.7546500788463693</v>
      </c>
      <c r="H20" s="41">
        <v>1.7342188824944635</v>
      </c>
      <c r="I20" s="41">
        <v>0.23157819036418859</v>
      </c>
      <c r="J20" s="41">
        <v>0.1058548137039301</v>
      </c>
      <c r="K20" s="41">
        <v>10.099921504205131</v>
      </c>
      <c r="L20" s="41">
        <f xml:space="preserve"> (C20 + D20 + E20 + F20 + G20 + H20) / $Q$2</f>
        <v>0.33526779866651046</v>
      </c>
      <c r="M20" s="41">
        <f xml:space="preserve"> (D20 + E20 + F20 + G20 + H20) / (C20 + D20 + E20 + F20+ G20 + H20)</f>
        <v>0.16705304050202285</v>
      </c>
      <c r="N20" s="41">
        <f>I20 / (D20 + E20 + F20 + G20 + H20)</f>
        <v>4.7797930515196497E-3</v>
      </c>
      <c r="O20" s="41">
        <f>SUM(B20:J20)</f>
        <v>854.95231803999991</v>
      </c>
      <c r="P20" s="41"/>
      <c r="Q20" s="4" t="s">
        <v>341</v>
      </c>
      <c r="R20" s="23">
        <v>0</v>
      </c>
      <c r="S20" s="23">
        <f>$E$23* $R$20</f>
        <v>0</v>
      </c>
      <c r="T20" s="23">
        <f>$F$23* $R$20</f>
        <v>0</v>
      </c>
      <c r="U20" s="23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</row>
    <row r="21" spans="1:40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" t="s">
        <v>342</v>
      </c>
      <c r="R21" s="23">
        <v>0</v>
      </c>
      <c r="S21" s="23">
        <f>$E$26* $R$21</f>
        <v>0</v>
      </c>
      <c r="T21" s="23">
        <f>$F$26* $R$21</f>
        <v>0</v>
      </c>
      <c r="U21" s="23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</row>
    <row r="22" spans="1:40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" t="s">
        <v>343</v>
      </c>
      <c r="R22" s="23">
        <v>0</v>
      </c>
      <c r="S22" s="23">
        <f>$E$29* $R$22</f>
        <v>0</v>
      </c>
      <c r="T22" s="23">
        <f>$E$29* $R$22</f>
        <v>0</v>
      </c>
      <c r="U22" s="23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</row>
    <row r="23" spans="1:40" x14ac:dyDescent="0.25">
      <c r="A23" s="4">
        <v>62</v>
      </c>
      <c r="B23" s="41">
        <f t="array" ref="B23:K23">MMULT(B20:K20,AU5:BD14)</f>
        <v>552.05861732254641</v>
      </c>
      <c r="C23" s="41">
        <v>241.91317271466008</v>
      </c>
      <c r="D23" s="41">
        <v>28.919227052878924</v>
      </c>
      <c r="E23" s="41">
        <v>11.263595914694138</v>
      </c>
      <c r="F23" s="41">
        <v>5.3411665712373582</v>
      </c>
      <c r="G23" s="41">
        <v>3.3165407056158234</v>
      </c>
      <c r="H23" s="41">
        <v>1.7665266396431969</v>
      </c>
      <c r="I23" s="41">
        <v>0.22116486933414209</v>
      </c>
      <c r="J23" s="41">
        <v>0.15475854200589206</v>
      </c>
      <c r="K23" s="41">
        <v>20.097469211589214</v>
      </c>
      <c r="L23" s="41">
        <f xml:space="preserve"> (C23 + D23 + E23 + F23 + G23 + H23) / $Q$2</f>
        <v>0.33815325390390072</v>
      </c>
      <c r="M23" s="41">
        <f xml:space="preserve"> (D23 + E23 + F23 + G23 + H23) / (C23 + D23 + E23 + F23+ G23 + H23)</f>
        <v>0.17300361398420439</v>
      </c>
      <c r="N23" s="41">
        <f>I23 / (D23 + E23 + F23 + G23 + H23)</f>
        <v>4.3702377287180762E-3</v>
      </c>
      <c r="O23" s="41">
        <f>SUM(B23:J23)</f>
        <v>844.95477033261602</v>
      </c>
      <c r="P23" s="41"/>
      <c r="Q23" s="22" t="s">
        <v>346</v>
      </c>
      <c r="R23" s="23"/>
      <c r="S23" s="57">
        <f>SUM(S18:S22)</f>
        <v>521761.9490802678</v>
      </c>
      <c r="T23" s="57">
        <f>SUM(T18:T22)</f>
        <v>305421.62872991286</v>
      </c>
      <c r="U23" s="43">
        <f>SUM(S23:T23)</f>
        <v>827183.57781018061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</row>
    <row r="24" spans="1:40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</row>
    <row r="25" spans="1:40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3"/>
      <c r="R25" s="54"/>
      <c r="S25" s="54"/>
      <c r="T25" s="54"/>
      <c r="U25" s="54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</row>
    <row r="26" spans="1:40" x14ac:dyDescent="0.25">
      <c r="A26" s="4">
        <v>63</v>
      </c>
      <c r="B26" s="41">
        <f t="array" ref="B26:K26">MMULT(B23:K23,AU5:BD14)</f>
        <v>540.82047527934026</v>
      </c>
      <c r="C26" s="41">
        <v>241.27257564412213</v>
      </c>
      <c r="D26" s="41">
        <v>31.529287846678155</v>
      </c>
      <c r="E26" s="41">
        <v>11.450493266548277</v>
      </c>
      <c r="F26" s="41">
        <v>4.9101625121759902</v>
      </c>
      <c r="G26" s="41">
        <v>2.9350899038556757</v>
      </c>
      <c r="H26" s="41">
        <v>1.7452266052049832</v>
      </c>
      <c r="I26" s="41">
        <v>0.20721438967837263</v>
      </c>
      <c r="J26" s="41">
        <v>0.20070224610030102</v>
      </c>
      <c r="K26" s="41">
        <v>29.981011850501076</v>
      </c>
      <c r="L26" s="41">
        <f xml:space="preserve"> (C26 + D26 + E26 + F26 + G26 + H26) / $Q$2</f>
        <v>0.33968218605319217</v>
      </c>
      <c r="M26" s="41">
        <f xml:space="preserve"> (D26 + E26 + F26 + G26 + H26) / (C26 + D26 + E26 + F26+ G26 + H26)</f>
        <v>0.17890604681638564</v>
      </c>
      <c r="N26" s="41">
        <f>I26 / (D26 + E26 + F26 + G26 + H26)</f>
        <v>3.9416656708253697E-3</v>
      </c>
      <c r="O26" s="41">
        <f>SUM(B26:J26)</f>
        <v>835.07122769370415</v>
      </c>
      <c r="P26" s="41"/>
      <c r="Q26" s="53"/>
      <c r="R26" s="54"/>
      <c r="S26" s="54"/>
      <c r="T26" s="54"/>
      <c r="U26" s="54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</row>
    <row r="27" spans="1:40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</row>
    <row r="28" spans="1:40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</row>
    <row r="29" spans="1:40" x14ac:dyDescent="0.25">
      <c r="A29" s="4">
        <v>64</v>
      </c>
      <c r="B29" s="41">
        <f t="array" ref="B29:K29">MMULT(B26:K26,BG5:BP14)</f>
        <v>530.57446794686814</v>
      </c>
      <c r="C29" s="41">
        <v>239.93842025708992</v>
      </c>
      <c r="D29" s="41">
        <v>33.698941088349436</v>
      </c>
      <c r="E29" s="41">
        <v>11.739331845292757</v>
      </c>
      <c r="F29" s="41">
        <v>4.6238268891830741</v>
      </c>
      <c r="G29" s="41">
        <v>2.6103137949213222</v>
      </c>
      <c r="H29" s="41">
        <v>1.6877494715329495</v>
      </c>
      <c r="I29" s="41">
        <v>0.19224338499633545</v>
      </c>
      <c r="J29" s="41">
        <v>0.24229643189205297</v>
      </c>
      <c r="K29" s="41">
        <v>39.744648434079274</v>
      </c>
      <c r="L29" s="41">
        <f xml:space="preserve"> (C29 + D29 + E29 + F29 + G29 + H29) / $Q$2</f>
        <v>0.3402090300366542</v>
      </c>
      <c r="M29" s="41">
        <f xml:space="preserve"> (D29 + E29 + F29 + G29 + H29) / (C29 + D29 + E29 + F29+ G29 + H29)</f>
        <v>0.18471092341379478</v>
      </c>
      <c r="N29" s="41">
        <f>I29 / (D29 + E29 + F29 + G29 + H29)</f>
        <v>3.5364755010135005E-3</v>
      </c>
      <c r="O29" s="41">
        <f>SUM(B29:J29)</f>
        <v>825.30759111012605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7.3822381227330425E-2</v>
      </c>
      <c r="AM29">
        <f>J29 - J17</f>
        <v>0.18593406827876557</v>
      </c>
      <c r="AN29">
        <f>K29-K17</f>
        <v>39.744648434079274</v>
      </c>
    </row>
    <row r="30" spans="1:40" x14ac:dyDescent="0.25">
      <c r="A30" s="22" t="s">
        <v>153</v>
      </c>
      <c r="B30" s="4">
        <f t="shared" ref="B30:J30" si="1">SUM(B17:B29)</f>
        <v>2766.8734840646689</v>
      </c>
      <c r="C30" s="4">
        <f t="shared" si="1"/>
        <v>1204.5635088142578</v>
      </c>
      <c r="D30" s="4">
        <f t="shared" si="1"/>
        <v>141.68399759016444</v>
      </c>
      <c r="E30" s="4">
        <f t="shared" si="1"/>
        <v>57.323274575432023</v>
      </c>
      <c r="F30" s="4">
        <f t="shared" si="1"/>
        <v>27.625901176959996</v>
      </c>
      <c r="G30" s="4">
        <f t="shared" si="1"/>
        <v>16.862713309562608</v>
      </c>
      <c r="H30" s="4">
        <f t="shared" si="1"/>
        <v>8.5603410393745083</v>
      </c>
      <c r="I30" s="4">
        <f t="shared" si="1"/>
        <v>1.0849517529155803</v>
      </c>
      <c r="J30" s="4">
        <f t="shared" si="1"/>
        <v>0.75997439731546346</v>
      </c>
      <c r="K30" s="41"/>
      <c r="L30" s="4"/>
      <c r="M30" s="41"/>
      <c r="N30" s="41"/>
      <c r="O30" s="4">
        <f>SUM(B30:J30)</f>
        <v>4225.3381467206509</v>
      </c>
      <c r="P30" s="41"/>
      <c r="Q30" s="41">
        <f xml:space="preserve"> $R$6 * B30</f>
        <v>2766.8734840646689</v>
      </c>
      <c r="R30" s="41">
        <f>$R$7 * C30</f>
        <v>1204.5635088142578</v>
      </c>
      <c r="S30" s="41">
        <f xml:space="preserve"> $R$8 * D30</f>
        <v>134.59979771065622</v>
      </c>
      <c r="T30" s="41">
        <f xml:space="preserve"> $R$9 * E30</f>
        <v>54.45711084666042</v>
      </c>
      <c r="U30" s="41">
        <f xml:space="preserve"> $R$10 * F30</f>
        <v>25.415829082803196</v>
      </c>
      <c r="V30" s="41">
        <f>$R$11 * G30</f>
        <v>13.152916381458834</v>
      </c>
      <c r="W30" s="41">
        <f>$R$12 *H30</f>
        <v>5.136204623624705</v>
      </c>
      <c r="X30" s="41">
        <f xml:space="preserve"> $R$13 * I30</f>
        <v>0.70521863939512719</v>
      </c>
      <c r="Y30" s="41">
        <f xml:space="preserve"> $R$14 * J30</f>
        <v>0.56998079798659762</v>
      </c>
      <c r="Z30" s="4">
        <f>SUM(Q30:Y30)</f>
        <v>4205.4740509615112</v>
      </c>
      <c r="AA30" s="41"/>
      <c r="AB30" s="49">
        <f xml:space="preserve"> $S$6 * B30</f>
        <v>6942085.5715182545</v>
      </c>
      <c r="AC30" s="49">
        <f>$S$7 * C30</f>
        <v>4667683.5966552487</v>
      </c>
      <c r="AD30" s="49">
        <f xml:space="preserve"> $S$8 * D30</f>
        <v>556109.69054139545</v>
      </c>
      <c r="AE30" s="49">
        <f xml:space="preserve"> $S$9 * E30</f>
        <v>229293.09830172808</v>
      </c>
      <c r="AF30" s="49">
        <f xml:space="preserve"> $S$10 * F30</f>
        <v>124316.55529631999</v>
      </c>
      <c r="AG30" s="49">
        <f>$S$11 * G30</f>
        <v>349260.51806766074</v>
      </c>
      <c r="AH30" s="49">
        <f>$S$12 *H30</f>
        <v>438152.49575934483</v>
      </c>
      <c r="AI30" s="49">
        <f xml:space="preserve"> $S$13 * I30</f>
        <v>76955.627834302111</v>
      </c>
      <c r="AJ30" s="49">
        <f xml:space="preserve"> $S$14 * J30</f>
        <v>51045.960318885052</v>
      </c>
      <c r="AK30" s="39">
        <f>SUM(AB30:AJ30) + AL30 + AM30 + AN30</f>
        <v>15942984.23965127</v>
      </c>
      <c r="AL30" s="39">
        <f>IF(AL29&gt;0,(AL29*$T$7)-(AL29*$S$7),0)</f>
        <v>342.83113841972255</v>
      </c>
      <c r="AM30" s="39">
        <f>IF(AM29 &gt; 0, (AM29 * $T$14) - (AM29 * $S$14), 0)</f>
        <v>30971.037753193981</v>
      </c>
      <c r="AN30" s="39">
        <f t="array" ref="AN30">IF(AN29&gt;0,AN29*$T$15,0)</f>
        <v>2476767.2564665182</v>
      </c>
    </row>
    <row r="31" spans="1:40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</row>
    <row r="32" spans="1:40" x14ac:dyDescent="0.25">
      <c r="A32" s="4" t="str">
        <f>'65-69 transition matrix'!A1</f>
        <v>65-69</v>
      </c>
      <c r="B32" s="4" t="str">
        <f>'65-69 transition matrix'!B1</f>
        <v>no NAFLD</v>
      </c>
      <c r="C32" s="4" t="str">
        <f>'65-69 transition matrix'!C1</f>
        <v>NAFLD</v>
      </c>
      <c r="D32" s="4" t="str">
        <f>'65-69 transition matrix'!D1</f>
        <v>F1</v>
      </c>
      <c r="E32" s="4" t="str">
        <f>'65-69 transition matrix'!E1</f>
        <v>F2</v>
      </c>
      <c r="F32" s="4" t="str">
        <f>'65-69 transition matrix'!F1</f>
        <v>F3</v>
      </c>
      <c r="G32" s="4" t="str">
        <f>'65-69 transition matrix'!G1</f>
        <v>F4</v>
      </c>
      <c r="H32" s="4" t="str">
        <f>'65-69 transition matrix'!H1</f>
        <v>DCC</v>
      </c>
      <c r="I32" s="4" t="str">
        <f>'65-69 transition matrix'!I1</f>
        <v>HCC</v>
      </c>
      <c r="J32" s="4" t="str">
        <f>'65-69 transition matrix'!J1</f>
        <v>LT</v>
      </c>
      <c r="K32" s="4" t="str">
        <f>'65-69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</row>
    <row r="33" spans="1:38" x14ac:dyDescent="0.25">
      <c r="A33" s="4" t="str">
        <f>'65-69 transition matrix'!A2</f>
        <v>no NAFLD</v>
      </c>
      <c r="B33" s="41">
        <f>'65-69 transition matrix'!B2</f>
        <v>0.89561000000000002</v>
      </c>
      <c r="C33" s="41">
        <f>'65-69 transition matrix'!C2</f>
        <v>8.9399999999999993E-2</v>
      </c>
      <c r="D33" s="41">
        <f>'65-69 transition matrix'!D2</f>
        <v>0</v>
      </c>
      <c r="E33" s="41">
        <f>'65-69 transition matrix'!E2</f>
        <v>0</v>
      </c>
      <c r="F33" s="41">
        <f>'65-69 transition matrix'!F2</f>
        <v>0</v>
      </c>
      <c r="G33" s="41">
        <f>'65-69 transition matrix'!G2</f>
        <v>0</v>
      </c>
      <c r="H33" s="41">
        <f>'65-69 transition matrix'!H2</f>
        <v>0</v>
      </c>
      <c r="I33" s="41">
        <f>'65-69 transition matrix'!I2</f>
        <v>0</v>
      </c>
      <c r="J33" s="41">
        <f>'65-69 transition matrix'!J2</f>
        <v>0</v>
      </c>
      <c r="K33" s="41">
        <f>'65-69 transition matrix'!K2</f>
        <v>1.499E-2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</row>
    <row r="34" spans="1:38" x14ac:dyDescent="0.25">
      <c r="A34" s="4" t="str">
        <f>'65-69 transition matrix'!A3</f>
        <v>NAFLD</v>
      </c>
      <c r="B34" s="41">
        <f>'65-69 transition matrix'!B3</f>
        <v>0.14359</v>
      </c>
      <c r="C34" s="41">
        <f>'65-69 transition matrix'!C3</f>
        <v>0.81453449999999994</v>
      </c>
      <c r="D34" s="41">
        <f>'65-69 transition matrix'!D3</f>
        <v>2.6136E-2</v>
      </c>
      <c r="E34" s="41">
        <f>'65-69 transition matrix'!E3</f>
        <v>0</v>
      </c>
      <c r="F34" s="41">
        <f>'65-69 transition matrix'!F3</f>
        <v>0</v>
      </c>
      <c r="G34" s="41">
        <f>'65-69 transition matrix'!G3</f>
        <v>0</v>
      </c>
      <c r="H34" s="41">
        <f>'65-69 transition matrix'!H3</f>
        <v>0</v>
      </c>
      <c r="I34" s="41">
        <f>'65-69 transition matrix'!I3</f>
        <v>0</v>
      </c>
      <c r="J34" s="41">
        <f>'65-69 transition matrix'!J3</f>
        <v>0</v>
      </c>
      <c r="K34" s="41">
        <f>'65-69 transition matrix'!K3</f>
        <v>1.57395E-2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</row>
    <row r="35" spans="1:38" x14ac:dyDescent="0.25">
      <c r="A35" s="4" t="str">
        <f>'65-69 transition matrix'!A4</f>
        <v>F1</v>
      </c>
      <c r="B35" s="41">
        <f>'65-69 transition matrix'!B4</f>
        <v>0</v>
      </c>
      <c r="C35" s="41">
        <f>'65-69 transition matrix'!C4</f>
        <v>4.9799999999999997E-2</v>
      </c>
      <c r="D35" s="41">
        <f>'65-69 transition matrix'!D4</f>
        <v>0.80023998699999999</v>
      </c>
      <c r="E35" s="41">
        <f>'65-69 transition matrix'!E4</f>
        <v>0.1331</v>
      </c>
      <c r="F35" s="41">
        <f>'65-69 transition matrix'!F4</f>
        <v>0</v>
      </c>
      <c r="G35" s="41">
        <f>'65-69 transition matrix'!G4</f>
        <v>0</v>
      </c>
      <c r="H35" s="41">
        <f>'65-69 transition matrix'!H4</f>
        <v>0</v>
      </c>
      <c r="I35" s="41">
        <f>'65-69 transition matrix'!I4</f>
        <v>1.1253000000000001E-5</v>
      </c>
      <c r="J35" s="41">
        <f>'65-69 transition matrix'!J4</f>
        <v>0</v>
      </c>
      <c r="K35" s="41">
        <f>'65-69 transition matrix'!K4</f>
        <v>1.6848760000000001E-2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</row>
    <row r="36" spans="1:38" x14ac:dyDescent="0.25">
      <c r="A36" s="4" t="str">
        <f>'65-69 transition matrix'!A5</f>
        <v>F2</v>
      </c>
      <c r="B36" s="41">
        <f>'65-69 transition matrix'!B5</f>
        <v>0</v>
      </c>
      <c r="C36" s="41">
        <f>'65-69 transition matrix'!C5</f>
        <v>0</v>
      </c>
      <c r="D36" s="41">
        <f>'65-69 transition matrix'!D5</f>
        <v>4.9799999999999997E-2</v>
      </c>
      <c r="E36" s="41">
        <f>'65-69 transition matrix'!E5</f>
        <v>0.78985812</v>
      </c>
      <c r="F36" s="41">
        <f>'65-69 transition matrix'!F5</f>
        <v>0.1331</v>
      </c>
      <c r="G36" s="41">
        <f>'65-69 transition matrix'!G5</f>
        <v>0</v>
      </c>
      <c r="H36" s="41">
        <f>'65-69 transition matrix'!H5</f>
        <v>0</v>
      </c>
      <c r="I36" s="41">
        <f>'65-69 transition matrix'!I5</f>
        <v>2.299E-4</v>
      </c>
      <c r="J36" s="41">
        <f>'65-69 transition matrix'!J5</f>
        <v>0</v>
      </c>
      <c r="K36" s="41">
        <f>'65-69 transition matrix'!K5</f>
        <v>2.7011980000000001E-2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</row>
    <row r="37" spans="1:38" x14ac:dyDescent="0.25">
      <c r="A37" s="4" t="str">
        <f>'65-69 transition matrix'!A6</f>
        <v>F3</v>
      </c>
      <c r="B37" s="41">
        <f>'65-69 transition matrix'!B6</f>
        <v>0</v>
      </c>
      <c r="C37" s="41">
        <f>'65-69 transition matrix'!C6</f>
        <v>0</v>
      </c>
      <c r="D37" s="41">
        <f>'65-69 transition matrix'!D6</f>
        <v>0</v>
      </c>
      <c r="E37" s="41">
        <f>'65-69 transition matrix'!E6</f>
        <v>4.9799999999999997E-2</v>
      </c>
      <c r="F37" s="41">
        <f>'65-69 transition matrix'!F6</f>
        <v>0.82746865000000003</v>
      </c>
      <c r="G37" s="41">
        <f>'65-69 transition matrix'!G6</f>
        <v>8.7119999999999989E-2</v>
      </c>
      <c r="H37" s="41">
        <f>'65-69 transition matrix'!H6</f>
        <v>0</v>
      </c>
      <c r="I37" s="41">
        <f>'65-69 transition matrix'!I6</f>
        <v>4.5980000000000001E-4</v>
      </c>
      <c r="J37" s="41">
        <f>'65-69 transition matrix'!J6</f>
        <v>0</v>
      </c>
      <c r="K37" s="41">
        <f>'65-69 transition matrix'!K6</f>
        <v>3.5151550000000004E-2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</row>
    <row r="38" spans="1:38" x14ac:dyDescent="0.25">
      <c r="A38" s="4" t="str">
        <f>'65-69 transition matrix'!A7</f>
        <v>F4</v>
      </c>
      <c r="B38" s="41">
        <f>'65-69 transition matrix'!B7</f>
        <v>0</v>
      </c>
      <c r="C38" s="41">
        <f>'65-69 transition matrix'!C7</f>
        <v>0</v>
      </c>
      <c r="D38" s="41">
        <f>'65-69 transition matrix'!D7</f>
        <v>0</v>
      </c>
      <c r="E38" s="41">
        <f>'65-69 transition matrix'!E7</f>
        <v>0</v>
      </c>
      <c r="F38" s="41">
        <f>'65-69 transition matrix'!F7</f>
        <v>4.9799999999999997E-2</v>
      </c>
      <c r="G38" s="41">
        <f>'65-69 transition matrix'!G7</f>
        <v>0.74113468999999998</v>
      </c>
      <c r="H38" s="41">
        <f>'65-69 transition matrix'!H7</f>
        <v>0.1331</v>
      </c>
      <c r="I38" s="41">
        <f>'65-69 transition matrix'!I7</f>
        <v>3.1459999999999995E-2</v>
      </c>
      <c r="J38" s="41">
        <f>'65-69 transition matrix'!J7</f>
        <v>0</v>
      </c>
      <c r="K38" s="41">
        <f>'65-69 transition matrix'!K7</f>
        <v>4.4505309999999999E-2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</row>
    <row r="39" spans="1:38" x14ac:dyDescent="0.25">
      <c r="A39" s="4" t="str">
        <f>'65-69 transition matrix'!A8</f>
        <v>DCC</v>
      </c>
      <c r="B39" s="41">
        <f>'65-69 transition matrix'!B8</f>
        <v>0</v>
      </c>
      <c r="C39" s="41">
        <f>'65-69 transition matrix'!C8</f>
        <v>0</v>
      </c>
      <c r="D39" s="41">
        <f>'65-69 transition matrix'!D8</f>
        <v>0</v>
      </c>
      <c r="E39" s="41">
        <f>'65-69 transition matrix'!E8</f>
        <v>0</v>
      </c>
      <c r="F39" s="41">
        <f>'65-69 transition matrix'!F8</f>
        <v>0</v>
      </c>
      <c r="G39" s="41">
        <f>'65-69 transition matrix'!G8</f>
        <v>0</v>
      </c>
      <c r="H39" s="41">
        <f>'65-69 transition matrix'!H8</f>
        <v>0.7746599999999999</v>
      </c>
      <c r="I39" s="41">
        <f>'65-69 transition matrix'!I8</f>
        <v>3.1459999999999995E-2</v>
      </c>
      <c r="J39" s="41">
        <f>'65-69 transition matrix'!J8</f>
        <v>3.388E-2</v>
      </c>
      <c r="K39" s="41">
        <f>'65-69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</row>
    <row r="40" spans="1:38" x14ac:dyDescent="0.25">
      <c r="A40" s="4" t="str">
        <f>'65-69 transition matrix'!A9</f>
        <v>HCC</v>
      </c>
      <c r="B40" s="41">
        <f>'65-69 transition matrix'!B9</f>
        <v>0</v>
      </c>
      <c r="C40" s="41">
        <f>'65-69 transition matrix'!C9</f>
        <v>0</v>
      </c>
      <c r="D40" s="41">
        <f>'65-69 transition matrix'!D9</f>
        <v>0</v>
      </c>
      <c r="E40" s="41">
        <f>'65-69 transition matrix'!E9</f>
        <v>0</v>
      </c>
      <c r="F40" s="41">
        <f>'65-69 transition matrix'!F9</f>
        <v>0</v>
      </c>
      <c r="G40" s="41">
        <f>'65-69 transition matrix'!G9</f>
        <v>0</v>
      </c>
      <c r="H40" s="41">
        <f>'65-69 transition matrix'!H9</f>
        <v>0</v>
      </c>
      <c r="I40" s="41">
        <f>'65-69 transition matrix'!I9</f>
        <v>0.37056200000000006</v>
      </c>
      <c r="J40" s="41">
        <f>'65-69 transition matrix'!J9</f>
        <v>7.038E-3</v>
      </c>
      <c r="K40" s="41">
        <f>'65-69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</row>
    <row r="41" spans="1:38" x14ac:dyDescent="0.25">
      <c r="A41" s="4" t="str">
        <f>'65-69 transition matrix'!A10</f>
        <v xml:space="preserve">LT </v>
      </c>
      <c r="B41" s="41">
        <f>'65-69 transition matrix'!B10</f>
        <v>0</v>
      </c>
      <c r="C41" s="41">
        <f>'65-69 transition matrix'!C10</f>
        <v>0</v>
      </c>
      <c r="D41" s="41">
        <f>'65-69 transition matrix'!D10</f>
        <v>0</v>
      </c>
      <c r="E41" s="41">
        <f>'65-69 transition matrix'!E10</f>
        <v>0</v>
      </c>
      <c r="F41" s="41">
        <f>'65-69 transition matrix'!F10</f>
        <v>0</v>
      </c>
      <c r="G41" s="41">
        <f>'65-69 transition matrix'!G10</f>
        <v>0</v>
      </c>
      <c r="H41" s="41">
        <f>'65-69 transition matrix'!H10</f>
        <v>0</v>
      </c>
      <c r="I41" s="41">
        <f>'65-69 transition matrix'!I10</f>
        <v>0</v>
      </c>
      <c r="J41" s="41">
        <f>'65-69 transition matrix'!J10</f>
        <v>0.92999999999999994</v>
      </c>
      <c r="K41" s="41">
        <f>'65-69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</row>
    <row r="42" spans="1:38" x14ac:dyDescent="0.25">
      <c r="A42" s="4" t="str">
        <f>'65-69 transition matrix'!A11</f>
        <v>death</v>
      </c>
      <c r="B42" s="41">
        <f>'65-69 transition matrix'!B11</f>
        <v>0</v>
      </c>
      <c r="C42" s="41">
        <f>'65-69 transition matrix'!C11</f>
        <v>0</v>
      </c>
      <c r="D42" s="41">
        <f>'65-69 transition matrix'!D11</f>
        <v>0</v>
      </c>
      <c r="E42" s="41">
        <f>'65-69 transition matrix'!E11</f>
        <v>0</v>
      </c>
      <c r="F42" s="41">
        <f>'65-69 transition matrix'!F11</f>
        <v>0</v>
      </c>
      <c r="G42" s="41">
        <f>'65-69 transition matrix'!G11</f>
        <v>0</v>
      </c>
      <c r="H42" s="41">
        <f>'65-69 transition matrix'!H11</f>
        <v>0</v>
      </c>
      <c r="I42" s="41">
        <f>'65-69 transition matrix'!I11</f>
        <v>0</v>
      </c>
      <c r="J42" s="41">
        <f>'65-69 transition matrix'!J11</f>
        <v>0</v>
      </c>
      <c r="K42" s="41">
        <f>'65-69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</row>
    <row r="43" spans="1:38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</row>
    <row r="44" spans="1:38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</row>
    <row r="45" spans="1:38" x14ac:dyDescent="0.25">
      <c r="A45" s="4">
        <v>65</v>
      </c>
      <c r="B45" s="41">
        <f t="array" ref="B45:K45">MMULT(B29:K29,BS5:CB14)</f>
        <v>521.09934442778933</v>
      </c>
      <c r="C45" s="41">
        <v>238.11729598402727</v>
      </c>
      <c r="D45" s="41">
        <v>35.591247267326516</v>
      </c>
      <c r="E45" s="41">
        <v>12.036723211832882</v>
      </c>
      <c r="F45" s="41">
        <v>4.418186470385745</v>
      </c>
      <c r="G45" s="41">
        <v>2.3394231301816109</v>
      </c>
      <c r="H45" s="41">
        <v>1.6078257206868867</v>
      </c>
      <c r="I45" s="41">
        <v>0.17751271549743711</v>
      </c>
      <c r="J45" s="41">
        <v>0.27882239916159834</v>
      </c>
      <c r="K45" s="41">
        <v>49.385858217316041</v>
      </c>
      <c r="L45" s="41">
        <f xml:space="preserve"> (C45 + D45 + E45 + F45 + G45 + H45) / $Q$2</f>
        <v>0.33999183903553332</v>
      </c>
      <c r="M45" s="41">
        <f xml:space="preserve"> (D45 + E45 + F45 + G45 + H45) / (C45 + D45 + E45 + F45+ G45 + H45)</f>
        <v>0.19038207539096019</v>
      </c>
      <c r="N45" s="41">
        <f>I45 / (D45 + E45 + F45 + G45 + H45)</f>
        <v>3.1702432270359548E-3</v>
      </c>
      <c r="O45" s="41">
        <f>SUM(B45:J45)</f>
        <v>815.66638132688911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</row>
    <row r="46" spans="1:38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</row>
    <row r="47" spans="1:38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</row>
    <row r="48" spans="1:38" x14ac:dyDescent="0.25">
      <c r="A48" s="4">
        <v>66</v>
      </c>
      <c r="B48" s="41">
        <f t="array" ref="B48:K48">MMULT(B45:K45,B33:K42)</f>
        <v>500.89304639331891</v>
      </c>
      <c r="C48" s="41">
        <v>242.31347813145885</v>
      </c>
      <c r="D48" s="41">
        <v>35.304401714306977</v>
      </c>
      <c r="E48" s="41">
        <v>14.46452426456505</v>
      </c>
      <c r="F48" s="41">
        <v>5.3745019254763573</v>
      </c>
      <c r="G48" s="41">
        <v>2.1187400416659838</v>
      </c>
      <c r="H48" s="41">
        <v>1.5568954914144759</v>
      </c>
      <c r="I48" s="41">
        <v>0.19515914883946717</v>
      </c>
      <c r="J48" s="41">
        <v>0.31502730112882915</v>
      </c>
      <c r="K48" s="41">
        <v>62.516465132030419</v>
      </c>
      <c r="L48" s="41">
        <f xml:space="preserve"> (C48 + D48 + E48 + F48 + G48 + H48) / $Q$2</f>
        <v>0.3481090826694514</v>
      </c>
      <c r="M48" s="41">
        <f xml:space="preserve"> (D48 + E48 + F48 + G48 + H48) / (C48 + D48 + E48 + F48+ G48 + H48)</f>
        <v>0.19532616146692092</v>
      </c>
      <c r="N48" s="41">
        <f>I48 / (D48 + E48 + F48 + G48 + H48)</f>
        <v>3.3179574347877131E-3</v>
      </c>
      <c r="O48" s="41">
        <f>SUM(B48:J48)</f>
        <v>802.53577441217487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</row>
    <row r="49" spans="1:40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</row>
    <row r="50" spans="1:40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</row>
    <row r="51" spans="1:40" x14ac:dyDescent="0.25">
      <c r="A51" s="4">
        <v>67</v>
      </c>
      <c r="B51" s="41">
        <f t="array" ref="B51:K51">MMULT(B48:K48,B33:K42)</f>
        <v>483.39861360521655</v>
      </c>
      <c r="C51" s="41">
        <v>243.91068530600396</v>
      </c>
      <c r="D51" s="41">
        <v>35.305432341718941</v>
      </c>
      <c r="E51" s="41">
        <v>16.391588006366714</v>
      </c>
      <c r="F51" s="41">
        <v>6.4779732863848958</v>
      </c>
      <c r="G51" s="41">
        <v>2.0384983517182063</v>
      </c>
      <c r="H51" s="41">
        <v>1.4880689609248803</v>
      </c>
      <c r="I51" s="41">
        <v>0.19414792892921051</v>
      </c>
      <c r="J51" s="41">
        <v>0.34709653938846574</v>
      </c>
      <c r="K51" s="41">
        <v>75.50013521755352</v>
      </c>
      <c r="L51" s="41">
        <f xml:space="preserve"> (C51 + D51 + E51 + F51 + G51 + H51) / $Q$2</f>
        <v>0.35328761927042035</v>
      </c>
      <c r="M51" s="41">
        <f xml:space="preserve"> (D51 + E51 + F51 + G51 + H51) / (C51 + D51 + E51 + F51+ G51 + H51)</f>
        <v>0.20189492307193241</v>
      </c>
      <c r="N51" s="41">
        <f>I51 / (D51 + E51 + F51 + G51 + H51)</f>
        <v>3.1465642999797178E-3</v>
      </c>
      <c r="O51" s="41">
        <f>SUM(B51:J51)</f>
        <v>789.55210432665183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</row>
    <row r="52" spans="1:40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</row>
    <row r="53" spans="1:40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</row>
    <row r="54" spans="1:40" x14ac:dyDescent="0.25">
      <c r="A54" s="4">
        <v>68</v>
      </c>
      <c r="B54" s="41">
        <f t="array" ref="B54:K54">MMULT(B51:K51,B33:K42)</f>
        <v>467.95976763405713</v>
      </c>
      <c r="C54" s="41">
        <v>243.6477146873072</v>
      </c>
      <c r="D54" s="41">
        <v>35.443969472041324</v>
      </c>
      <c r="E54" s="41">
        <v>17.96878500086812</v>
      </c>
      <c r="F54" s="41">
        <v>7.6435573915839496</v>
      </c>
      <c r="G54" s="41">
        <v>2.0751628766760355</v>
      </c>
      <c r="H54" s="41">
        <v>1.424071631883761</v>
      </c>
      <c r="I54" s="41">
        <v>0.19003394272550245</v>
      </c>
      <c r="J54" s="41">
        <v>0.37458197115121183</v>
      </c>
      <c r="K54" s="41">
        <v>88.324594935911094</v>
      </c>
      <c r="L54" s="41">
        <f xml:space="preserve"> (C54 + D54 + E54 + F54 + G54 + H54) / $Q$2</f>
        <v>0.35628283122271587</v>
      </c>
      <c r="M54" s="41">
        <f xml:space="preserve"> (D54 + E54 + F54 + G54 + H54) / (C54 + D54 + E54 + F54+ G54 + H54)</f>
        <v>0.20945770058030061</v>
      </c>
      <c r="N54" s="41">
        <f>I54 / (D54 + E54 + F54 + G54 + H54)</f>
        <v>2.9437275865862164E-3</v>
      </c>
      <c r="O54" s="41">
        <f>SUM(B54:J54)</f>
        <v>776.72764460829421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</row>
    <row r="55" spans="1:40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</row>
    <row r="56" spans="1:40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</row>
    <row r="57" spans="1:40" x14ac:dyDescent="0.25">
      <c r="A57" s="4">
        <v>69</v>
      </c>
      <c r="B57" s="41">
        <f t="array" ref="B57:K57">MMULT(B54:K54,B33:K42)</f>
        <v>454.09482284268836</v>
      </c>
      <c r="C57" s="41">
        <v>242.06018236516078</v>
      </c>
      <c r="D57" s="41">
        <v>35.626503833645444</v>
      </c>
      <c r="E57" s="41">
        <v>19.291032234299472</v>
      </c>
      <c r="F57" s="41">
        <v>8.8197925108855042</v>
      </c>
      <c r="G57" s="41">
        <v>2.2038819152595952</v>
      </c>
      <c r="H57" s="41">
        <v>1.3793755092406543</v>
      </c>
      <c r="I57" s="41">
        <v>0.18854965787235761</v>
      </c>
      <c r="J57" s="41">
        <v>0.39794623894775094</v>
      </c>
      <c r="K57" s="41">
        <v>100.99015243620542</v>
      </c>
      <c r="L57" s="41">
        <f xml:space="preserve"> (C57 + D57 + E57 + F57 + G57 + H57) / $Q$2</f>
        <v>0.35764402914152771</v>
      </c>
      <c r="M57" s="41">
        <f xml:space="preserve"> (D57 + E57 + F57 + G57 + H57) / (C57 + D57 + E57 + F57+ G57 + H57)</f>
        <v>0.21759783699013807</v>
      </c>
      <c r="N57" s="41">
        <f>I57 / (D57 + E57 + F57 + G57 + H57)</f>
        <v>2.8007726769197932E-3</v>
      </c>
      <c r="O57" s="41">
        <f>SUM(B57:J57)</f>
        <v>764.06208710799979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3.9428863811335191</v>
      </c>
      <c r="AM57">
        <f>J57 - J45</f>
        <v>0.1191238397861526</v>
      </c>
      <c r="AN57">
        <f>K57-K45</f>
        <v>51.604294218889379</v>
      </c>
    </row>
    <row r="58" spans="1:40" x14ac:dyDescent="0.25">
      <c r="A58" s="22" t="s">
        <v>153</v>
      </c>
      <c r="B58" s="4">
        <f t="shared" ref="B58:J58" si="2">SUM(B45:B57)</f>
        <v>2427.4455949030703</v>
      </c>
      <c r="C58" s="4">
        <f t="shared" si="2"/>
        <v>1210.0493564739579</v>
      </c>
      <c r="D58" s="4">
        <f t="shared" si="2"/>
        <v>177.2715546290392</v>
      </c>
      <c r="E58" s="4">
        <f t="shared" si="2"/>
        <v>80.152652717932227</v>
      </c>
      <c r="F58" s="4">
        <f t="shared" si="2"/>
        <v>32.734011584716455</v>
      </c>
      <c r="G58" s="4">
        <f t="shared" si="2"/>
        <v>10.775706315501433</v>
      </c>
      <c r="H58" s="4">
        <f t="shared" si="2"/>
        <v>7.4562373141506582</v>
      </c>
      <c r="I58" s="4">
        <f t="shared" si="2"/>
        <v>0.94540339386397476</v>
      </c>
      <c r="J58" s="4">
        <f t="shared" si="2"/>
        <v>1.713474449777856</v>
      </c>
      <c r="K58" s="41"/>
      <c r="L58" s="4"/>
      <c r="M58" s="41"/>
      <c r="N58" s="41"/>
      <c r="O58" s="4">
        <f>SUM(B58:J58)</f>
        <v>3948.5439917820099</v>
      </c>
      <c r="P58" s="41"/>
      <c r="Q58" s="41">
        <f xml:space="preserve"> $R$6 * B58</f>
        <v>2427.4455949030703</v>
      </c>
      <c r="R58" s="41">
        <f>$R$7 * C58</f>
        <v>1210.0493564739579</v>
      </c>
      <c r="S58" s="41">
        <f xml:space="preserve"> $R$8 * D58</f>
        <v>168.40797689758725</v>
      </c>
      <c r="T58" s="41">
        <f xml:space="preserve"> $R$9 * E58</f>
        <v>76.145020082035614</v>
      </c>
      <c r="U58" s="41">
        <f xml:space="preserve"> $R$10 * F58</f>
        <v>30.115290657939141</v>
      </c>
      <c r="V58" s="41">
        <f>$R$11 * G58</f>
        <v>8.4050509260911177</v>
      </c>
      <c r="W58" s="41">
        <f>$R$12 *H58</f>
        <v>4.4737423884903951</v>
      </c>
      <c r="X58" s="41">
        <f xml:space="preserve"> $R$13 * I58</f>
        <v>0.61451220601158363</v>
      </c>
      <c r="Y58" s="41">
        <f xml:space="preserve"> $R$14 * J58</f>
        <v>1.2851058373333921</v>
      </c>
      <c r="Z58" s="4">
        <f>SUM(Q58:Y58)</f>
        <v>3926.9416503725161</v>
      </c>
      <c r="AA58" s="41"/>
      <c r="AB58" s="49">
        <f xml:space="preserve"> $S$6 * B58</f>
        <v>6090460.997611803</v>
      </c>
      <c r="AC58" s="49">
        <f>$S$7 * C58</f>
        <v>4688941.2563365865</v>
      </c>
      <c r="AD58" s="49">
        <f xml:space="preserve"> $S$8 * D58</f>
        <v>695790.85191897885</v>
      </c>
      <c r="AE58" s="49">
        <f xml:space="preserve"> $S$9 * E58</f>
        <v>320610.61087172892</v>
      </c>
      <c r="AF58" s="49">
        <f xml:space="preserve"> $S$10 * F58</f>
        <v>147303.05213122405</v>
      </c>
      <c r="AG58" s="49">
        <f>$S$11 * G58</f>
        <v>223186.42920666566</v>
      </c>
      <c r="AH58" s="49">
        <f>$S$12 *H58</f>
        <v>381640.0506874873</v>
      </c>
      <c r="AI58" s="49">
        <f xml:space="preserve"> $S$13 * I58</f>
        <v>67057.46272677173</v>
      </c>
      <c r="AJ58" s="49">
        <f xml:space="preserve"> $S$14 * J58</f>
        <v>115090.65184267903</v>
      </c>
      <c r="AK58" s="39">
        <f>SUM(AB58:AJ58) + AL58 + AM58 + AN58</f>
        <v>15984059.388519622</v>
      </c>
      <c r="AL58" s="39">
        <f>IF(AL57&gt;0,(AL57*$T$7)-(AL57*$S$7),0)</f>
        <v>18310.764353984057</v>
      </c>
      <c r="AM58" s="39">
        <f>IF(AM57 &gt; 0, (AM57 * $T$14) - (AM57 * $S$14), 0)</f>
        <v>19842.457993179436</v>
      </c>
      <c r="AN58" s="39">
        <f t="array" ref="AN58">IF(AN57&gt;0,AN57*$T$15,0)</f>
        <v>3215824.8028385295</v>
      </c>
    </row>
    <row r="59" spans="1:40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</row>
    <row r="60" spans="1:40" x14ac:dyDescent="0.25">
      <c r="A60" s="4" t="str">
        <f>'70-74 transition matrix'!A1</f>
        <v>70-74</v>
      </c>
      <c r="B60" s="4" t="str">
        <f>'70-74 transition matrix'!B1</f>
        <v>no NAFLD</v>
      </c>
      <c r="C60" s="4" t="str">
        <f>'70-74 transition matrix'!C1</f>
        <v>NAFLD</v>
      </c>
      <c r="D60" s="4" t="str">
        <f>'70-74 transition matrix'!D1</f>
        <v>F1</v>
      </c>
      <c r="E60" s="4" t="str">
        <f>'70-74 transition matrix'!E1</f>
        <v>F2</v>
      </c>
      <c r="F60" s="4" t="str">
        <f>'70-74 transition matrix'!F1</f>
        <v>F3</v>
      </c>
      <c r="G60" s="4" t="str">
        <f>'70-74 transition matrix'!G1</f>
        <v>F4</v>
      </c>
      <c r="H60" s="4" t="str">
        <f>'70-74 transition matrix'!H1</f>
        <v>DCC</v>
      </c>
      <c r="I60" s="4" t="str">
        <f>'70-74 transition matrix'!I1</f>
        <v>HCC</v>
      </c>
      <c r="J60" s="4" t="str">
        <f>'70-74 transition matrix'!J1</f>
        <v>LT</v>
      </c>
      <c r="K60" s="4" t="str">
        <f>'70-74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</row>
    <row r="61" spans="1:40" x14ac:dyDescent="0.25">
      <c r="A61" s="4" t="str">
        <f>'70-74 transition matrix'!A2</f>
        <v>no NAFLD</v>
      </c>
      <c r="B61" s="41">
        <f>'70-74 transition matrix'!B2</f>
        <v>0.88634999999999997</v>
      </c>
      <c r="C61" s="41">
        <f>'70-74 transition matrix'!C2</f>
        <v>9.0399999999999994E-2</v>
      </c>
      <c r="D61" s="41">
        <f>'70-74 transition matrix'!D2</f>
        <v>0</v>
      </c>
      <c r="E61" s="41">
        <f>'70-74 transition matrix'!E2</f>
        <v>0</v>
      </c>
      <c r="F61" s="41">
        <f>'70-74 transition matrix'!F2</f>
        <v>0</v>
      </c>
      <c r="G61" s="41">
        <f>'70-74 transition matrix'!G2</f>
        <v>0</v>
      </c>
      <c r="H61" s="41">
        <f>'70-74 transition matrix'!H2</f>
        <v>0</v>
      </c>
      <c r="I61" s="41">
        <f>'70-74 transition matrix'!I2</f>
        <v>0</v>
      </c>
      <c r="J61" s="41">
        <f>'70-74 transition matrix'!J2</f>
        <v>0</v>
      </c>
      <c r="K61" s="41">
        <f>'70-74 transition matrix'!K2</f>
        <v>2.325E-2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</row>
    <row r="62" spans="1:40" x14ac:dyDescent="0.25">
      <c r="A62" s="4" t="str">
        <f>'70-74 transition matrix'!A3</f>
        <v>NAFLD</v>
      </c>
      <c r="B62" s="41">
        <f>'70-74 transition matrix'!B3</f>
        <v>0.14359</v>
      </c>
      <c r="C62" s="41">
        <f>'70-74 transition matrix'!C3</f>
        <v>0.80586150000000001</v>
      </c>
      <c r="D62" s="41">
        <f>'70-74 transition matrix'!D3</f>
        <v>2.6136E-2</v>
      </c>
      <c r="E62" s="41">
        <f>'70-74 transition matrix'!E3</f>
        <v>0</v>
      </c>
      <c r="F62" s="41">
        <f>'70-74 transition matrix'!F3</f>
        <v>0</v>
      </c>
      <c r="G62" s="41">
        <f>'70-74 transition matrix'!G3</f>
        <v>0</v>
      </c>
      <c r="H62" s="41">
        <f>'70-74 transition matrix'!H3</f>
        <v>0</v>
      </c>
      <c r="I62" s="41">
        <f>'70-74 transition matrix'!I3</f>
        <v>0</v>
      </c>
      <c r="J62" s="41">
        <f>'70-74 transition matrix'!J3</f>
        <v>0</v>
      </c>
      <c r="K62" s="41">
        <f>'70-74 transition matrix'!K3</f>
        <v>2.44125E-2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</row>
    <row r="63" spans="1:40" x14ac:dyDescent="0.25">
      <c r="A63" s="4" t="str">
        <f>'70-74 transition matrix'!A4</f>
        <v>F1</v>
      </c>
      <c r="B63" s="41">
        <f>'70-74 transition matrix'!B4</f>
        <v>0</v>
      </c>
      <c r="C63" s="41">
        <f>'70-74 transition matrix'!C4</f>
        <v>4.9799999999999997E-2</v>
      </c>
      <c r="D63" s="41">
        <f>'70-74 transition matrix'!D4</f>
        <v>0.79095574700000004</v>
      </c>
      <c r="E63" s="41">
        <f>'70-74 transition matrix'!E4</f>
        <v>0.1331</v>
      </c>
      <c r="F63" s="41">
        <f>'70-74 transition matrix'!F4</f>
        <v>0</v>
      </c>
      <c r="G63" s="41">
        <f>'70-74 transition matrix'!G4</f>
        <v>0</v>
      </c>
      <c r="H63" s="41">
        <f>'70-74 transition matrix'!H4</f>
        <v>0</v>
      </c>
      <c r="I63" s="41">
        <f>'70-74 transition matrix'!I4</f>
        <v>1.1253000000000001E-5</v>
      </c>
      <c r="J63" s="41">
        <f>'70-74 transition matrix'!J4</f>
        <v>0</v>
      </c>
      <c r="K63" s="41">
        <f>'70-74 transition matrix'!K4</f>
        <v>2.6133000000000003E-2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</row>
    <row r="64" spans="1:40" x14ac:dyDescent="0.25">
      <c r="A64" s="4" t="str">
        <f>'70-74 transition matrix'!A5</f>
        <v>F2</v>
      </c>
      <c r="B64" s="41">
        <f>'70-74 transition matrix'!B5</f>
        <v>0</v>
      </c>
      <c r="C64" s="41">
        <f>'70-74 transition matrix'!C5</f>
        <v>0</v>
      </c>
      <c r="D64" s="41">
        <f>'70-74 transition matrix'!D5</f>
        <v>4.9799999999999997E-2</v>
      </c>
      <c r="E64" s="41">
        <f>'70-74 transition matrix'!E5</f>
        <v>0.77497360000000004</v>
      </c>
      <c r="F64" s="41">
        <f>'70-74 transition matrix'!F5</f>
        <v>0.1331</v>
      </c>
      <c r="G64" s="41">
        <f>'70-74 transition matrix'!G5</f>
        <v>0</v>
      </c>
      <c r="H64" s="41">
        <f>'70-74 transition matrix'!H5</f>
        <v>0</v>
      </c>
      <c r="I64" s="41">
        <f>'70-74 transition matrix'!I5</f>
        <v>2.299E-4</v>
      </c>
      <c r="J64" s="41">
        <f>'70-74 transition matrix'!J5</f>
        <v>0</v>
      </c>
      <c r="K64" s="41">
        <f>'70-74 transition matrix'!K5</f>
        <v>4.1896500000000003E-2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</row>
    <row r="65" spans="1:38" x14ac:dyDescent="0.25">
      <c r="A65" s="4" t="str">
        <f>'70-74 transition matrix'!A6</f>
        <v>F3</v>
      </c>
      <c r="B65" s="41">
        <f>'70-74 transition matrix'!B6</f>
        <v>0</v>
      </c>
      <c r="C65" s="41">
        <f>'70-74 transition matrix'!C6</f>
        <v>0</v>
      </c>
      <c r="D65" s="41">
        <f>'70-74 transition matrix'!D6</f>
        <v>0</v>
      </c>
      <c r="E65" s="41">
        <f>'70-74 transition matrix'!E6</f>
        <v>4.9799999999999997E-2</v>
      </c>
      <c r="F65" s="41">
        <f>'70-74 transition matrix'!F6</f>
        <v>0.80809895000000009</v>
      </c>
      <c r="G65" s="41">
        <f>'70-74 transition matrix'!G6</f>
        <v>8.7119999999999989E-2</v>
      </c>
      <c r="H65" s="41">
        <f>'70-74 transition matrix'!H6</f>
        <v>0</v>
      </c>
      <c r="I65" s="41">
        <f>'70-74 transition matrix'!I6</f>
        <v>4.5980000000000001E-4</v>
      </c>
      <c r="J65" s="41">
        <f>'70-74 transition matrix'!J6</f>
        <v>0</v>
      </c>
      <c r="K65" s="41">
        <f>'70-74 transition matrix'!K6</f>
        <v>5.4521250000000007E-2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</row>
    <row r="66" spans="1:38" x14ac:dyDescent="0.25">
      <c r="A66" s="4" t="str">
        <f>'70-74 transition matrix'!A7</f>
        <v>F4</v>
      </c>
      <c r="B66" s="41">
        <f>'70-74 transition matrix'!B7</f>
        <v>0</v>
      </c>
      <c r="C66" s="41">
        <f>'70-74 transition matrix'!C7</f>
        <v>0</v>
      </c>
      <c r="D66" s="41">
        <f>'70-74 transition matrix'!D7</f>
        <v>0</v>
      </c>
      <c r="E66" s="41">
        <f>'70-74 transition matrix'!E7</f>
        <v>0</v>
      </c>
      <c r="F66" s="41">
        <f>'70-74 transition matrix'!F7</f>
        <v>4.9799999999999997E-2</v>
      </c>
      <c r="G66" s="41">
        <f>'70-74 transition matrix'!G7</f>
        <v>0.71661074999999996</v>
      </c>
      <c r="H66" s="41">
        <f>'70-74 transition matrix'!H7</f>
        <v>0.1331</v>
      </c>
      <c r="I66" s="41">
        <f>'70-74 transition matrix'!I7</f>
        <v>3.1459999999999995E-2</v>
      </c>
      <c r="J66" s="41">
        <f>'70-74 transition matrix'!J7</f>
        <v>0</v>
      </c>
      <c r="K66" s="41">
        <f>'70-74 transition matrix'!K7</f>
        <v>6.902925E-2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</row>
    <row r="67" spans="1:38" x14ac:dyDescent="0.25">
      <c r="A67" s="4" t="str">
        <f>'70-74 transition matrix'!A8</f>
        <v>DCC</v>
      </c>
      <c r="B67" s="41">
        <f>'70-74 transition matrix'!B8</f>
        <v>0</v>
      </c>
      <c r="C67" s="41">
        <f>'70-74 transition matrix'!C8</f>
        <v>0</v>
      </c>
      <c r="D67" s="41">
        <f>'70-74 transition matrix'!D8</f>
        <v>0</v>
      </c>
      <c r="E67" s="41">
        <f>'70-74 transition matrix'!E8</f>
        <v>0</v>
      </c>
      <c r="F67" s="41">
        <f>'70-74 transition matrix'!F8</f>
        <v>0</v>
      </c>
      <c r="G67" s="41">
        <f>'70-74 transition matrix'!G8</f>
        <v>0</v>
      </c>
      <c r="H67" s="41">
        <f>'70-74 transition matrix'!H8</f>
        <v>0.7746599999999999</v>
      </c>
      <c r="I67" s="41">
        <f>'70-74 transition matrix'!I8</f>
        <v>3.1459999999999995E-2</v>
      </c>
      <c r="J67" s="41">
        <f>'70-74 transition matrix'!J8</f>
        <v>3.388E-2</v>
      </c>
      <c r="K67" s="41">
        <f>'70-74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</row>
    <row r="68" spans="1:38" x14ac:dyDescent="0.25">
      <c r="A68" s="4" t="str">
        <f>'70-74 transition matrix'!A9</f>
        <v>HCC</v>
      </c>
      <c r="B68" s="41">
        <f>'70-74 transition matrix'!B9</f>
        <v>0</v>
      </c>
      <c r="C68" s="41">
        <f>'70-74 transition matrix'!C9</f>
        <v>0</v>
      </c>
      <c r="D68" s="41">
        <f>'70-74 transition matrix'!D9</f>
        <v>0</v>
      </c>
      <c r="E68" s="41">
        <f>'70-74 transition matrix'!E9</f>
        <v>0</v>
      </c>
      <c r="F68" s="41">
        <f>'70-74 transition matrix'!F9</f>
        <v>0</v>
      </c>
      <c r="G68" s="41">
        <f>'70-74 transition matrix'!G9</f>
        <v>0</v>
      </c>
      <c r="H68" s="41">
        <f>'70-74 transition matrix'!H9</f>
        <v>0</v>
      </c>
      <c r="I68" s="41">
        <f>'70-74 transition matrix'!I9</f>
        <v>0.37056200000000006</v>
      </c>
      <c r="J68" s="41">
        <f>'70-74 transition matrix'!J9</f>
        <v>7.038E-3</v>
      </c>
      <c r="K68" s="41">
        <f>'70-74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</row>
    <row r="69" spans="1:38" x14ac:dyDescent="0.25">
      <c r="A69" s="4" t="str">
        <f>'70-74 transition matrix'!A10</f>
        <v xml:space="preserve">LT </v>
      </c>
      <c r="B69" s="41">
        <f>'70-74 transition matrix'!B10</f>
        <v>0</v>
      </c>
      <c r="C69" s="41">
        <f>'70-74 transition matrix'!C10</f>
        <v>0</v>
      </c>
      <c r="D69" s="41">
        <f>'70-74 transition matrix'!D10</f>
        <v>0</v>
      </c>
      <c r="E69" s="41">
        <f>'70-74 transition matrix'!E10</f>
        <v>0</v>
      </c>
      <c r="F69" s="41">
        <f>'70-74 transition matrix'!F10</f>
        <v>0</v>
      </c>
      <c r="G69" s="41">
        <f>'70-74 transition matrix'!G10</f>
        <v>0</v>
      </c>
      <c r="H69" s="41">
        <f>'70-74 transition matrix'!H10</f>
        <v>0</v>
      </c>
      <c r="I69" s="41">
        <f>'70-74 transition matrix'!I10</f>
        <v>0</v>
      </c>
      <c r="J69" s="41">
        <f>'70-74 transition matrix'!J10</f>
        <v>0.92999999999999994</v>
      </c>
      <c r="K69" s="41">
        <f>'70-74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</row>
    <row r="70" spans="1:38" x14ac:dyDescent="0.25">
      <c r="A70" s="4" t="str">
        <f>'70-74 transition matrix'!A11</f>
        <v>death</v>
      </c>
      <c r="B70" s="41">
        <f>'70-74 transition matrix'!B11</f>
        <v>0</v>
      </c>
      <c r="C70" s="41">
        <f>'70-74 transition matrix'!C11</f>
        <v>0</v>
      </c>
      <c r="D70" s="41">
        <f>'70-74 transition matrix'!D11</f>
        <v>0</v>
      </c>
      <c r="E70" s="41">
        <f>'70-74 transition matrix'!E11</f>
        <v>0</v>
      </c>
      <c r="F70" s="41">
        <f>'70-74 transition matrix'!F11</f>
        <v>0</v>
      </c>
      <c r="G70" s="41">
        <f>'70-74 transition matrix'!G11</f>
        <v>0</v>
      </c>
      <c r="H70" s="41">
        <f>'70-74 transition matrix'!H11</f>
        <v>0</v>
      </c>
      <c r="I70" s="41">
        <f>'70-74 transition matrix'!I11</f>
        <v>0</v>
      </c>
      <c r="J70" s="41">
        <f>'70-74 transition matrix'!J11</f>
        <v>0</v>
      </c>
      <c r="K70" s="41">
        <f>'70-74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</row>
    <row r="71" spans="1:38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</row>
    <row r="72" spans="1:38" x14ac:dyDescent="0.25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</row>
    <row r="73" spans="1:38" x14ac:dyDescent="0.25">
      <c r="A73" s="4">
        <v>70</v>
      </c>
      <c r="B73" s="41">
        <f t="array" ref="B73:K73">MMULT(B57:K57,B61:K70)</f>
        <v>437.24436781243026</v>
      </c>
      <c r="C73" s="41">
        <v>237.89135352695658</v>
      </c>
      <c r="D73" s="41">
        <v>35.466166284303355</v>
      </c>
      <c r="E73" s="41">
        <v>20.131154025631414</v>
      </c>
      <c r="F73" s="41">
        <v>9.8046547770296275</v>
      </c>
      <c r="G73" s="41">
        <v>2.34770579575396</v>
      </c>
      <c r="H73" s="41">
        <v>1.3618837149094174</v>
      </c>
      <c r="I73" s="41">
        <v>0.19148987085008506</v>
      </c>
      <c r="J73" s="41">
        <v>0.41815025696658736</v>
      </c>
      <c r="K73" s="41">
        <v>120.19531347937405</v>
      </c>
      <c r="L73" s="41">
        <f xml:space="preserve"> (C73 + D73 + E73 + F73 + G73 + H73) / $Q$2</f>
        <v>0.35489523532861295</v>
      </c>
      <c r="M73" s="41">
        <f xml:space="preserve"> (D73 + E73 + F73 + G73 + H73) / (C73 + D73 + E73 + F73+ G73 + H73)</f>
        <v>0.22511696312144414</v>
      </c>
      <c r="N73" s="41">
        <f>I73 / (D73 + E73 + F73 + G73 + H73)</f>
        <v>2.7707355775397663E-3</v>
      </c>
      <c r="O73" s="41">
        <f>SUM(B73:J73)</f>
        <v>744.85692606483121</v>
      </c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</row>
    <row r="74" spans="1:38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</row>
    <row r="75" spans="1:38" x14ac:dyDescent="0.25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</row>
    <row r="76" spans="1:38" x14ac:dyDescent="0.25">
      <c r="A76" s="4">
        <v>71</v>
      </c>
      <c r="B76" s="41">
        <f t="array" ref="B76:K76">MMULT(B73:K73,B61:K70)</f>
        <v>421.71036486348322</v>
      </c>
      <c r="C76" s="41">
        <v>233.00058892146552</v>
      </c>
      <c r="D76" s="41">
        <v>35.272227932884356</v>
      </c>
      <c r="E76" s="41">
        <v>20.809931447734922</v>
      </c>
      <c r="F76" s="41">
        <v>10.719503579870214</v>
      </c>
      <c r="G76" s="41">
        <v>2.536572735249413</v>
      </c>
      <c r="H76" s="41">
        <v>1.3674764800065813</v>
      </c>
      <c r="I76" s="41">
        <v>0.19719798887358719</v>
      </c>
      <c r="J76" s="41">
        <v>0.4363680649511002</v>
      </c>
      <c r="K76" s="41">
        <v>139.00200752968638</v>
      </c>
      <c r="L76" s="41">
        <f xml:space="preserve"> (C76 + D76 + E76 + F76 + G76 + H76) / $Q$2</f>
        <v>0.35108434752707363</v>
      </c>
      <c r="M76" s="41">
        <f xml:space="preserve"> (D76 + E76 + F76 + G76 + H76) / (C76 + D76 + E76 + F76+ G76 + H76)</f>
        <v>0.23280950023198183</v>
      </c>
      <c r="N76" s="41">
        <f>I76 / (D76 + E76 + F76 + G76 + H76)</f>
        <v>2.7889965719238301E-3</v>
      </c>
      <c r="O76" s="41">
        <f>SUM(B76:J76)</f>
        <v>726.05023201451877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</row>
    <row r="77" spans="1:38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</row>
    <row r="78" spans="1:38" x14ac:dyDescent="0.25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</row>
    <row r="79" spans="1:38" x14ac:dyDescent="0.25">
      <c r="A79" s="4">
        <v>72</v>
      </c>
      <c r="B79" s="41">
        <f t="array" ref="B79:K79">MMULT(B76:K76,B61:K70)</f>
        <v>407.23953645998159</v>
      </c>
      <c r="C79" s="41">
        <v>227.64537802385209</v>
      </c>
      <c r="D79" s="41">
        <v>35.024809371157431</v>
      </c>
      <c r="E79" s="41">
        <v>21.355712305948789</v>
      </c>
      <c r="F79" s="41">
        <v>11.558542785323301</v>
      </c>
      <c r="G79" s="41">
        <v>2.7516184421149261</v>
      </c>
      <c r="H79" s="41">
        <v>1.3969471610635951</v>
      </c>
      <c r="I79" s="41">
        <v>0.20600541883171511</v>
      </c>
      <c r="J79" s="41">
        <v>0.45354028299283844</v>
      </c>
      <c r="K79" s="41">
        <v>157.42014929293902</v>
      </c>
      <c r="L79" s="41">
        <f xml:space="preserve"> (C79 + D79 + E79 + F79 + G79 + H79) / $Q$2</f>
        <v>0.34649122259644011</v>
      </c>
      <c r="M79" s="41">
        <f xml:space="preserve"> (D79 + E79 + F79 + G79 + H79) / (C79 + D79 + E79 + F79+ G79 + H79)</f>
        <v>0.24050614420181685</v>
      </c>
      <c r="N79" s="41">
        <f>I79 / (D79 + E79 + F79 + G79 + H79)</f>
        <v>2.85770830091413E-3</v>
      </c>
      <c r="O79" s="41">
        <f>SUM(B79:J79)</f>
        <v>707.63209025126639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</row>
    <row r="80" spans="1:38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</row>
    <row r="81" spans="1:40" x14ac:dyDescent="0.25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53"/>
      <c r="R81" s="54"/>
      <c r="S81" s="54"/>
      <c r="T81" s="54"/>
      <c r="U81" s="54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</row>
    <row r="82" spans="1:40" x14ac:dyDescent="0.25">
      <c r="A82" s="4">
        <v>73</v>
      </c>
      <c r="B82" s="41">
        <f t="array" ref="B82:K82">MMULT(B79:K79,B61:K70)</f>
        <v>393.64436297174962</v>
      </c>
      <c r="C82" s="41">
        <v>222.00933540503448</v>
      </c>
      <c r="D82" s="41">
        <v>34.716328332564075</v>
      </c>
      <c r="E82" s="41">
        <v>21.78753080431559</v>
      </c>
      <c r="F82" s="41">
        <v>12.319922194688944</v>
      </c>
      <c r="G82" s="41">
        <v>2.9788196029751743</v>
      </c>
      <c r="H82" s="41">
        <v>1.4483995024350211</v>
      </c>
      <c r="I82" s="41">
        <v>0.2174700843007972</v>
      </c>
      <c r="J82" s="41">
        <v>0.47057089913791195</v>
      </c>
      <c r="K82" s="41">
        <v>175.45949974700372</v>
      </c>
      <c r="L82" s="41">
        <f xml:space="preserve"> (C82 + D82 + E82 + F82 + G82 + H82) / $Q$2</f>
        <v>0.34132081548923054</v>
      </c>
      <c r="M82" s="41">
        <f xml:space="preserve"> (D82 + E82 + F82 + G82 + H82) / (C82 + D82 + E82 + F82+ G82 + H82)</f>
        <v>0.24808953843422324</v>
      </c>
      <c r="N82" s="41">
        <f>I82 / (D82 + E82 + F82 + G82 + H82)</f>
        <v>2.9688343231284147E-3</v>
      </c>
      <c r="O82" s="41">
        <f>SUM(B82:J82)</f>
        <v>689.59273979720149</v>
      </c>
      <c r="P82" s="41"/>
      <c r="Q82" s="53"/>
      <c r="R82" s="54"/>
      <c r="S82" s="54"/>
      <c r="T82" s="54"/>
      <c r="U82" s="54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</row>
    <row r="83" spans="1:40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</row>
    <row r="84" spans="1:40" x14ac:dyDescent="0.25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</row>
    <row r="85" spans="1:40" x14ac:dyDescent="0.25">
      <c r="A85" s="4">
        <v>74</v>
      </c>
      <c r="B85" s="41">
        <f t="array" ref="B85:K85">MMULT(B82:K82,B61:K70)</f>
        <v>380.78500159081915</v>
      </c>
      <c r="C85" s="41">
        <v>216.22309960711206</v>
      </c>
      <c r="D85" s="41">
        <v>34.346534433581382</v>
      </c>
      <c r="E85" s="41">
        <v>22.11903660889114</v>
      </c>
      <c r="F85" s="41">
        <v>13.003981755892401</v>
      </c>
      <c r="G85" s="41">
        <v>3.2079657714040426</v>
      </c>
      <c r="H85" s="41">
        <v>1.5184980477123089</v>
      </c>
      <c r="I85" s="41">
        <v>0.2309307788346332</v>
      </c>
      <c r="J85" s="41">
        <v>0.48823326579406562</v>
      </c>
      <c r="K85" s="41">
        <v>193.12895768416413</v>
      </c>
      <c r="L85" s="41">
        <f xml:space="preserve"> (C85 + D85 + E85 + F85 + G85 + H85) / $Q$2</f>
        <v>0.33572436778802495</v>
      </c>
      <c r="M85" s="41">
        <f xml:space="preserve"> (D85 + E85 + F85 + G85 + H85) / (C85 + D85 + E85 + F85+ G85 + H85)</f>
        <v>0.25547910751199443</v>
      </c>
      <c r="N85" s="41">
        <f>I85 / (D85 + E85 + F85 + G85 + H85)</f>
        <v>3.112441736935831E-3</v>
      </c>
      <c r="O85" s="41">
        <f>SUM(B85:J85)</f>
        <v>671.92328186004113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-21.668253919844517</v>
      </c>
      <c r="AM85">
        <f>J85 - J73</f>
        <v>7.0083008827478255E-2</v>
      </c>
      <c r="AN85">
        <f>K85-K73</f>
        <v>72.933644204790085</v>
      </c>
    </row>
    <row r="86" spans="1:40" x14ac:dyDescent="0.25">
      <c r="A86" s="22" t="s">
        <v>153</v>
      </c>
      <c r="B86" s="4">
        <f t="shared" ref="B86:J86" si="3">SUM(B73:B85)</f>
        <v>2040.6236336984637</v>
      </c>
      <c r="C86" s="4">
        <f t="shared" si="3"/>
        <v>1136.7697554844208</v>
      </c>
      <c r="D86" s="4">
        <f t="shared" si="3"/>
        <v>174.82606635449059</v>
      </c>
      <c r="E86" s="4">
        <f t="shared" si="3"/>
        <v>106.20336519252186</v>
      </c>
      <c r="F86" s="4">
        <f t="shared" si="3"/>
        <v>57.406605092804483</v>
      </c>
      <c r="G86" s="4">
        <f t="shared" si="3"/>
        <v>13.822682347497517</v>
      </c>
      <c r="H86" s="4">
        <f t="shared" si="3"/>
        <v>7.0932049061269238</v>
      </c>
      <c r="I86" s="4">
        <f t="shared" si="3"/>
        <v>1.0430941416908177</v>
      </c>
      <c r="J86" s="4">
        <f t="shared" si="3"/>
        <v>2.2668627698425037</v>
      </c>
      <c r="K86" s="41"/>
      <c r="L86" s="4">
        <f>AVERAGE(L2:L85)</f>
        <v>0.34370141515412816</v>
      </c>
      <c r="M86" s="41"/>
      <c r="N86" s="41"/>
      <c r="O86" s="4">
        <f>SUM(B86:J86)</f>
        <v>3540.0552699878594</v>
      </c>
      <c r="P86" s="41"/>
      <c r="Q86" s="41">
        <f xml:space="preserve"> $R$6 * B86</f>
        <v>2040.6236336984637</v>
      </c>
      <c r="R86" s="41">
        <f>$R$7 * C86</f>
        <v>1136.7697554844208</v>
      </c>
      <c r="S86" s="41">
        <f xml:space="preserve"> $R$8 * D86</f>
        <v>166.08476303676605</v>
      </c>
      <c r="T86" s="41">
        <f xml:space="preserve"> $R$9 * E86</f>
        <v>100.89319693289576</v>
      </c>
      <c r="U86" s="41">
        <f xml:space="preserve"> $R$10 * F86</f>
        <v>52.81407668538013</v>
      </c>
      <c r="V86" s="41">
        <f>$R$11 * G86</f>
        <v>10.781692231048064</v>
      </c>
      <c r="W86" s="41">
        <f>$R$12 *H86</f>
        <v>4.2559229436761541</v>
      </c>
      <c r="X86" s="41">
        <f xml:space="preserve"> $R$13 * I86</f>
        <v>0.67801119209903149</v>
      </c>
      <c r="Y86" s="41">
        <f xml:space="preserve"> $R$14 * J86</f>
        <v>1.7001470773818776</v>
      </c>
      <c r="Z86" s="4">
        <f>SUM(Q86:Y86)</f>
        <v>3514.6011992821323</v>
      </c>
      <c r="AA86" s="41"/>
      <c r="AB86" s="49">
        <f xml:space="preserve"> $S$6 * B86</f>
        <v>5119924.6969494456</v>
      </c>
      <c r="AC86" s="49">
        <f>$S$7 * C86</f>
        <v>4404982.8025021302</v>
      </c>
      <c r="AD86" s="49">
        <f xml:space="preserve"> $S$8 * D86</f>
        <v>686192.31044137559</v>
      </c>
      <c r="AE86" s="49">
        <f xml:space="preserve"> $S$9 * E86</f>
        <v>424813.46077008743</v>
      </c>
      <c r="AF86" s="49">
        <f xml:space="preserve"> $S$10 * F86</f>
        <v>258329.72291762018</v>
      </c>
      <c r="AG86" s="49">
        <f>$S$11 * G86</f>
        <v>286295.39678136859</v>
      </c>
      <c r="AH86" s="49">
        <f>$S$12 *H86</f>
        <v>363058.5999152005</v>
      </c>
      <c r="AI86" s="49">
        <f xml:space="preserve"> $S$13 * I86</f>
        <v>73986.667470129702</v>
      </c>
      <c r="AJ86" s="49">
        <f xml:space="preserve"> $S$14 * J86</f>
        <v>152260.6385247813</v>
      </c>
      <c r="AK86" s="39">
        <f>SUM(AB86:AJ86) + AL86 + AM86 + AN86</f>
        <v>16326523.928962434</v>
      </c>
      <c r="AL86" s="39">
        <f>IF(AL85&gt;0,(AL85*$T$7)-(AL85*$S$7),0)</f>
        <v>0</v>
      </c>
      <c r="AM86" s="39">
        <f>IF(AM85 &gt; 0, (AM85 * $T$14) - (AM85 * $S$14), 0)</f>
        <v>11673.726780393052</v>
      </c>
      <c r="AN86" s="39">
        <f t="array" ref="AN86">IF(AN85&gt;0,AN85*$T$15,0)</f>
        <v>4545005.9059099033</v>
      </c>
    </row>
    <row r="87" spans="1:40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</row>
    <row r="88" spans="1:40" x14ac:dyDescent="0.25">
      <c r="A88" s="4" t="str">
        <f>'75-79 transition matrix'!A1</f>
        <v>75-79</v>
      </c>
      <c r="B88" s="4" t="str">
        <f>'75-79 transition matrix'!B1</f>
        <v>no NAFLD</v>
      </c>
      <c r="C88" s="4" t="str">
        <f>'75-79 transition matrix'!C1</f>
        <v>NAFLD</v>
      </c>
      <c r="D88" s="4" t="str">
        <f>'75-79 transition matrix'!D1</f>
        <v>F1</v>
      </c>
      <c r="E88" s="4" t="str">
        <f>'75-79 transition matrix'!E1</f>
        <v>F2</v>
      </c>
      <c r="F88" s="4" t="str">
        <f>'75-79 transition matrix'!F1</f>
        <v>F3</v>
      </c>
      <c r="G88" s="4" t="str">
        <f>'75-79 transition matrix'!G1</f>
        <v>F4</v>
      </c>
      <c r="H88" s="4" t="str">
        <f>'75-79 transition matrix'!H1</f>
        <v>DCC</v>
      </c>
      <c r="I88" s="4" t="str">
        <f>'75-79 transition matrix'!I1</f>
        <v>HCC</v>
      </c>
      <c r="J88" s="4" t="str">
        <f>'75-79 transition matrix'!J1</f>
        <v>LT</v>
      </c>
      <c r="K88" s="4" t="str">
        <f>'75-79 transition matrix'!K1</f>
        <v>death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</row>
    <row r="89" spans="1:40" x14ac:dyDescent="0.25">
      <c r="A89" s="4" t="str">
        <f>'75-79 transition matrix'!A2</f>
        <v>no NAFLD</v>
      </c>
      <c r="B89" s="41">
        <f>'75-79 transition matrix'!B2</f>
        <v>0.87229999999999996</v>
      </c>
      <c r="C89" s="41">
        <f>'75-79 transition matrix'!C2</f>
        <v>9.0700000000000003E-2</v>
      </c>
      <c r="D89" s="41">
        <f>'75-79 transition matrix'!D2</f>
        <v>0</v>
      </c>
      <c r="E89" s="41">
        <f>'75-79 transition matrix'!E2</f>
        <v>0</v>
      </c>
      <c r="F89" s="41">
        <f>'75-79 transition matrix'!F2</f>
        <v>0</v>
      </c>
      <c r="G89" s="41">
        <f>'75-79 transition matrix'!G2</f>
        <v>0</v>
      </c>
      <c r="H89" s="41">
        <f>'75-79 transition matrix'!H2</f>
        <v>0</v>
      </c>
      <c r="I89" s="41">
        <f>'75-79 transition matrix'!I2</f>
        <v>0</v>
      </c>
      <c r="J89" s="41">
        <f>'75-79 transition matrix'!J2</f>
        <v>0</v>
      </c>
      <c r="K89" s="41">
        <f>'75-79 transition matrix'!K2</f>
        <v>3.6999999999999998E-2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</row>
    <row r="90" spans="1:40" x14ac:dyDescent="0.25">
      <c r="A90" s="4" t="str">
        <f>'75-79 transition matrix'!A3</f>
        <v>NAFLD</v>
      </c>
      <c r="B90" s="41">
        <f>'75-79 transition matrix'!B3</f>
        <v>0.14359</v>
      </c>
      <c r="C90" s="41">
        <f>'75-79 transition matrix'!C3</f>
        <v>0.79142399999999991</v>
      </c>
      <c r="D90" s="41">
        <f>'75-79 transition matrix'!D3</f>
        <v>2.6136E-2</v>
      </c>
      <c r="E90" s="41">
        <f>'75-79 transition matrix'!E3</f>
        <v>0</v>
      </c>
      <c r="F90" s="41">
        <f>'75-79 transition matrix'!F3</f>
        <v>0</v>
      </c>
      <c r="G90" s="41">
        <f>'75-79 transition matrix'!G3</f>
        <v>0</v>
      </c>
      <c r="H90" s="41">
        <f>'75-79 transition matrix'!H3</f>
        <v>0</v>
      </c>
      <c r="I90" s="41">
        <f>'75-79 transition matrix'!I3</f>
        <v>0</v>
      </c>
      <c r="J90" s="41">
        <f>'75-79 transition matrix'!J3</f>
        <v>0</v>
      </c>
      <c r="K90" s="41">
        <f>'75-79 transition matrix'!K3</f>
        <v>3.8850000000000003E-2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</row>
    <row r="91" spans="1:40" x14ac:dyDescent="0.25">
      <c r="A91" s="4" t="str">
        <f>'75-79 transition matrix'!A4</f>
        <v>F1</v>
      </c>
      <c r="B91" s="41">
        <f>'75-79 transition matrix'!B4</f>
        <v>0</v>
      </c>
      <c r="C91" s="41">
        <f>'75-79 transition matrix'!C4</f>
        <v>4.9799999999999997E-2</v>
      </c>
      <c r="D91" s="41">
        <f>'75-79 transition matrix'!D4</f>
        <v>0.77550074700000005</v>
      </c>
      <c r="E91" s="41">
        <f>'75-79 transition matrix'!E4</f>
        <v>0.1331</v>
      </c>
      <c r="F91" s="41">
        <f>'75-79 transition matrix'!F4</f>
        <v>0</v>
      </c>
      <c r="G91" s="41">
        <f>'75-79 transition matrix'!G4</f>
        <v>0</v>
      </c>
      <c r="H91" s="41">
        <f>'75-79 transition matrix'!H4</f>
        <v>0</v>
      </c>
      <c r="I91" s="41">
        <f>'75-79 transition matrix'!I4</f>
        <v>1.1253000000000001E-5</v>
      </c>
      <c r="J91" s="41">
        <f>'75-79 transition matrix'!J4</f>
        <v>0</v>
      </c>
      <c r="K91" s="41">
        <f>'75-79 transition matrix'!K4</f>
        <v>4.1588E-2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</row>
    <row r="92" spans="1:40" x14ac:dyDescent="0.25">
      <c r="A92" s="4" t="str">
        <f>'75-79 transition matrix'!A5</f>
        <v>F2</v>
      </c>
      <c r="B92" s="41">
        <f>'75-79 transition matrix'!B5</f>
        <v>0</v>
      </c>
      <c r="C92" s="41">
        <f>'75-79 transition matrix'!C5</f>
        <v>0</v>
      </c>
      <c r="D92" s="41">
        <f>'75-79 transition matrix'!D5</f>
        <v>4.9799999999999997E-2</v>
      </c>
      <c r="E92" s="41">
        <f>'75-79 transition matrix'!E5</f>
        <v>0.75019610000000003</v>
      </c>
      <c r="F92" s="41">
        <f>'75-79 transition matrix'!F5</f>
        <v>0.1331</v>
      </c>
      <c r="G92" s="41">
        <f>'75-79 transition matrix'!G5</f>
        <v>0</v>
      </c>
      <c r="H92" s="41">
        <f>'75-79 transition matrix'!H5</f>
        <v>0</v>
      </c>
      <c r="I92" s="41">
        <f>'75-79 transition matrix'!I5</f>
        <v>2.299E-4</v>
      </c>
      <c r="J92" s="41">
        <f>'75-79 transition matrix'!J5</f>
        <v>0</v>
      </c>
      <c r="K92" s="41">
        <f>'75-79 transition matrix'!K5</f>
        <v>6.6673999999999997E-2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</row>
    <row r="93" spans="1:40" x14ac:dyDescent="0.25">
      <c r="A93" s="4" t="str">
        <f>'75-79 transition matrix'!A6</f>
        <v>F3</v>
      </c>
      <c r="B93" s="41">
        <f>'75-79 transition matrix'!B6</f>
        <v>0</v>
      </c>
      <c r="C93" s="41">
        <f>'75-79 transition matrix'!C6</f>
        <v>0</v>
      </c>
      <c r="D93" s="41">
        <f>'75-79 transition matrix'!D6</f>
        <v>0</v>
      </c>
      <c r="E93" s="41">
        <f>'75-79 transition matrix'!E6</f>
        <v>4.9799999999999997E-2</v>
      </c>
      <c r="F93" s="41">
        <f>'75-79 transition matrix'!F6</f>
        <v>0.77585520000000008</v>
      </c>
      <c r="G93" s="41">
        <f>'75-79 transition matrix'!G6</f>
        <v>8.7119999999999989E-2</v>
      </c>
      <c r="H93" s="41">
        <f>'75-79 transition matrix'!H6</f>
        <v>0</v>
      </c>
      <c r="I93" s="41">
        <f>'75-79 transition matrix'!I6</f>
        <v>4.5980000000000001E-4</v>
      </c>
      <c r="J93" s="41">
        <f>'75-79 transition matrix'!J6</f>
        <v>0</v>
      </c>
      <c r="K93" s="41">
        <f>'75-79 transition matrix'!K6</f>
        <v>8.6765000000000009E-2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</row>
    <row r="94" spans="1:40" x14ac:dyDescent="0.25">
      <c r="A94" s="4" t="str">
        <f>'75-79 transition matrix'!A7</f>
        <v>F4</v>
      </c>
      <c r="B94" s="41">
        <f>'75-79 transition matrix'!B7</f>
        <v>0</v>
      </c>
      <c r="C94" s="41">
        <f>'75-79 transition matrix'!C7</f>
        <v>0</v>
      </c>
      <c r="D94" s="41">
        <f>'75-79 transition matrix'!D7</f>
        <v>0</v>
      </c>
      <c r="E94" s="41">
        <f>'75-79 transition matrix'!E7</f>
        <v>0</v>
      </c>
      <c r="F94" s="41">
        <f>'75-79 transition matrix'!F7</f>
        <v>4.9799999999999997E-2</v>
      </c>
      <c r="G94" s="41">
        <f>'75-79 transition matrix'!G7</f>
        <v>0.67578700000000003</v>
      </c>
      <c r="H94" s="41">
        <f>'75-79 transition matrix'!H7</f>
        <v>0.1331</v>
      </c>
      <c r="I94" s="41">
        <f>'75-79 transition matrix'!I7</f>
        <v>3.1459999999999995E-2</v>
      </c>
      <c r="J94" s="41">
        <f>'75-79 transition matrix'!J7</f>
        <v>0</v>
      </c>
      <c r="K94" s="41">
        <f>'75-79 transition matrix'!K7</f>
        <v>0.10985299999999999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</row>
    <row r="95" spans="1:40" x14ac:dyDescent="0.25">
      <c r="A95" s="4" t="str">
        <f>'75-79 transition matrix'!A8</f>
        <v>DCC</v>
      </c>
      <c r="B95" s="41">
        <f>'75-79 transition matrix'!B8</f>
        <v>0</v>
      </c>
      <c r="C95" s="41">
        <f>'75-79 transition matrix'!C8</f>
        <v>0</v>
      </c>
      <c r="D95" s="41">
        <f>'75-79 transition matrix'!D8</f>
        <v>0</v>
      </c>
      <c r="E95" s="41">
        <f>'75-79 transition matrix'!E8</f>
        <v>0</v>
      </c>
      <c r="F95" s="41">
        <f>'75-79 transition matrix'!F8</f>
        <v>0</v>
      </c>
      <c r="G95" s="41">
        <f>'75-79 transition matrix'!G8</f>
        <v>0</v>
      </c>
      <c r="H95" s="41">
        <f>'75-79 transition matrix'!H8</f>
        <v>0.7746599999999999</v>
      </c>
      <c r="I95" s="41">
        <f>'75-79 transition matrix'!I8</f>
        <v>3.1459999999999995E-2</v>
      </c>
      <c r="J95" s="41">
        <f>'75-79 transition matrix'!J8</f>
        <v>3.388E-2</v>
      </c>
      <c r="K95" s="41">
        <f>'75-79 transition matrix'!K8</f>
        <v>0.16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</row>
    <row r="96" spans="1:40" x14ac:dyDescent="0.25">
      <c r="A96" s="4" t="str">
        <f>'75-79 transition matrix'!A9</f>
        <v>HCC</v>
      </c>
      <c r="B96" s="41">
        <f>'75-79 transition matrix'!B9</f>
        <v>0</v>
      </c>
      <c r="C96" s="41">
        <f>'75-79 transition matrix'!C9</f>
        <v>0</v>
      </c>
      <c r="D96" s="41">
        <f>'75-79 transition matrix'!D9</f>
        <v>0</v>
      </c>
      <c r="E96" s="41">
        <f>'75-79 transition matrix'!E9</f>
        <v>0</v>
      </c>
      <c r="F96" s="41">
        <f>'75-79 transition matrix'!F9</f>
        <v>0</v>
      </c>
      <c r="G96" s="41">
        <f>'75-79 transition matrix'!G9</f>
        <v>0</v>
      </c>
      <c r="H96" s="41">
        <f>'75-79 transition matrix'!H9</f>
        <v>0</v>
      </c>
      <c r="I96" s="41">
        <f>'75-79 transition matrix'!I9</f>
        <v>0.37056200000000006</v>
      </c>
      <c r="J96" s="41">
        <f>'75-79 transition matrix'!J9</f>
        <v>7.038E-3</v>
      </c>
      <c r="K96" s="41">
        <f>'75-79 transition matrix'!K9</f>
        <v>0.62239999999999995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</row>
    <row r="97" spans="1:40" x14ac:dyDescent="0.25">
      <c r="A97" s="4" t="str">
        <f>'75-79 transition matrix'!A10</f>
        <v xml:space="preserve">LT </v>
      </c>
      <c r="B97" s="41">
        <f>'75-79 transition matrix'!B10</f>
        <v>0</v>
      </c>
      <c r="C97" s="41">
        <f>'75-79 transition matrix'!C10</f>
        <v>0</v>
      </c>
      <c r="D97" s="41">
        <f>'75-79 transition matrix'!D10</f>
        <v>0</v>
      </c>
      <c r="E97" s="41">
        <f>'75-79 transition matrix'!E10</f>
        <v>0</v>
      </c>
      <c r="F97" s="41">
        <f>'75-79 transition matrix'!F10</f>
        <v>0</v>
      </c>
      <c r="G97" s="41">
        <f>'75-79 transition matrix'!G10</f>
        <v>0</v>
      </c>
      <c r="H97" s="41">
        <f>'75-79 transition matrix'!H10</f>
        <v>0</v>
      </c>
      <c r="I97" s="41">
        <f>'75-79 transition matrix'!I10</f>
        <v>0</v>
      </c>
      <c r="J97" s="41">
        <f>'75-79 transition matrix'!J10</f>
        <v>0.92999999999999994</v>
      </c>
      <c r="K97" s="41">
        <f>'75-79 transition matrix'!K10</f>
        <v>7.0000000000000007E-2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</row>
    <row r="98" spans="1:40" x14ac:dyDescent="0.25">
      <c r="A98" s="4" t="str">
        <f>'75-79 transition matrix'!A11</f>
        <v>death</v>
      </c>
      <c r="B98" s="41">
        <f>'75-79 transition matrix'!B11</f>
        <v>0</v>
      </c>
      <c r="C98" s="41">
        <f>'75-79 transition matrix'!C11</f>
        <v>0</v>
      </c>
      <c r="D98" s="41">
        <f>'75-79 transition matrix'!D11</f>
        <v>0</v>
      </c>
      <c r="E98" s="41">
        <f>'75-79 transition matrix'!E11</f>
        <v>0</v>
      </c>
      <c r="F98" s="41">
        <f>'75-79 transition matrix'!F11</f>
        <v>0</v>
      </c>
      <c r="G98" s="41">
        <f>'75-79 transition matrix'!G11</f>
        <v>0</v>
      </c>
      <c r="H98" s="41">
        <f>'75-79 transition matrix'!H11</f>
        <v>0</v>
      </c>
      <c r="I98" s="41">
        <f>'75-79 transition matrix'!I11</f>
        <v>0</v>
      </c>
      <c r="J98" s="41">
        <f>'75-79 transition matrix'!J11</f>
        <v>0</v>
      </c>
      <c r="K98" s="41">
        <f>'75-79 transition matrix'!K11</f>
        <v>1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</row>
    <row r="99" spans="1:40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</row>
    <row r="100" spans="1:40" ht="15.75" thickBot="1" x14ac:dyDescent="0.3">
      <c r="A100" s="15" t="s">
        <v>98</v>
      </c>
      <c r="B100" s="15" t="s">
        <v>66</v>
      </c>
      <c r="C100" s="15" t="s">
        <v>87</v>
      </c>
      <c r="D100" s="15" t="s">
        <v>77</v>
      </c>
      <c r="E100" s="15" t="s">
        <v>2</v>
      </c>
      <c r="F100" s="15" t="s">
        <v>3</v>
      </c>
      <c r="G100" s="15" t="s">
        <v>4</v>
      </c>
      <c r="H100" s="15" t="s">
        <v>64</v>
      </c>
      <c r="I100" s="15" t="s">
        <v>78</v>
      </c>
      <c r="J100" s="15" t="s">
        <v>79</v>
      </c>
      <c r="K100" s="15" t="s">
        <v>65</v>
      </c>
      <c r="L100" s="4" t="s">
        <v>110</v>
      </c>
      <c r="M100" s="15" t="s">
        <v>112</v>
      </c>
      <c r="N100" s="4" t="s">
        <v>151</v>
      </c>
      <c r="O100" s="22" t="s">
        <v>153</v>
      </c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</row>
    <row r="101" spans="1:40" x14ac:dyDescent="0.25">
      <c r="A101" s="4">
        <v>75</v>
      </c>
      <c r="B101" s="41">
        <f t="array" ref="B101:K101">MMULT(B85:K85,B89:K98)</f>
        <v>363.20623176025674</v>
      </c>
      <c r="C101" s="41">
        <v>207.37180744253868</v>
      </c>
      <c r="D101" s="41">
        <v>33.388498064557851</v>
      </c>
      <c r="E101" s="41">
        <v>21.812737024300482</v>
      </c>
      <c r="F101" s="41">
        <v>13.193007334073585</v>
      </c>
      <c r="G101" s="41">
        <v>3.3008084553331694</v>
      </c>
      <c r="H101" s="41">
        <v>1.6032999418146949</v>
      </c>
      <c r="I101" s="41">
        <v>0.24571962189564425</v>
      </c>
      <c r="J101" s="41">
        <v>0.50712894186641222</v>
      </c>
      <c r="K101" s="41">
        <v>220.42300095756801</v>
      </c>
      <c r="L101" s="41">
        <f xml:space="preserve"> (C101 + D101 + E101 + F101 + G101 + H101) / $Q$2</f>
        <v>0.32445457676695133</v>
      </c>
      <c r="M101" s="41">
        <f xml:space="preserve"> (D101 + E101 + F101 + G101 + H101) / (C101 + D101 + E101 + F101+ G101 + H101)</f>
        <v>0.26115477068814608</v>
      </c>
      <c r="N101" s="41">
        <f>I101 / (D101 + E101 + F101 + G101 + H101)</f>
        <v>3.3523212889031385E-3</v>
      </c>
      <c r="O101" s="41">
        <f>SUM(B101:J101)</f>
        <v>644.62923858663748</v>
      </c>
      <c r="P101" s="41"/>
      <c r="Q101" s="24" t="s">
        <v>262</v>
      </c>
      <c r="R101" s="45"/>
      <c r="S101" s="45"/>
      <c r="T101" s="46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</row>
    <row r="102" spans="1:40" ht="15.75" thickBot="1" x14ac:dyDescent="0.3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27" t="s">
        <v>149</v>
      </c>
      <c r="R102" s="47"/>
      <c r="S102" s="47"/>
      <c r="T102" s="48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</row>
    <row r="103" spans="1:40" x14ac:dyDescent="0.25">
      <c r="A103" s="15" t="s">
        <v>99</v>
      </c>
      <c r="B103" s="15" t="s">
        <v>66</v>
      </c>
      <c r="C103" s="15" t="s">
        <v>87</v>
      </c>
      <c r="D103" s="15" t="s">
        <v>77</v>
      </c>
      <c r="E103" s="15" t="s">
        <v>2</v>
      </c>
      <c r="F103" s="15" t="s">
        <v>3</v>
      </c>
      <c r="G103" s="15" t="s">
        <v>4</v>
      </c>
      <c r="H103" s="15" t="s">
        <v>64</v>
      </c>
      <c r="I103" s="15" t="s">
        <v>78</v>
      </c>
      <c r="J103" s="15" t="s">
        <v>79</v>
      </c>
      <c r="K103" s="15" t="s">
        <v>65</v>
      </c>
      <c r="L103" s="4" t="s">
        <v>110</v>
      </c>
      <c r="M103" s="15" t="s">
        <v>112</v>
      </c>
      <c r="N103" s="4" t="s">
        <v>151</v>
      </c>
      <c r="O103" s="22" t="s">
        <v>153</v>
      </c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</row>
    <row r="104" spans="1:40" ht="15.75" thickBot="1" x14ac:dyDescent="0.3">
      <c r="A104" s="4">
        <v>76</v>
      </c>
      <c r="B104" s="41">
        <f t="array" ref="B104:K104">MMULT(B101:K101,B89:K98)</f>
        <v>346.6013137951461</v>
      </c>
      <c r="C104" s="41">
        <v>198.72457775767398</v>
      </c>
      <c r="D104" s="41">
        <v>32.398949053401019</v>
      </c>
      <c r="E104" s="41">
        <v>21.464851103585342</v>
      </c>
      <c r="F104" s="41">
        <v>13.303518902789115</v>
      </c>
      <c r="G104" s="41">
        <v>3.3800182425487271</v>
      </c>
      <c r="H104" s="41">
        <v>1.6813499383310162</v>
      </c>
      <c r="I104" s="41">
        <v>0.25679421848597972</v>
      </c>
      <c r="J104" s="41">
        <v>0.52767909266334667</v>
      </c>
      <c r="K104" s="41">
        <v>246.71318743958062</v>
      </c>
      <c r="L104" s="41">
        <f xml:space="preserve"> (C104 + D104 + E104 + F104 + G104 + H104) / $Q$2</f>
        <v>0.31322185252198664</v>
      </c>
      <c r="M104" s="41">
        <f xml:space="preserve"> (D104 + E104 + F104 + G104 + H104) / (C104 + D104 + E104 + F104+ G104 + H104)</f>
        <v>0.26657249264407495</v>
      </c>
      <c r="N104" s="41">
        <f>I104 / (D104 + E104 + F104 + G104 + H104)</f>
        <v>3.5552940015423466E-3</v>
      </c>
      <c r="O104" s="41">
        <f>SUM(B104:J104)</f>
        <v>618.33905210462467</v>
      </c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</row>
    <row r="105" spans="1:40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24" t="s">
        <v>263</v>
      </c>
      <c r="R105" s="45"/>
      <c r="S105" s="45"/>
      <c r="T105" s="46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</row>
    <row r="106" spans="1:40" ht="15.75" thickBot="1" x14ac:dyDescent="0.3">
      <c r="A106" s="15" t="s">
        <v>100</v>
      </c>
      <c r="B106" s="15" t="s">
        <v>66</v>
      </c>
      <c r="C106" s="15" t="s">
        <v>87</v>
      </c>
      <c r="D106" s="15" t="s">
        <v>77</v>
      </c>
      <c r="E106" s="15" t="s">
        <v>2</v>
      </c>
      <c r="F106" s="15" t="s">
        <v>3</v>
      </c>
      <c r="G106" s="15" t="s">
        <v>4</v>
      </c>
      <c r="H106" s="15" t="s">
        <v>64</v>
      </c>
      <c r="I106" s="15" t="s">
        <v>78</v>
      </c>
      <c r="J106" s="15" t="s">
        <v>79</v>
      </c>
      <c r="K106" s="15" t="s">
        <v>65</v>
      </c>
      <c r="L106" s="4" t="s">
        <v>110</v>
      </c>
      <c r="M106" s="15" t="s">
        <v>112</v>
      </c>
      <c r="N106" s="4" t="s">
        <v>151</v>
      </c>
      <c r="O106" s="22" t="s">
        <v>153</v>
      </c>
      <c r="P106" s="41"/>
      <c r="Q106" s="27" t="s">
        <v>150</v>
      </c>
      <c r="R106" s="47"/>
      <c r="S106" s="47"/>
      <c r="T106" s="48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</row>
    <row r="107" spans="1:40" x14ac:dyDescent="0.25">
      <c r="A107" s="4">
        <v>77</v>
      </c>
      <c r="B107" s="41">
        <f t="array" ref="B107:K107">MMULT(B104:K104,B89:K98)</f>
        <v>330.87518814373038</v>
      </c>
      <c r="C107" s="41">
        <v>190.32560705136848</v>
      </c>
      <c r="D107" s="41">
        <v>31.388224342160552</v>
      </c>
      <c r="E107" s="41">
        <v>21.077662945356991</v>
      </c>
      <c r="F107" s="41">
        <v>13.346900909393366</v>
      </c>
      <c r="G107" s="41">
        <v>3.4431749548882644</v>
      </c>
      <c r="H107" s="41">
        <v>1.7523549713107405</v>
      </c>
      <c r="I107" s="41">
        <v>0.26580513479499296</v>
      </c>
      <c r="J107" s="41">
        <v>0.54951300979727158</v>
      </c>
      <c r="K107" s="41">
        <v>272.0278080814042</v>
      </c>
      <c r="L107" s="41">
        <f xml:space="preserve"> (C107 + D107 + E107 + F107 + G107 + H107) / $Q$2</f>
        <v>0.30210190001031029</v>
      </c>
      <c r="M107" s="41">
        <f xml:space="preserve"> (D107 + E107 + F107 + G107 + H107) / (C107 + D107 + E107 + F107+ G107 + H107)</f>
        <v>0.27171488766987117</v>
      </c>
      <c r="N107" s="41">
        <f>I107 / (D107 + E107 + F107 + G107 + H107)</f>
        <v>3.7432957408476586E-3</v>
      </c>
      <c r="O107" s="41">
        <f>SUM(B107:J107)</f>
        <v>593.02443146280109</v>
      </c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</row>
    <row r="108" spans="1:40" ht="15.75" thickBot="1" x14ac:dyDescent="0.3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</row>
    <row r="109" spans="1:40" x14ac:dyDescent="0.25">
      <c r="A109" s="15" t="s">
        <v>101</v>
      </c>
      <c r="B109" s="15" t="s">
        <v>66</v>
      </c>
      <c r="C109" s="15" t="s">
        <v>87</v>
      </c>
      <c r="D109" s="15" t="s">
        <v>77</v>
      </c>
      <c r="E109" s="15" t="s">
        <v>2</v>
      </c>
      <c r="F109" s="15" t="s">
        <v>3</v>
      </c>
      <c r="G109" s="15" t="s">
        <v>4</v>
      </c>
      <c r="H109" s="15" t="s">
        <v>64</v>
      </c>
      <c r="I109" s="15" t="s">
        <v>78</v>
      </c>
      <c r="J109" s="15" t="s">
        <v>79</v>
      </c>
      <c r="K109" s="15" t="s">
        <v>65</v>
      </c>
      <c r="L109" s="4" t="s">
        <v>110</v>
      </c>
      <c r="M109" s="15" t="s">
        <v>112</v>
      </c>
      <c r="N109" s="4" t="s">
        <v>151</v>
      </c>
      <c r="O109" s="22" t="s">
        <v>153</v>
      </c>
      <c r="P109" s="41"/>
      <c r="Q109" s="24" t="s">
        <v>261</v>
      </c>
      <c r="R109" s="45"/>
      <c r="S109" s="45"/>
      <c r="T109" s="45"/>
      <c r="U109" s="45"/>
      <c r="V109" s="46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</row>
    <row r="110" spans="1:40" ht="15.75" thickBot="1" x14ac:dyDescent="0.3">
      <c r="A110" s="4">
        <v>78</v>
      </c>
      <c r="B110" s="41">
        <f t="array" ref="B110:K110">MMULT(B107:K107,B89:K98)</f>
        <v>315.95128053428198</v>
      </c>
      <c r="C110" s="41">
        <v>182.20176637189817</v>
      </c>
      <c r="D110" s="41">
        <v>30.365609104922438</v>
      </c>
      <c r="E110" s="41">
        <v>20.654828863950684</v>
      </c>
      <c r="F110" s="41">
        <v>13.332169525218024</v>
      </c>
      <c r="G110" s="41">
        <v>3.4896348804654256</v>
      </c>
      <c r="H110" s="41">
        <v>1.815765888571206</v>
      </c>
      <c r="I110" s="41">
        <v>0.27328452527592184</v>
      </c>
      <c r="J110" s="41">
        <v>0.57228762207815753</v>
      </c>
      <c r="K110" s="41">
        <v>296.39561222754321</v>
      </c>
      <c r="L110" s="41">
        <f xml:space="preserve"> (C110 + D110 + E110 + F110 + G110 + H110) / $Q$2</f>
        <v>0.29114978624612381</v>
      </c>
      <c r="M110" s="41">
        <f xml:space="preserve"> (D110 + E110 + F110 + G110 + H110) / (C110 + D110 + E110 + F110+ G110 + H110)</f>
        <v>0.27657456759051868</v>
      </c>
      <c r="N110" s="41">
        <f>I110 / (D110 + E110 + F110 + G110 + H110)</f>
        <v>3.9232319741846549E-3</v>
      </c>
      <c r="O110" s="41">
        <f>SUM(B110:J110)</f>
        <v>568.65662731666202</v>
      </c>
      <c r="P110" s="41"/>
      <c r="Q110" s="27" t="s">
        <v>152</v>
      </c>
      <c r="R110" s="47"/>
      <c r="S110" s="47"/>
      <c r="T110" s="47"/>
      <c r="U110" s="47"/>
      <c r="V110" s="48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</row>
    <row r="111" spans="1:40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</row>
    <row r="112" spans="1:40" x14ac:dyDescent="0.25">
      <c r="A112" s="15" t="s">
        <v>102</v>
      </c>
      <c r="B112" s="15" t="s">
        <v>66</v>
      </c>
      <c r="C112" s="15" t="s">
        <v>87</v>
      </c>
      <c r="D112" s="15" t="s">
        <v>77</v>
      </c>
      <c r="E112" s="15" t="s">
        <v>2</v>
      </c>
      <c r="F112" s="15" t="s">
        <v>3</v>
      </c>
      <c r="G112" s="15" t="s">
        <v>4</v>
      </c>
      <c r="H112" s="15" t="s">
        <v>64</v>
      </c>
      <c r="I112" s="15" t="s">
        <v>78</v>
      </c>
      <c r="J112" s="15" t="s">
        <v>79</v>
      </c>
      <c r="K112" s="15" t="s">
        <v>65</v>
      </c>
      <c r="L112" s="4" t="s">
        <v>110</v>
      </c>
      <c r="M112" s="15" t="s">
        <v>112</v>
      </c>
      <c r="N112" s="4" t="s">
        <v>151</v>
      </c>
      <c r="O112" s="22" t="s">
        <v>153</v>
      </c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L112" s="22" t="s">
        <v>218</v>
      </c>
      <c r="AM112" s="22" t="s">
        <v>219</v>
      </c>
      <c r="AN112" s="22" t="s">
        <v>220</v>
      </c>
    </row>
    <row r="113" spans="1:40" x14ac:dyDescent="0.25">
      <c r="A113" s="4">
        <v>79</v>
      </c>
      <c r="B113" s="41">
        <f t="array" ref="B113:K113">MMULT(B110:K110,B89:K98)</f>
        <v>301.76665364339499</v>
      </c>
      <c r="C113" s="41">
        <v>174.36783922699763</v>
      </c>
      <c r="D113" s="41">
        <v>29.33918838729803</v>
      </c>
      <c r="E113" s="41">
        <v>20.200776674124267</v>
      </c>
      <c r="F113" s="41">
        <v>13.266774592260949</v>
      </c>
      <c r="G113" s="41">
        <v>3.5197484960020828</v>
      </c>
      <c r="H113" s="41">
        <v>1.8710716058305186</v>
      </c>
      <c r="I113" s="41">
        <v>0.2793971493519638</v>
      </c>
      <c r="J113" s="41">
        <v>0.59566901332637079</v>
      </c>
      <c r="K113" s="41">
        <v>319.84512075561838</v>
      </c>
      <c r="L113" s="41">
        <f xml:space="preserve"> (C113 + D113 + E113 + F113 + G113 + H113) / $Q$2</f>
        <v>0.2804054921704161</v>
      </c>
      <c r="M113" s="41">
        <f xml:space="preserve"> (D113 + E113 + F113 + G113 + H113) / (C113 + D113 + E113 + F113+ G113 + H113)</f>
        <v>0.28115122784034097</v>
      </c>
      <c r="N113" s="41">
        <f>I113 / (D113 + E113 + F113 + G113 + H113)</f>
        <v>4.0968789844326656E-3</v>
      </c>
      <c r="O113" s="41">
        <f>SUM(B113:J113)</f>
        <v>545.20711878858685</v>
      </c>
      <c r="P113" s="41"/>
      <c r="Q113" s="22" t="s">
        <v>163</v>
      </c>
      <c r="R113" s="22" t="s">
        <v>154</v>
      </c>
      <c r="S113" s="22" t="s">
        <v>155</v>
      </c>
      <c r="T113" s="22" t="s">
        <v>156</v>
      </c>
      <c r="U113" s="22" t="s">
        <v>157</v>
      </c>
      <c r="V113" s="22" t="s">
        <v>158</v>
      </c>
      <c r="W113" s="22" t="s">
        <v>159</v>
      </c>
      <c r="X113" s="22" t="s">
        <v>160</v>
      </c>
      <c r="Y113" s="22" t="s">
        <v>161</v>
      </c>
      <c r="Z113" s="22" t="s">
        <v>162</v>
      </c>
      <c r="AA113" s="41"/>
      <c r="AB113" s="22" t="s">
        <v>181</v>
      </c>
      <c r="AC113" s="22" t="s">
        <v>182</v>
      </c>
      <c r="AD113" s="22" t="s">
        <v>174</v>
      </c>
      <c r="AE113" s="22" t="s">
        <v>175</v>
      </c>
      <c r="AF113" s="22" t="s">
        <v>176</v>
      </c>
      <c r="AG113" s="22" t="s">
        <v>177</v>
      </c>
      <c r="AH113" s="22" t="s">
        <v>178</v>
      </c>
      <c r="AI113" s="22" t="s">
        <v>179</v>
      </c>
      <c r="AJ113" s="22" t="s">
        <v>180</v>
      </c>
      <c r="AK113" s="22" t="s">
        <v>183</v>
      </c>
      <c r="AL113">
        <f>C113 - C101</f>
        <v>-33.00396821554105</v>
      </c>
      <c r="AM113">
        <f>J113 - J101</f>
        <v>8.8540071459958569E-2</v>
      </c>
      <c r="AN113">
        <f>K113-K101</f>
        <v>99.422119798050375</v>
      </c>
    </row>
    <row r="114" spans="1:40" x14ac:dyDescent="0.25">
      <c r="A114" s="22" t="s">
        <v>153</v>
      </c>
      <c r="B114" s="41">
        <f t="shared" ref="B114:J114" si="4">SUM(B101:B113)</f>
        <v>1658.4006678768101</v>
      </c>
      <c r="C114" s="41">
        <f t="shared" si="4"/>
        <v>952.99159785047698</v>
      </c>
      <c r="D114" s="41">
        <f t="shared" si="4"/>
        <v>156.8804689523399</v>
      </c>
      <c r="E114" s="41">
        <f t="shared" si="4"/>
        <v>105.21085661131777</v>
      </c>
      <c r="F114" s="41">
        <f t="shared" si="4"/>
        <v>66.442371263735026</v>
      </c>
      <c r="G114" s="41">
        <f t="shared" si="4"/>
        <v>17.133385029237669</v>
      </c>
      <c r="H114" s="41">
        <f t="shared" si="4"/>
        <v>8.7238423458581753</v>
      </c>
      <c r="I114" s="41">
        <f t="shared" si="4"/>
        <v>1.3210006498045026</v>
      </c>
      <c r="J114" s="41">
        <f t="shared" si="4"/>
        <v>2.7522776797315589</v>
      </c>
      <c r="K114" s="41"/>
      <c r="L114" s="4">
        <f>AVERAGE(L45:L113)</f>
        <v>0.33374165080868423</v>
      </c>
      <c r="M114" s="4">
        <f>AVERAGE(M17:M113)</f>
        <v>0.22193101584745983</v>
      </c>
      <c r="N114" s="4">
        <f>AVERAGE(N17:N113)</f>
        <v>3.5114681874080663E-3</v>
      </c>
      <c r="O114" s="4">
        <f>SUM(B114:J114)</f>
        <v>2969.856468259311</v>
      </c>
      <c r="P114" s="41"/>
      <c r="Q114" s="41">
        <f xml:space="preserve"> $R$6 * B114</f>
        <v>1658.4006678768101</v>
      </c>
      <c r="R114" s="41">
        <f>$R$7 * C114</f>
        <v>952.99159785047698</v>
      </c>
      <c r="S114" s="41">
        <f xml:space="preserve"> $R$8 * D114</f>
        <v>149.03644550472291</v>
      </c>
      <c r="T114" s="41">
        <f xml:space="preserve"> $R$9 * E114</f>
        <v>99.95031378075187</v>
      </c>
      <c r="U114" s="41">
        <f xml:space="preserve"> $R$10 * F114</f>
        <v>61.126981562636225</v>
      </c>
      <c r="V114" s="41">
        <f>$R$11 * G114</f>
        <v>13.364040322805382</v>
      </c>
      <c r="W114" s="41">
        <f>$R$12 *H114</f>
        <v>5.2343054075149054</v>
      </c>
      <c r="X114" s="41">
        <f xml:space="preserve"> $R$13 * I114</f>
        <v>0.85865042237292677</v>
      </c>
      <c r="Y114" s="41">
        <f xml:space="preserve"> $R$14 * J114</f>
        <v>2.0642082597986691</v>
      </c>
      <c r="Z114" s="4">
        <f>SUM(Q114:Y114)</f>
        <v>2943.0272109878902</v>
      </c>
      <c r="AA114" s="41"/>
      <c r="AB114" s="49">
        <f xml:space="preserve"> $S$6 * B114</f>
        <v>4160927.2757029166</v>
      </c>
      <c r="AC114" s="49">
        <f>$S$7 * C114</f>
        <v>3692842.4416705985</v>
      </c>
      <c r="AD114" s="49">
        <f xml:space="preserve"> $S$8 * D114</f>
        <v>615755.84063793404</v>
      </c>
      <c r="AE114" s="49">
        <f xml:space="preserve"> $S$9 * E114</f>
        <v>420843.42644527106</v>
      </c>
      <c r="AF114" s="49">
        <f xml:space="preserve"> $S$10 * F114</f>
        <v>298990.6706868076</v>
      </c>
      <c r="AG114" s="49">
        <f>$S$11 * G114</f>
        <v>354866.67072557058</v>
      </c>
      <c r="AH114" s="49">
        <f>$S$12 *H114</f>
        <v>446521.14663040487</v>
      </c>
      <c r="AI114" s="49">
        <f xml:space="preserve"> $S$13 * I114</f>
        <v>93698.576090633374</v>
      </c>
      <c r="AJ114" s="49">
        <f xml:space="preserve"> $S$14 * J114</f>
        <v>184864.98719220934</v>
      </c>
      <c r="AK114" s="39">
        <f>SUM(AB114:AJ114) + AL114 + AM114 + AN114</f>
        <v>16479747.394940536</v>
      </c>
      <c r="AL114" s="39">
        <f>IF(AL113&gt;0,(AL113*$T$7)-(AL113*$S$7),0)</f>
        <v>0</v>
      </c>
      <c r="AM114" s="39">
        <f>IF(AM113 &gt; 0, (AM113 * $T$14) - (AM113 * $S$14), 0)</f>
        <v>14748.119703085296</v>
      </c>
      <c r="AN114" s="39">
        <f t="array" ref="AN114">IF(AN113&gt;0,AN113*$T$15,0)</f>
        <v>6195688.2394551048</v>
      </c>
    </row>
    <row r="115" spans="1:40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</row>
    <row r="116" spans="1:40" x14ac:dyDescent="0.25">
      <c r="A116" s="50" t="s">
        <v>186</v>
      </c>
      <c r="B116" s="41"/>
      <c r="C116" s="41"/>
      <c r="D116" s="4">
        <f>O2+O30+O58+O86+O114</f>
        <v>14683.793876749831</v>
      </c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</row>
    <row r="117" spans="1:40" x14ac:dyDescent="0.25">
      <c r="A117" s="50" t="s">
        <v>187</v>
      </c>
      <c r="B117" s="41"/>
      <c r="C117" s="41"/>
      <c r="D117" s="4">
        <f>Z2+Z30+Z58+Z86+Z114</f>
        <v>14590.044111604049</v>
      </c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</row>
    <row r="118" spans="1:40" x14ac:dyDescent="0.25">
      <c r="A118" s="42" t="s">
        <v>184</v>
      </c>
      <c r="B118" s="41"/>
      <c r="C118" s="41"/>
      <c r="D118" s="43">
        <f>AK30+AK58+AK86+AK114+$U$23</f>
        <v>65560498.52988404</v>
      </c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</row>
    <row r="119" spans="1:40" x14ac:dyDescent="0.25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</row>
    <row r="120" spans="1:40" x14ac:dyDescent="0.25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</row>
    <row r="121" spans="1:40" x14ac:dyDescent="0.25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</row>
    <row r="122" spans="1:40" x14ac:dyDescent="0.25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</row>
    <row r="123" spans="1:40" x14ac:dyDescent="0.25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</row>
    <row r="124" spans="1:40" x14ac:dyDescent="0.25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</row>
    <row r="125" spans="1:40" x14ac:dyDescent="0.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</row>
    <row r="126" spans="1:40" x14ac:dyDescent="0.25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</row>
    <row r="127" spans="1:40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</row>
    <row r="128" spans="1:40" x14ac:dyDescent="0.25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</row>
    <row r="129" spans="1:38" x14ac:dyDescent="0.25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</row>
    <row r="130" spans="1:38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</row>
    <row r="131" spans="1:38" x14ac:dyDescent="0.25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</row>
    <row r="132" spans="1:38" x14ac:dyDescent="0.25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</row>
    <row r="133" spans="1:38" x14ac:dyDescent="0.25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</row>
    <row r="134" spans="1:38" x14ac:dyDescent="0.25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</row>
    <row r="135" spans="1:38" x14ac:dyDescent="0.2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</row>
    <row r="136" spans="1:38" x14ac:dyDescent="0.25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</row>
    <row r="137" spans="1:38" x14ac:dyDescent="0.25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</row>
    <row r="138" spans="1:38" x14ac:dyDescent="0.25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</row>
    <row r="139" spans="1:38" x14ac:dyDescent="0.25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</row>
    <row r="140" spans="1:38" x14ac:dyDescent="0.25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</row>
    <row r="141" spans="1:38" x14ac:dyDescent="0.25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</row>
    <row r="142" spans="1:38" x14ac:dyDescent="0.25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</row>
    <row r="143" spans="1:38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</row>
    <row r="144" spans="1:38" x14ac:dyDescent="0.25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</row>
    <row r="145" spans="1:38" x14ac:dyDescent="0.2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</row>
    <row r="146" spans="1:38" x14ac:dyDescent="0.25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</row>
    <row r="147" spans="1:38" x14ac:dyDescent="0.25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</row>
    <row r="148" spans="1:38" x14ac:dyDescent="0.25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</row>
    <row r="149" spans="1:38" x14ac:dyDescent="0.25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</row>
    <row r="150" spans="1:38" x14ac:dyDescent="0.25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</row>
    <row r="151" spans="1:38" x14ac:dyDescent="0.25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</row>
    <row r="152" spans="1:38" x14ac:dyDescent="0.25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</row>
    <row r="153" spans="1:38" x14ac:dyDescent="0.25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</row>
    <row r="154" spans="1:38" x14ac:dyDescent="0.25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</row>
    <row r="155" spans="1:38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</row>
    <row r="156" spans="1:38" x14ac:dyDescent="0.25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</row>
    <row r="157" spans="1:38" x14ac:dyDescent="0.25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</row>
    <row r="158" spans="1:38" x14ac:dyDescent="0.25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</row>
    <row r="159" spans="1:38" x14ac:dyDescent="0.25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</row>
    <row r="160" spans="1:38" x14ac:dyDescent="0.25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</row>
    <row r="161" spans="1:38" x14ac:dyDescent="0.25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</row>
    <row r="162" spans="1:38" x14ac:dyDescent="0.25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</row>
    <row r="163" spans="1:38" x14ac:dyDescent="0.25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</row>
    <row r="164" spans="1:38" x14ac:dyDescent="0.25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</row>
    <row r="165" spans="1:38" x14ac:dyDescent="0.2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</row>
    <row r="166" spans="1:38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</row>
    <row r="167" spans="1:38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</row>
    <row r="168" spans="1:38" x14ac:dyDescent="0.25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</row>
    <row r="169" spans="1:38" x14ac:dyDescent="0.25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</row>
    <row r="170" spans="1:38" x14ac:dyDescent="0.25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</row>
    <row r="171" spans="1:38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</row>
    <row r="172" spans="1:38" x14ac:dyDescent="0.25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</row>
    <row r="173" spans="1:38" x14ac:dyDescent="0.25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</row>
    <row r="174" spans="1:38" x14ac:dyDescent="0.25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</row>
    <row r="175" spans="1:38" x14ac:dyDescent="0.2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</row>
    <row r="176" spans="1:38" x14ac:dyDescent="0.25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</row>
    <row r="177" spans="1:38" x14ac:dyDescent="0.25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</row>
    <row r="178" spans="1:38" x14ac:dyDescent="0.25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</row>
    <row r="179" spans="1:38" x14ac:dyDescent="0.25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</row>
    <row r="180" spans="1:38" x14ac:dyDescent="0.25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</row>
    <row r="181" spans="1:38" x14ac:dyDescent="0.25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</row>
    <row r="182" spans="1:38" x14ac:dyDescent="0.25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</row>
    <row r="183" spans="1:38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</row>
    <row r="184" spans="1:38" x14ac:dyDescent="0.25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</row>
    <row r="185" spans="1:38" x14ac:dyDescent="0.2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</row>
    <row r="186" spans="1:38" x14ac:dyDescent="0.25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</row>
    <row r="187" spans="1:38" x14ac:dyDescent="0.25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</row>
    <row r="188" spans="1:38" x14ac:dyDescent="0.25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</row>
    <row r="189" spans="1:38" x14ac:dyDescent="0.25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</row>
    <row r="190" spans="1:38" x14ac:dyDescent="0.25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</row>
    <row r="191" spans="1:38" x14ac:dyDescent="0.25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</row>
    <row r="192" spans="1:38" x14ac:dyDescent="0.25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</row>
    <row r="193" spans="1:38" x14ac:dyDescent="0.25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</row>
    <row r="194" spans="1:38" x14ac:dyDescent="0.25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</row>
    <row r="195" spans="1:38" x14ac:dyDescent="0.2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</row>
    <row r="196" spans="1:38" x14ac:dyDescent="0.25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</row>
    <row r="197" spans="1:38" x14ac:dyDescent="0.25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</row>
    <row r="198" spans="1:38" x14ac:dyDescent="0.25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</row>
    <row r="199" spans="1:38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</row>
    <row r="200" spans="1:38" x14ac:dyDescent="0.25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</row>
    <row r="201" spans="1:38" x14ac:dyDescent="0.25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</row>
    <row r="202" spans="1:38" x14ac:dyDescent="0.25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</row>
    <row r="203" spans="1:38" x14ac:dyDescent="0.2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</row>
    <row r="204" spans="1:38" x14ac:dyDescent="0.2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</row>
    <row r="205" spans="1:38" x14ac:dyDescent="0.2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</row>
    <row r="206" spans="1:38" x14ac:dyDescent="0.2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</row>
    <row r="207" spans="1:38" x14ac:dyDescent="0.2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</row>
    <row r="208" spans="1:38" x14ac:dyDescent="0.2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</row>
    <row r="209" spans="1:38" x14ac:dyDescent="0.2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</row>
    <row r="210" spans="1:38" x14ac:dyDescent="0.2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</row>
    <row r="211" spans="1:38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</row>
    <row r="212" spans="1:38" x14ac:dyDescent="0.2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</row>
    <row r="213" spans="1:38" x14ac:dyDescent="0.2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</row>
    <row r="214" spans="1:38" x14ac:dyDescent="0.2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</row>
    <row r="215" spans="1:38" x14ac:dyDescent="0.2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</row>
    <row r="216" spans="1:38" x14ac:dyDescent="0.2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</row>
    <row r="217" spans="1:38" x14ac:dyDescent="0.2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</row>
    <row r="218" spans="1:38" x14ac:dyDescent="0.2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</row>
    <row r="219" spans="1:38" x14ac:dyDescent="0.2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</row>
    <row r="220" spans="1:38" x14ac:dyDescent="0.25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</row>
    <row r="221" spans="1:38" x14ac:dyDescent="0.25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</row>
    <row r="222" spans="1:38" x14ac:dyDescent="0.25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</row>
    <row r="223" spans="1:38" x14ac:dyDescent="0.25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</row>
    <row r="224" spans="1:38" x14ac:dyDescent="0.25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</row>
    <row r="225" spans="1:38" x14ac:dyDescent="0.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</row>
    <row r="226" spans="1:38" x14ac:dyDescent="0.25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</row>
    <row r="227" spans="1:38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</row>
    <row r="228" spans="1:38" x14ac:dyDescent="0.25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</row>
    <row r="229" spans="1:38" x14ac:dyDescent="0.25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</row>
    <row r="230" spans="1:38" x14ac:dyDescent="0.25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</row>
    <row r="231" spans="1:38" x14ac:dyDescent="0.2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</row>
    <row r="232" spans="1:38" x14ac:dyDescent="0.2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</row>
    <row r="233" spans="1:38" x14ac:dyDescent="0.2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</row>
    <row r="234" spans="1:38" x14ac:dyDescent="0.2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</row>
    <row r="235" spans="1:38" x14ac:dyDescent="0.2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</row>
    <row r="236" spans="1:38" x14ac:dyDescent="0.2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</row>
    <row r="237" spans="1:38" x14ac:dyDescent="0.2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</row>
    <row r="238" spans="1:38" x14ac:dyDescent="0.2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</row>
    <row r="239" spans="1:38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</row>
    <row r="240" spans="1:38" x14ac:dyDescent="0.2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</row>
    <row r="241" spans="1:38" x14ac:dyDescent="0.2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</row>
    <row r="242" spans="1:38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</row>
    <row r="243" spans="1:38" x14ac:dyDescent="0.2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</row>
    <row r="244" spans="1:38" x14ac:dyDescent="0.2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</row>
    <row r="245" spans="1:38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</row>
    <row r="246" spans="1:38" x14ac:dyDescent="0.2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</row>
    <row r="247" spans="1:38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</row>
    <row r="248" spans="1:38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</row>
    <row r="249" spans="1:38" x14ac:dyDescent="0.2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</row>
    <row r="250" spans="1:38" x14ac:dyDescent="0.2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</row>
    <row r="251" spans="1:38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</row>
    <row r="252" spans="1:38" x14ac:dyDescent="0.2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</row>
    <row r="253" spans="1:38" x14ac:dyDescent="0.2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</row>
    <row r="254" spans="1:38" x14ac:dyDescent="0.2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</row>
    <row r="255" spans="1:38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</row>
    <row r="256" spans="1:38" x14ac:dyDescent="0.2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</row>
    <row r="257" spans="1:38" x14ac:dyDescent="0.2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</row>
    <row r="258" spans="1:38" x14ac:dyDescent="0.2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</row>
    <row r="259" spans="1:38" x14ac:dyDescent="0.2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</row>
    <row r="260" spans="1:38" x14ac:dyDescent="0.2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</row>
    <row r="261" spans="1:38" x14ac:dyDescent="0.2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</row>
    <row r="262" spans="1:38" x14ac:dyDescent="0.2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</row>
    <row r="263" spans="1:38" x14ac:dyDescent="0.2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</row>
    <row r="264" spans="1:38" x14ac:dyDescent="0.2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</row>
    <row r="265" spans="1:38" x14ac:dyDescent="0.2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</row>
    <row r="266" spans="1:38" x14ac:dyDescent="0.2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</row>
    <row r="267" spans="1:38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</row>
    <row r="268" spans="1:38" x14ac:dyDescent="0.2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</row>
    <row r="269" spans="1:38" x14ac:dyDescent="0.2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</row>
    <row r="270" spans="1:38" x14ac:dyDescent="0.2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</row>
    <row r="271" spans="1:38" x14ac:dyDescent="0.2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</row>
    <row r="272" spans="1:38" x14ac:dyDescent="0.2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</row>
    <row r="273" spans="1:38" x14ac:dyDescent="0.2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</row>
    <row r="274" spans="1:38" x14ac:dyDescent="0.2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</row>
    <row r="275" spans="1:38" x14ac:dyDescent="0.2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</row>
    <row r="276" spans="1:38" x14ac:dyDescent="0.2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</row>
    <row r="277" spans="1:38" x14ac:dyDescent="0.2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</row>
    <row r="278" spans="1:38" x14ac:dyDescent="0.2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</row>
    <row r="279" spans="1:38" x14ac:dyDescent="0.2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</row>
    <row r="280" spans="1:38" x14ac:dyDescent="0.2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</row>
    <row r="281" spans="1:38" x14ac:dyDescent="0.2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</row>
    <row r="282" spans="1:38" x14ac:dyDescent="0.2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</row>
    <row r="283" spans="1:38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</row>
    <row r="284" spans="1:38" x14ac:dyDescent="0.2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</row>
    <row r="285" spans="1:38" x14ac:dyDescent="0.2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</row>
    <row r="286" spans="1:38" x14ac:dyDescent="0.2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</row>
    <row r="287" spans="1:38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</row>
    <row r="288" spans="1:38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</row>
    <row r="289" spans="1:38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</row>
    <row r="290" spans="1:38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</row>
    <row r="291" spans="1:38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</row>
    <row r="292" spans="1:38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</row>
    <row r="293" spans="1:38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</row>
    <row r="294" spans="1:38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</row>
    <row r="295" spans="1:38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</row>
    <row r="296" spans="1:38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</row>
    <row r="297" spans="1:38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</row>
    <row r="298" spans="1:38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</row>
    <row r="299" spans="1:38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</row>
    <row r="300" spans="1:38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</row>
    <row r="301" spans="1:38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</row>
    <row r="302" spans="1:38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</row>
    <row r="303" spans="1:38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</row>
    <row r="304" spans="1:38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</row>
    <row r="305" spans="1:38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</row>
    <row r="306" spans="1:38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</row>
    <row r="307" spans="1:38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</row>
    <row r="308" spans="1:38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</row>
    <row r="309" spans="1:38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</row>
    <row r="310" spans="1:38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</row>
    <row r="311" spans="1:38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</row>
    <row r="312" spans="1:38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</row>
    <row r="313" spans="1:38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</row>
    <row r="314" spans="1:38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</row>
    <row r="315" spans="1:38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</row>
    <row r="316" spans="1:38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</row>
    <row r="317" spans="1:38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</row>
    <row r="318" spans="1:38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</row>
    <row r="319" spans="1:38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</row>
    <row r="320" spans="1:38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</row>
    <row r="321" spans="1:38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</row>
    <row r="322" spans="1:38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</row>
    <row r="323" spans="1:38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</row>
    <row r="324" spans="1:38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</row>
    <row r="325" spans="1:38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</row>
    <row r="326" spans="1:38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</row>
    <row r="327" spans="1:38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</row>
    <row r="328" spans="1:38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</row>
    <row r="329" spans="1:38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</row>
    <row r="330" spans="1:38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</row>
    <row r="331" spans="1:38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</row>
    <row r="332" spans="1:38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</row>
    <row r="333" spans="1:38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</row>
    <row r="334" spans="1:38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</row>
    <row r="335" spans="1:38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</row>
    <row r="336" spans="1:38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</row>
    <row r="337" spans="1:38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</row>
    <row r="338" spans="1:38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</row>
    <row r="339" spans="1:38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</row>
    <row r="340" spans="1:38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</row>
    <row r="341" spans="1:38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</row>
    <row r="342" spans="1:38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</row>
    <row r="343" spans="1:38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</row>
    <row r="344" spans="1:38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</row>
    <row r="345" spans="1:38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</row>
    <row r="346" spans="1:38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</row>
    <row r="347" spans="1:38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</row>
    <row r="348" spans="1:38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</row>
    <row r="349" spans="1:38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</row>
    <row r="350" spans="1:38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</row>
    <row r="351" spans="1:38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</row>
    <row r="352" spans="1:38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</row>
    <row r="353" spans="1:38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</row>
    <row r="354" spans="1:38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</row>
    <row r="355" spans="1:38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</row>
    <row r="356" spans="1:38" x14ac:dyDescent="0.2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</row>
    <row r="357" spans="1:38" x14ac:dyDescent="0.2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</row>
    <row r="358" spans="1:38" x14ac:dyDescent="0.2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</row>
    <row r="359" spans="1:38" x14ac:dyDescent="0.2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</row>
    <row r="360" spans="1:38" x14ac:dyDescent="0.2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</row>
    <row r="361" spans="1:38" x14ac:dyDescent="0.2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</row>
    <row r="362" spans="1:38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</row>
    <row r="363" spans="1:38" x14ac:dyDescent="0.2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</row>
    <row r="364" spans="1:38" x14ac:dyDescent="0.2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</row>
    <row r="365" spans="1:38" x14ac:dyDescent="0.2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</row>
    <row r="366" spans="1:38" x14ac:dyDescent="0.2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</row>
    <row r="367" spans="1:38" x14ac:dyDescent="0.2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</row>
    <row r="368" spans="1:38" x14ac:dyDescent="0.2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</row>
    <row r="369" spans="1:38" x14ac:dyDescent="0.2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</row>
    <row r="370" spans="1:38" x14ac:dyDescent="0.2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</row>
    <row r="371" spans="1:38" x14ac:dyDescent="0.2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</row>
    <row r="372" spans="1:38" x14ac:dyDescent="0.2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</row>
    <row r="373" spans="1:38" x14ac:dyDescent="0.2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</row>
    <row r="374" spans="1:38" x14ac:dyDescent="0.2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</row>
    <row r="375" spans="1:38" x14ac:dyDescent="0.2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</row>
    <row r="376" spans="1:38" x14ac:dyDescent="0.2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</row>
    <row r="377" spans="1:38" x14ac:dyDescent="0.2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</row>
    <row r="378" spans="1:38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</row>
    <row r="379" spans="1:38" x14ac:dyDescent="0.2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</row>
    <row r="380" spans="1:38" x14ac:dyDescent="0.2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</row>
    <row r="381" spans="1:38" x14ac:dyDescent="0.2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</row>
    <row r="382" spans="1:38" x14ac:dyDescent="0.2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</row>
    <row r="383" spans="1:38" x14ac:dyDescent="0.2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</row>
    <row r="384" spans="1:38" x14ac:dyDescent="0.2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</row>
    <row r="385" spans="1:38" x14ac:dyDescent="0.2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</row>
    <row r="386" spans="1:38" x14ac:dyDescent="0.2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</row>
    <row r="387" spans="1:38" x14ac:dyDescent="0.2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</row>
    <row r="388" spans="1:38" x14ac:dyDescent="0.2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</row>
    <row r="389" spans="1:38" x14ac:dyDescent="0.2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</row>
    <row r="390" spans="1:38" x14ac:dyDescent="0.2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</row>
    <row r="391" spans="1:38" x14ac:dyDescent="0.2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</row>
    <row r="392" spans="1:38" x14ac:dyDescent="0.2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</row>
    <row r="393" spans="1:38" x14ac:dyDescent="0.2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</row>
    <row r="394" spans="1:38" x14ac:dyDescent="0.2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</row>
    <row r="395" spans="1:38" x14ac:dyDescent="0.2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</row>
    <row r="396" spans="1:38" x14ac:dyDescent="0.2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</row>
    <row r="397" spans="1:38" x14ac:dyDescent="0.2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</row>
    <row r="398" spans="1:38" x14ac:dyDescent="0.2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</row>
    <row r="399" spans="1:38" x14ac:dyDescent="0.2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</row>
    <row r="400" spans="1:38" x14ac:dyDescent="0.2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</row>
    <row r="401" spans="1:38" x14ac:dyDescent="0.2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</row>
    <row r="402" spans="1:38" x14ac:dyDescent="0.2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</row>
    <row r="403" spans="1:38" x14ac:dyDescent="0.2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</row>
    <row r="404" spans="1:38" x14ac:dyDescent="0.2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</row>
    <row r="405" spans="1:38" x14ac:dyDescent="0.2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</row>
    <row r="406" spans="1:38" x14ac:dyDescent="0.2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</row>
    <row r="407" spans="1:38" x14ac:dyDescent="0.2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</row>
    <row r="408" spans="1:38" x14ac:dyDescent="0.2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</row>
    <row r="409" spans="1:38" x14ac:dyDescent="0.2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</row>
    <row r="410" spans="1:38" x14ac:dyDescent="0.2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</row>
    <row r="411" spans="1:38" x14ac:dyDescent="0.2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</row>
    <row r="412" spans="1:38" x14ac:dyDescent="0.2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</row>
    <row r="413" spans="1:38" x14ac:dyDescent="0.2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</row>
    <row r="414" spans="1:38" x14ac:dyDescent="0.2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</row>
    <row r="415" spans="1:38" x14ac:dyDescent="0.2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</row>
    <row r="416" spans="1:38" x14ac:dyDescent="0.2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</row>
    <row r="417" spans="1:38" x14ac:dyDescent="0.2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</row>
    <row r="418" spans="1:38" x14ac:dyDescent="0.2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</row>
    <row r="419" spans="1:38" x14ac:dyDescent="0.2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</row>
    <row r="420" spans="1:38" x14ac:dyDescent="0.2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</row>
    <row r="421" spans="1:38" x14ac:dyDescent="0.2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</row>
    <row r="422" spans="1:38" x14ac:dyDescent="0.2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</row>
    <row r="423" spans="1:38" x14ac:dyDescent="0.2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</row>
    <row r="424" spans="1:38" x14ac:dyDescent="0.2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</row>
    <row r="425" spans="1:38" x14ac:dyDescent="0.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</row>
    <row r="426" spans="1:38" x14ac:dyDescent="0.2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</row>
    <row r="427" spans="1:38" x14ac:dyDescent="0.2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</row>
    <row r="428" spans="1:38" x14ac:dyDescent="0.2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</row>
    <row r="429" spans="1:38" x14ac:dyDescent="0.2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</row>
    <row r="430" spans="1:38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</row>
    <row r="431" spans="1:38" x14ac:dyDescent="0.2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</row>
    <row r="432" spans="1:38" x14ac:dyDescent="0.2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</row>
    <row r="433" spans="1:38" x14ac:dyDescent="0.2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</row>
    <row r="434" spans="1:38" x14ac:dyDescent="0.2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</row>
    <row r="435" spans="1:38" x14ac:dyDescent="0.2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</row>
    <row r="436" spans="1:38" x14ac:dyDescent="0.2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</row>
    <row r="437" spans="1:38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</row>
    <row r="438" spans="1:38" x14ac:dyDescent="0.2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</row>
    <row r="439" spans="1:38" x14ac:dyDescent="0.2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</row>
    <row r="440" spans="1:38" x14ac:dyDescent="0.2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</row>
    <row r="441" spans="1:38" x14ac:dyDescent="0.2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</row>
    <row r="442" spans="1:38" x14ac:dyDescent="0.2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</row>
    <row r="443" spans="1:38" x14ac:dyDescent="0.2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</row>
    <row r="444" spans="1:38" x14ac:dyDescent="0.2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</row>
    <row r="445" spans="1:38" x14ac:dyDescent="0.2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</row>
    <row r="446" spans="1:38" x14ac:dyDescent="0.2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</row>
    <row r="447" spans="1:38" x14ac:dyDescent="0.2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</row>
    <row r="448" spans="1:38" x14ac:dyDescent="0.2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</row>
    <row r="449" spans="1:38" x14ac:dyDescent="0.2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</row>
    <row r="450" spans="1:38" x14ac:dyDescent="0.2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</row>
    <row r="451" spans="1:38" x14ac:dyDescent="0.2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</row>
    <row r="452" spans="1:38" x14ac:dyDescent="0.2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</row>
    <row r="453" spans="1:38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</row>
    <row r="454" spans="1:38" x14ac:dyDescent="0.2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</row>
    <row r="455" spans="1:38" x14ac:dyDescent="0.2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</row>
    <row r="456" spans="1:38" x14ac:dyDescent="0.2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</row>
    <row r="457" spans="1:38" x14ac:dyDescent="0.2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</row>
    <row r="458" spans="1:38" x14ac:dyDescent="0.2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</row>
    <row r="459" spans="1:38" x14ac:dyDescent="0.2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</row>
    <row r="460" spans="1:38" x14ac:dyDescent="0.2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</row>
    <row r="461" spans="1:38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</row>
    <row r="462" spans="1:38" x14ac:dyDescent="0.2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</row>
    <row r="463" spans="1:38" x14ac:dyDescent="0.2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</row>
    <row r="464" spans="1:38" x14ac:dyDescent="0.2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</row>
    <row r="465" spans="1:38" x14ac:dyDescent="0.2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</row>
    <row r="466" spans="1:38" x14ac:dyDescent="0.2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</row>
    <row r="467" spans="1:38" x14ac:dyDescent="0.2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</row>
    <row r="468" spans="1:38" x14ac:dyDescent="0.2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</row>
    <row r="469" spans="1:38" x14ac:dyDescent="0.2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</row>
    <row r="470" spans="1:38" x14ac:dyDescent="0.2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</row>
    <row r="471" spans="1:38" x14ac:dyDescent="0.2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</row>
    <row r="472" spans="1:38" x14ac:dyDescent="0.2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</row>
    <row r="473" spans="1:38" x14ac:dyDescent="0.2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</row>
    <row r="474" spans="1:38" x14ac:dyDescent="0.2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</row>
    <row r="475" spans="1:38" x14ac:dyDescent="0.2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</row>
    <row r="476" spans="1:38" x14ac:dyDescent="0.2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</row>
    <row r="477" spans="1:38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</row>
    <row r="478" spans="1:38" x14ac:dyDescent="0.2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</row>
    <row r="479" spans="1:38" x14ac:dyDescent="0.2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</row>
    <row r="480" spans="1:38" x14ac:dyDescent="0.2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</row>
    <row r="481" spans="1:38" x14ac:dyDescent="0.2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</row>
    <row r="482" spans="1:38" x14ac:dyDescent="0.2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</row>
    <row r="483" spans="1:38" x14ac:dyDescent="0.2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</row>
    <row r="484" spans="1:38" x14ac:dyDescent="0.2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</row>
    <row r="485" spans="1:38" x14ac:dyDescent="0.2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</row>
    <row r="486" spans="1:38" x14ac:dyDescent="0.2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</row>
    <row r="487" spans="1:38" x14ac:dyDescent="0.2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</row>
    <row r="488" spans="1:38" x14ac:dyDescent="0.2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</row>
    <row r="489" spans="1:38" x14ac:dyDescent="0.2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</row>
    <row r="490" spans="1:38" x14ac:dyDescent="0.2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</row>
    <row r="491" spans="1:38" x14ac:dyDescent="0.2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</row>
    <row r="492" spans="1:38" x14ac:dyDescent="0.2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</row>
    <row r="493" spans="1:38" x14ac:dyDescent="0.2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</row>
    <row r="494" spans="1:38" x14ac:dyDescent="0.2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</row>
    <row r="495" spans="1:38" x14ac:dyDescent="0.2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</row>
    <row r="496" spans="1:38" x14ac:dyDescent="0.2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</row>
    <row r="497" spans="1:38" x14ac:dyDescent="0.2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</row>
    <row r="498" spans="1:38" x14ac:dyDescent="0.2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</row>
    <row r="499" spans="1:38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</row>
    <row r="500" spans="1:38" x14ac:dyDescent="0.2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</row>
    <row r="501" spans="1:38" x14ac:dyDescent="0.2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</row>
    <row r="502" spans="1:38" x14ac:dyDescent="0.2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</row>
    <row r="503" spans="1:38" x14ac:dyDescent="0.2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</row>
    <row r="504" spans="1:38" x14ac:dyDescent="0.2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</row>
    <row r="505" spans="1:38" x14ac:dyDescent="0.2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</row>
    <row r="506" spans="1:38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</row>
    <row r="507" spans="1:38" x14ac:dyDescent="0.2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</row>
    <row r="508" spans="1:38" x14ac:dyDescent="0.2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</row>
    <row r="509" spans="1:38" x14ac:dyDescent="0.2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</row>
    <row r="510" spans="1:38" x14ac:dyDescent="0.2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</row>
    <row r="511" spans="1:38" x14ac:dyDescent="0.2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</row>
    <row r="512" spans="1:38" x14ac:dyDescent="0.2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</row>
    <row r="513" spans="1:38" x14ac:dyDescent="0.2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</row>
    <row r="514" spans="1:38" x14ac:dyDescent="0.2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</row>
    <row r="515" spans="1:38" x14ac:dyDescent="0.2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</row>
    <row r="516" spans="1:38" x14ac:dyDescent="0.2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</row>
    <row r="517" spans="1:38" x14ac:dyDescent="0.2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</row>
    <row r="518" spans="1:38" x14ac:dyDescent="0.2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</row>
    <row r="519" spans="1:38" x14ac:dyDescent="0.2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</row>
    <row r="520" spans="1:38" x14ac:dyDescent="0.2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</row>
    <row r="521" spans="1:38" x14ac:dyDescent="0.2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</row>
    <row r="522" spans="1:38" x14ac:dyDescent="0.2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</row>
    <row r="523" spans="1:38" x14ac:dyDescent="0.2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</row>
    <row r="524" spans="1:38" x14ac:dyDescent="0.2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</row>
    <row r="525" spans="1:38" x14ac:dyDescent="0.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</row>
    <row r="526" spans="1:38" x14ac:dyDescent="0.2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</row>
    <row r="527" spans="1:38" x14ac:dyDescent="0.2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</row>
    <row r="528" spans="1:38" x14ac:dyDescent="0.2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</row>
    <row r="529" spans="1:38" x14ac:dyDescent="0.2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</row>
    <row r="530" spans="1:38" x14ac:dyDescent="0.2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</row>
    <row r="531" spans="1:38" x14ac:dyDescent="0.2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</row>
    <row r="532" spans="1:38" x14ac:dyDescent="0.2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</row>
    <row r="533" spans="1:38" x14ac:dyDescent="0.2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</row>
    <row r="534" spans="1:38" x14ac:dyDescent="0.2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</row>
    <row r="535" spans="1:38" x14ac:dyDescent="0.2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</row>
    <row r="536" spans="1:38" x14ac:dyDescent="0.2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</row>
    <row r="537" spans="1:38" x14ac:dyDescent="0.2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</row>
    <row r="538" spans="1:38" x14ac:dyDescent="0.2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</row>
    <row r="539" spans="1:38" x14ac:dyDescent="0.2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</row>
    <row r="540" spans="1:38" x14ac:dyDescent="0.2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</row>
    <row r="541" spans="1:38" x14ac:dyDescent="0.2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</row>
    <row r="542" spans="1:38" x14ac:dyDescent="0.2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</row>
    <row r="543" spans="1:38" x14ac:dyDescent="0.2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</row>
    <row r="544" spans="1:38" x14ac:dyDescent="0.2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</row>
    <row r="545" spans="1:38" x14ac:dyDescent="0.2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</row>
    <row r="546" spans="1:38" x14ac:dyDescent="0.2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</row>
    <row r="547" spans="1:38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</row>
    <row r="548" spans="1:38" x14ac:dyDescent="0.2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</row>
    <row r="549" spans="1:38" x14ac:dyDescent="0.2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</row>
    <row r="550" spans="1:38" x14ac:dyDescent="0.2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</row>
    <row r="551" spans="1:38" x14ac:dyDescent="0.2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</row>
    <row r="552" spans="1:38" x14ac:dyDescent="0.2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</row>
    <row r="553" spans="1:38" x14ac:dyDescent="0.2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</row>
    <row r="554" spans="1:38" x14ac:dyDescent="0.2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</row>
    <row r="555" spans="1:38" x14ac:dyDescent="0.2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</row>
    <row r="556" spans="1:38" x14ac:dyDescent="0.2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</row>
    <row r="557" spans="1:38" x14ac:dyDescent="0.2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</row>
    <row r="558" spans="1:38" x14ac:dyDescent="0.2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</row>
    <row r="559" spans="1:38" x14ac:dyDescent="0.2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</row>
    <row r="560" spans="1:38" x14ac:dyDescent="0.2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162"/>
  <sheetViews>
    <sheetView topLeftCell="A73" zoomScale="80" zoomScaleNormal="80" workbookViewId="0">
      <selection activeCell="D91" sqref="D91"/>
    </sheetView>
  </sheetViews>
  <sheetFormatPr defaultRowHeight="15" x14ac:dyDescent="0.25"/>
  <cols>
    <col min="4" max="4" width="15" customWidth="1"/>
    <col min="18" max="18" width="12" customWidth="1"/>
    <col min="19" max="19" width="14.140625" customWidth="1"/>
    <col min="20" max="20" width="15.5703125" customWidth="1"/>
    <col min="21" max="21" width="16.28515625" customWidth="1"/>
    <col min="23" max="27" width="9.42578125" bestFit="1" customWidth="1"/>
    <col min="28" max="28" width="14.140625" customWidth="1"/>
    <col min="29" max="29" width="14" customWidth="1"/>
    <col min="30" max="30" width="13.85546875" customWidth="1"/>
    <col min="31" max="32" width="12.5703125" customWidth="1"/>
    <col min="33" max="33" width="12.85546875" customWidth="1"/>
    <col min="34" max="34" width="14" customWidth="1"/>
    <col min="35" max="35" width="11.42578125" customWidth="1"/>
    <col min="36" max="36" width="14.5703125" customWidth="1"/>
    <col min="37" max="37" width="15.42578125" customWidth="1"/>
    <col min="38" max="38" width="13.28515625" customWidth="1"/>
    <col min="39" max="39" width="11.85546875" customWidth="1"/>
    <col min="40" max="40" width="14.85546875" customWidth="1"/>
    <col min="41" max="41" width="9.42578125" bestFit="1" customWidth="1"/>
    <col min="42" max="42" width="13.140625" bestFit="1" customWidth="1"/>
    <col min="43" max="44" width="9.42578125" bestFit="1" customWidth="1"/>
    <col min="47" max="53" width="9.42578125" bestFit="1" customWidth="1"/>
    <col min="54" max="54" width="13.140625" bestFit="1" customWidth="1"/>
    <col min="55" max="56" width="9.42578125" bestFit="1" customWidth="1"/>
    <col min="59" max="65" width="9.42578125" bestFit="1" customWidth="1"/>
    <col min="66" max="66" width="13.140625" bestFit="1" customWidth="1"/>
    <col min="67" max="68" width="9.42578125" bestFit="1" customWidth="1"/>
    <col min="71" max="77" width="9.42578125" bestFit="1" customWidth="1"/>
    <col min="78" max="78" width="13" bestFit="1" customWidth="1"/>
    <col min="79" max="80" width="9.42578125" bestFit="1" customWidth="1"/>
  </cols>
  <sheetData>
    <row r="1" spans="1:80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68" t="s">
        <v>333</v>
      </c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62"/>
      <c r="BO1" s="62"/>
      <c r="BP1" s="62"/>
      <c r="BQ1" s="62"/>
      <c r="BR1" s="62"/>
      <c r="BS1" s="62"/>
      <c r="BT1" s="62"/>
      <c r="BU1" s="62"/>
      <c r="BV1" s="62"/>
      <c r="BW1" s="62"/>
      <c r="BX1" s="62"/>
      <c r="BY1" s="62"/>
      <c r="BZ1" s="62"/>
      <c r="CA1" s="62"/>
      <c r="CB1" s="62"/>
    </row>
    <row r="2" spans="1:80" x14ac:dyDescent="0.25">
      <c r="A2" s="4" t="s">
        <v>19</v>
      </c>
      <c r="B2" s="41">
        <f>'prevalence calculations'!W11</f>
        <v>487.65613018122224</v>
      </c>
      <c r="C2" s="41">
        <f>'prevalence calculations'!V11</f>
        <v>202.08282833331418</v>
      </c>
      <c r="D2" s="41">
        <f>'prevalence calculations'!G11</f>
        <v>18.363474957269322</v>
      </c>
      <c r="E2" s="41">
        <f>'prevalence calculations'!I11</f>
        <v>9.7779541980265225</v>
      </c>
      <c r="F2" s="41">
        <f>'prevalence calculations'!K11</f>
        <v>5.723680506161867</v>
      </c>
      <c r="G2" s="41">
        <f>'prevalence calculations'!M11</f>
        <v>3.5773003163511663</v>
      </c>
      <c r="H2" s="41">
        <f>'prevalence calculations'!O11</f>
        <v>1.3704058876086933</v>
      </c>
      <c r="I2" s="41">
        <f>'prevalence calculations'!R11</f>
        <v>0.1960896452947829</v>
      </c>
      <c r="J2" s="41">
        <f>'prevalence calculations'!T11</f>
        <v>4.7484564005641224E-2</v>
      </c>
      <c r="K2" s="41">
        <v>0</v>
      </c>
      <c r="L2" s="41">
        <f xml:space="preserve"> (C2 + D2 + E2 + F2 + G2 + H2) / $Q$2</f>
        <v>0.33053949186838089</v>
      </c>
      <c r="M2" s="41">
        <f xml:space="preserve"> (D2 + E2 + F2 + G2 + H2) / (C2 + D2 + E2 + F2+ G2 + H2)</f>
        <v>0.16111879479812491</v>
      </c>
      <c r="N2" s="41">
        <f>I2 / (D2 + E2 + F2 + G2 + H2)</f>
        <v>5.0521880704228897E-3</v>
      </c>
      <c r="O2" s="41"/>
      <c r="P2" s="41"/>
      <c r="Q2" s="41">
        <f>SUM(B2:K2)</f>
        <v>728.79534858925456</v>
      </c>
      <c r="R2" s="41"/>
      <c r="S2" s="41"/>
      <c r="T2" s="41"/>
      <c r="U2" s="41"/>
      <c r="V2" s="62"/>
      <c r="W2" s="62"/>
      <c r="X2" s="62"/>
      <c r="Y2" s="62"/>
      <c r="Z2" s="62"/>
      <c r="AA2" s="62"/>
      <c r="AB2" s="62"/>
      <c r="AC2" s="62"/>
      <c r="AD2" s="62"/>
      <c r="AE2" s="62"/>
      <c r="AF2" s="62"/>
      <c r="AG2" s="62"/>
      <c r="AH2" s="62"/>
      <c r="AI2" s="62"/>
      <c r="AJ2" s="62"/>
      <c r="AK2" s="62"/>
      <c r="AL2" s="62"/>
      <c r="AM2" s="62"/>
      <c r="AN2" s="62"/>
      <c r="AO2" s="62"/>
      <c r="AP2" s="62"/>
      <c r="AQ2" s="62"/>
      <c r="AR2" s="62"/>
      <c r="AS2" s="62"/>
      <c r="AT2" s="62"/>
      <c r="AU2" s="62"/>
      <c r="AV2" s="62"/>
      <c r="AW2" s="62"/>
      <c r="AX2" s="62"/>
      <c r="AY2" s="62"/>
      <c r="AZ2" s="62"/>
      <c r="BA2" s="62"/>
      <c r="BB2" s="62"/>
      <c r="BC2" s="62"/>
      <c r="BD2" s="62"/>
      <c r="BE2" s="62"/>
      <c r="BF2" s="62"/>
      <c r="BG2" s="62"/>
      <c r="BH2" s="62"/>
      <c r="BI2" s="62"/>
      <c r="BJ2" s="62"/>
      <c r="BK2" s="62"/>
      <c r="BL2" s="62"/>
      <c r="BM2" s="62"/>
      <c r="BN2" s="62"/>
      <c r="BO2" s="62"/>
      <c r="BP2" s="62"/>
      <c r="BQ2" s="62"/>
      <c r="BR2" s="62"/>
      <c r="BS2" s="62"/>
      <c r="BT2" s="62"/>
      <c r="BU2" s="62"/>
      <c r="BV2" s="62"/>
      <c r="BW2" s="62"/>
      <c r="BX2" s="62"/>
      <c r="BY2" s="62"/>
      <c r="BZ2" s="62"/>
      <c r="CA2" s="62"/>
      <c r="CB2" s="62"/>
    </row>
    <row r="3" spans="1:80" ht="15.75" thickBot="1" x14ac:dyDescent="0.3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" t="s">
        <v>334</v>
      </c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4" t="s">
        <v>335</v>
      </c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4" t="s">
        <v>336</v>
      </c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4" t="s">
        <v>337</v>
      </c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4" t="s">
        <v>338</v>
      </c>
      <c r="BS3" s="62"/>
      <c r="BT3" s="62"/>
      <c r="BU3" s="62"/>
      <c r="BV3" s="62"/>
      <c r="BW3" s="62"/>
      <c r="BX3" s="62"/>
      <c r="BY3" s="62"/>
      <c r="BZ3" s="62"/>
      <c r="CA3" s="62"/>
      <c r="CB3" s="62"/>
    </row>
    <row r="4" spans="1:80" x14ac:dyDescent="0.25">
      <c r="A4" s="4" t="str">
        <f>'65-69 transition matrix'!A1</f>
        <v>65-69</v>
      </c>
      <c r="B4" s="4" t="str">
        <f>'65-69 transition matrix'!B1</f>
        <v>no NAFLD</v>
      </c>
      <c r="C4" s="4" t="str">
        <f>'65-69 transition matrix'!C1</f>
        <v>NAFLD</v>
      </c>
      <c r="D4" s="4" t="str">
        <f>'65-69 transition matrix'!D1</f>
        <v>F1</v>
      </c>
      <c r="E4" s="4" t="str">
        <f>'65-69 transition matrix'!E1</f>
        <v>F2</v>
      </c>
      <c r="F4" s="4" t="str">
        <f>'65-69 transition matrix'!F1</f>
        <v>F3</v>
      </c>
      <c r="G4" s="4" t="str">
        <f>'65-69 transition matrix'!G1</f>
        <v>F4</v>
      </c>
      <c r="H4" s="4" t="str">
        <f>'65-69 transition matrix'!H1</f>
        <v>DCC</v>
      </c>
      <c r="I4" s="4" t="str">
        <f>'65-69 transition matrix'!I1</f>
        <v>HCC</v>
      </c>
      <c r="J4" s="4" t="str">
        <f>'65-69 transition matrix'!J1</f>
        <v>LT</v>
      </c>
      <c r="K4" s="4" t="str">
        <f>'65-69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70" t="str">
        <f>'Y1 surgery transition matrices'!A109</f>
        <v>TX Y1 65-69</v>
      </c>
      <c r="W4" s="71" t="str">
        <f>'Y1 surgery transition matrices'!B109</f>
        <v>no NAFLD</v>
      </c>
      <c r="X4" s="71" t="str">
        <f>'Y1 surgery transition matrices'!C109</f>
        <v>NAFLD</v>
      </c>
      <c r="Y4" s="71" t="str">
        <f>'Y1 surgery transition matrices'!D109</f>
        <v>F1</v>
      </c>
      <c r="Z4" s="71" t="str">
        <f>'Y1 surgery transition matrices'!E109</f>
        <v>F2</v>
      </c>
      <c r="AA4" s="71" t="str">
        <f>'Y1 surgery transition matrices'!F109</f>
        <v>F3</v>
      </c>
      <c r="AB4" s="71" t="str">
        <f>'Y1 surgery transition matrices'!G109</f>
        <v>F4</v>
      </c>
      <c r="AC4" s="71" t="str">
        <f>'Y1 surgery transition matrices'!H109</f>
        <v>DCC</v>
      </c>
      <c r="AD4" s="71" t="str">
        <f>'Y1 surgery transition matrices'!I109</f>
        <v>HCC</v>
      </c>
      <c r="AE4" s="71" t="str">
        <f>'Y1 surgery transition matrices'!J109</f>
        <v>LT</v>
      </c>
      <c r="AF4" s="71" t="str">
        <f>'Y1 surgery transition matrices'!K109</f>
        <v>death</v>
      </c>
      <c r="AG4" s="71"/>
      <c r="AH4" s="71" t="str">
        <f>'Y2 surgery transition matrices'!A109</f>
        <v>TX Y2 65-69</v>
      </c>
      <c r="AI4" s="71" t="str">
        <f>'Y2 surgery transition matrices'!B109</f>
        <v>no NAFLD</v>
      </c>
      <c r="AJ4" s="71" t="str">
        <f>'Y2 surgery transition matrices'!C109</f>
        <v>NAFLD</v>
      </c>
      <c r="AK4" s="71" t="str">
        <f>'Y2 surgery transition matrices'!D109</f>
        <v>F1</v>
      </c>
      <c r="AL4" s="71" t="str">
        <f>'Y2 surgery transition matrices'!E109</f>
        <v>F2</v>
      </c>
      <c r="AM4" s="71" t="str">
        <f>'Y2 surgery transition matrices'!F109</f>
        <v>F3</v>
      </c>
      <c r="AN4" s="71" t="str">
        <f>'Y2 surgery transition matrices'!G109</f>
        <v>F4</v>
      </c>
      <c r="AO4" s="71" t="str">
        <f>'Y2 surgery transition matrices'!H109</f>
        <v>DCC</v>
      </c>
      <c r="AP4" s="71" t="str">
        <f>'Y2 surgery transition matrices'!I109</f>
        <v>HCC</v>
      </c>
      <c r="AQ4" s="71" t="str">
        <f>'Y2 surgery transition matrices'!J109</f>
        <v>LT</v>
      </c>
      <c r="AR4" s="71" t="str">
        <f>'Y2 surgery transition matrices'!K109</f>
        <v>death</v>
      </c>
      <c r="AS4" s="71"/>
      <c r="AT4" s="71" t="str">
        <f>'Y3 surgery transition matrices'!A109</f>
        <v>TX Y3 65-69</v>
      </c>
      <c r="AU4" s="71" t="str">
        <f>'Y3 surgery transition matrices'!B109</f>
        <v>no NAFLD</v>
      </c>
      <c r="AV4" s="71" t="str">
        <f>'Y3 surgery transition matrices'!C109</f>
        <v>NAFLD</v>
      </c>
      <c r="AW4" s="71" t="str">
        <f>'Y3 surgery transition matrices'!D109</f>
        <v>F1</v>
      </c>
      <c r="AX4" s="71" t="str">
        <f>'Y3 surgery transition matrices'!E109</f>
        <v>F2</v>
      </c>
      <c r="AY4" s="71" t="str">
        <f>'Y3 surgery transition matrices'!F109</f>
        <v>F3</v>
      </c>
      <c r="AZ4" s="71" t="str">
        <f>'Y3 surgery transition matrices'!G109</f>
        <v>F4</v>
      </c>
      <c r="BA4" s="71" t="str">
        <f>'Y3 surgery transition matrices'!H109</f>
        <v>DCC</v>
      </c>
      <c r="BB4" s="71" t="str">
        <f>'Y3 surgery transition matrices'!I109</f>
        <v>HCC</v>
      </c>
      <c r="BC4" s="71" t="str">
        <f>'Y3 surgery transition matrices'!J109</f>
        <v>LT</v>
      </c>
      <c r="BD4" s="71" t="str">
        <f>'Y3 surgery transition matrices'!K109</f>
        <v>death</v>
      </c>
      <c r="BE4" s="71"/>
      <c r="BF4" s="71" t="str">
        <f>'Y4 surgery transition matrices'!A109</f>
        <v>TX Y4 65-69</v>
      </c>
      <c r="BG4" s="71" t="str">
        <f>'Y4 surgery transition matrices'!B109</f>
        <v>no NAFLD</v>
      </c>
      <c r="BH4" s="71" t="str">
        <f>'Y4 surgery transition matrices'!C109</f>
        <v>NAFLD</v>
      </c>
      <c r="BI4" s="71" t="str">
        <f>'Y4 surgery transition matrices'!D109</f>
        <v>F1</v>
      </c>
      <c r="BJ4" s="71" t="str">
        <f>'Y4 surgery transition matrices'!E109</f>
        <v>F2</v>
      </c>
      <c r="BK4" s="71" t="str">
        <f>'Y4 surgery transition matrices'!F109</f>
        <v>F3</v>
      </c>
      <c r="BL4" s="71" t="str">
        <f>'Y4 surgery transition matrices'!G109</f>
        <v>F4</v>
      </c>
      <c r="BM4" s="71" t="str">
        <f>'Y4 surgery transition matrices'!H109</f>
        <v>DCC</v>
      </c>
      <c r="BN4" s="71" t="str">
        <f>'Y4 surgery transition matrices'!I109</f>
        <v>HCC</v>
      </c>
      <c r="BO4" s="71" t="str">
        <f>'Y4 surgery transition matrices'!J109</f>
        <v>LT</v>
      </c>
      <c r="BP4" s="71" t="str">
        <f>'Y4 surgery transition matrices'!K109</f>
        <v>death</v>
      </c>
      <c r="BQ4" s="71"/>
      <c r="BR4" s="71" t="str">
        <f>'Y5 surgery transition matrices'!A109</f>
        <v>TX Y5 65-69</v>
      </c>
      <c r="BS4" s="71" t="str">
        <f>'Y5 surgery transition matrices'!B109</f>
        <v>no NAFLD</v>
      </c>
      <c r="BT4" s="71" t="str">
        <f>'Y5 surgery transition matrices'!C109</f>
        <v>NAFLD</v>
      </c>
      <c r="BU4" s="71" t="str">
        <f>'Y5 surgery transition matrices'!D109</f>
        <v>F1</v>
      </c>
      <c r="BV4" s="71" t="str">
        <f>'Y5 surgery transition matrices'!E109</f>
        <v>F2</v>
      </c>
      <c r="BW4" s="71" t="str">
        <f>'Y5 surgery transition matrices'!F109</f>
        <v>F3</v>
      </c>
      <c r="BX4" s="71" t="str">
        <f>'Y5 surgery transition matrices'!G109</f>
        <v>F4</v>
      </c>
      <c r="BY4" s="71" t="str">
        <f>'Y5 surgery transition matrices'!H109</f>
        <v>DCC</v>
      </c>
      <c r="BZ4" s="71" t="str">
        <f>'Y5 surgery transition matrices'!I109</f>
        <v>HCC</v>
      </c>
      <c r="CA4" s="71" t="str">
        <f>'Y5 surgery transition matrices'!J109</f>
        <v>LT</v>
      </c>
      <c r="CB4" s="74" t="str">
        <f>'Y5 surgery transition matrices'!K109</f>
        <v>death</v>
      </c>
    </row>
    <row r="5" spans="1:80" x14ac:dyDescent="0.25">
      <c r="A5" s="4" t="str">
        <f>'65-69 transition matrix'!A2</f>
        <v>no NAFLD</v>
      </c>
      <c r="B5" s="41">
        <f>'65-69 transition matrix'!B2</f>
        <v>0.89561000000000002</v>
      </c>
      <c r="C5" s="41">
        <f>'65-69 transition matrix'!C2</f>
        <v>8.9399999999999993E-2</v>
      </c>
      <c r="D5" s="41">
        <f>'65-69 transition matrix'!D2</f>
        <v>0</v>
      </c>
      <c r="E5" s="41">
        <f>'65-69 transition matrix'!E2</f>
        <v>0</v>
      </c>
      <c r="F5" s="41">
        <f>'65-69 transition matrix'!F2</f>
        <v>0</v>
      </c>
      <c r="G5" s="41">
        <f>'65-69 transition matrix'!G2</f>
        <v>0</v>
      </c>
      <c r="H5" s="41">
        <f>'65-69 transition matrix'!H2</f>
        <v>0</v>
      </c>
      <c r="I5" s="41">
        <f>'65-69 transition matrix'!I2</f>
        <v>0</v>
      </c>
      <c r="J5" s="41">
        <f>'65-69 transition matrix'!J2</f>
        <v>0</v>
      </c>
      <c r="K5" s="41">
        <f>'65-69 transition matrix'!K2</f>
        <v>1.499E-2</v>
      </c>
      <c r="L5" s="41"/>
      <c r="M5" s="41"/>
      <c r="N5" s="41"/>
      <c r="O5" s="41"/>
      <c r="P5" s="41"/>
      <c r="Q5" s="41"/>
      <c r="R5" s="22" t="s">
        <v>172</v>
      </c>
      <c r="S5" s="4" t="s">
        <v>173</v>
      </c>
      <c r="T5" s="4" t="s">
        <v>196</v>
      </c>
      <c r="U5" s="41"/>
      <c r="V5" s="75" t="str">
        <f>'Y1 surgery transition matrices'!A110</f>
        <v>no NAFLD</v>
      </c>
      <c r="W5" s="76">
        <f>'Y1 surgery transition matrices'!B110</f>
        <v>0.89561000000000002</v>
      </c>
      <c r="X5" s="76">
        <f>'Y1 surgery transition matrices'!C110</f>
        <v>8.9399999999999993E-2</v>
      </c>
      <c r="Y5" s="76">
        <f>'Y1 surgery transition matrices'!D110</f>
        <v>0</v>
      </c>
      <c r="Z5" s="76">
        <f>'Y1 surgery transition matrices'!E110</f>
        <v>0</v>
      </c>
      <c r="AA5" s="76">
        <f>'Y1 surgery transition matrices'!F110</f>
        <v>0</v>
      </c>
      <c r="AB5" s="76">
        <f>'Y1 surgery transition matrices'!G110</f>
        <v>0</v>
      </c>
      <c r="AC5" s="76">
        <f>'Y1 surgery transition matrices'!H110</f>
        <v>0</v>
      </c>
      <c r="AD5" s="76">
        <f>'Y1 surgery transition matrices'!I110</f>
        <v>0</v>
      </c>
      <c r="AE5" s="76">
        <f>'Y1 surgery transition matrices'!J110</f>
        <v>0</v>
      </c>
      <c r="AF5" s="76">
        <f>'Y1 surgery transition matrices'!K110</f>
        <v>1.499E-2</v>
      </c>
      <c r="AG5" s="76"/>
      <c r="AH5" s="53" t="str">
        <f>'Y2 surgery transition matrices'!A110</f>
        <v>no NAFLD</v>
      </c>
      <c r="AI5" s="76">
        <f>'Y2 surgery transition matrices'!B110</f>
        <v>0.89561000000000002</v>
      </c>
      <c r="AJ5" s="76">
        <f>'Y2 surgery transition matrices'!C110</f>
        <v>8.9399999999999993E-2</v>
      </c>
      <c r="AK5" s="76">
        <f>'Y2 surgery transition matrices'!D110</f>
        <v>0</v>
      </c>
      <c r="AL5" s="76">
        <f>'Y2 surgery transition matrices'!E110</f>
        <v>0</v>
      </c>
      <c r="AM5" s="76">
        <f>'Y2 surgery transition matrices'!F110</f>
        <v>0</v>
      </c>
      <c r="AN5" s="76">
        <f>'Y2 surgery transition matrices'!G110</f>
        <v>0</v>
      </c>
      <c r="AO5" s="76">
        <f>'Y2 surgery transition matrices'!H110</f>
        <v>0</v>
      </c>
      <c r="AP5" s="76">
        <f>'Y2 surgery transition matrices'!I110</f>
        <v>0</v>
      </c>
      <c r="AQ5" s="76">
        <f>'Y2 surgery transition matrices'!J110</f>
        <v>0</v>
      </c>
      <c r="AR5" s="76">
        <f>'Y2 surgery transition matrices'!K110</f>
        <v>1.499E-2</v>
      </c>
      <c r="AS5" s="76"/>
      <c r="AT5" s="53" t="str">
        <f>'Y3 surgery transition matrices'!A110</f>
        <v>no NAFLD</v>
      </c>
      <c r="AU5" s="76">
        <f>'Y3 surgery transition matrices'!B110</f>
        <v>0.89561000000000002</v>
      </c>
      <c r="AV5" s="76">
        <f>'Y3 surgery transition matrices'!C110</f>
        <v>8.9399999999999993E-2</v>
      </c>
      <c r="AW5" s="76">
        <f>'Y3 surgery transition matrices'!D110</f>
        <v>0</v>
      </c>
      <c r="AX5" s="76">
        <f>'Y3 surgery transition matrices'!E110</f>
        <v>0</v>
      </c>
      <c r="AY5" s="76">
        <f>'Y3 surgery transition matrices'!F110</f>
        <v>0</v>
      </c>
      <c r="AZ5" s="76">
        <f>'Y3 surgery transition matrices'!G110</f>
        <v>0</v>
      </c>
      <c r="BA5" s="76">
        <f>'Y3 surgery transition matrices'!H110</f>
        <v>0</v>
      </c>
      <c r="BB5" s="76">
        <f>'Y3 surgery transition matrices'!I110</f>
        <v>0</v>
      </c>
      <c r="BC5" s="76">
        <f>'Y3 surgery transition matrices'!J110</f>
        <v>0</v>
      </c>
      <c r="BD5" s="76">
        <f>'Y3 surgery transition matrices'!K110</f>
        <v>1.499E-2</v>
      </c>
      <c r="BE5" s="76"/>
      <c r="BF5" s="53" t="str">
        <f>'Y4 surgery transition matrices'!A110</f>
        <v>no NAFLD</v>
      </c>
      <c r="BG5" s="76">
        <f>'Y4 surgery transition matrices'!B110</f>
        <v>0.89561000000000002</v>
      </c>
      <c r="BH5" s="76">
        <f>'Y4 surgery transition matrices'!C110</f>
        <v>8.9399999999999993E-2</v>
      </c>
      <c r="BI5" s="76">
        <f>'Y4 surgery transition matrices'!D110</f>
        <v>0</v>
      </c>
      <c r="BJ5" s="76">
        <f>'Y4 surgery transition matrices'!E110</f>
        <v>0</v>
      </c>
      <c r="BK5" s="76">
        <f>'Y4 surgery transition matrices'!F110</f>
        <v>0</v>
      </c>
      <c r="BL5" s="76">
        <f>'Y4 surgery transition matrices'!G110</f>
        <v>0</v>
      </c>
      <c r="BM5" s="76">
        <f>'Y4 surgery transition matrices'!H110</f>
        <v>0</v>
      </c>
      <c r="BN5" s="76">
        <f>'Y4 surgery transition matrices'!I110</f>
        <v>0</v>
      </c>
      <c r="BO5" s="76">
        <f>'Y4 surgery transition matrices'!J110</f>
        <v>0</v>
      </c>
      <c r="BP5" s="76">
        <f>'Y4 surgery transition matrices'!K110</f>
        <v>1.499E-2</v>
      </c>
      <c r="BQ5" s="76"/>
      <c r="BR5" s="53" t="str">
        <f>'Y5 surgery transition matrices'!A110</f>
        <v>no NAFLD</v>
      </c>
      <c r="BS5" s="76">
        <f>'Y5 surgery transition matrices'!B110</f>
        <v>0.89561000000000002</v>
      </c>
      <c r="BT5" s="76">
        <f>'Y5 surgery transition matrices'!C110</f>
        <v>8.9399999999999993E-2</v>
      </c>
      <c r="BU5" s="76">
        <f>'Y5 surgery transition matrices'!D110</f>
        <v>0</v>
      </c>
      <c r="BV5" s="76">
        <f>'Y5 surgery transition matrices'!E110</f>
        <v>0</v>
      </c>
      <c r="BW5" s="76">
        <f>'Y5 surgery transition matrices'!F110</f>
        <v>0</v>
      </c>
      <c r="BX5" s="76">
        <f>'Y5 surgery transition matrices'!G110</f>
        <v>0</v>
      </c>
      <c r="BY5" s="76">
        <f>'Y5 surgery transition matrices'!H110</f>
        <v>0</v>
      </c>
      <c r="BZ5" s="76">
        <f>'Y5 surgery transition matrices'!I110</f>
        <v>0</v>
      </c>
      <c r="CA5" s="76">
        <f>'Y5 surgery transition matrices'!J110</f>
        <v>0</v>
      </c>
      <c r="CB5" s="78">
        <f>'Y5 surgery transition matrices'!K110</f>
        <v>1.499E-2</v>
      </c>
    </row>
    <row r="6" spans="1:80" x14ac:dyDescent="0.25">
      <c r="A6" s="4" t="str">
        <f>'65-69 transition matrix'!A3</f>
        <v>NAFLD</v>
      </c>
      <c r="B6" s="41">
        <f>'65-69 transition matrix'!B3</f>
        <v>0.14359</v>
      </c>
      <c r="C6" s="41">
        <f>'65-69 transition matrix'!C3</f>
        <v>0.81453449999999994</v>
      </c>
      <c r="D6" s="41">
        <f>'65-69 transition matrix'!D3</f>
        <v>2.6136E-2</v>
      </c>
      <c r="E6" s="41">
        <f>'65-69 transition matrix'!E3</f>
        <v>0</v>
      </c>
      <c r="F6" s="41">
        <f>'65-69 transition matrix'!F3</f>
        <v>0</v>
      </c>
      <c r="G6" s="41">
        <f>'65-69 transition matrix'!G3</f>
        <v>0</v>
      </c>
      <c r="H6" s="41">
        <f>'65-69 transition matrix'!H3</f>
        <v>0</v>
      </c>
      <c r="I6" s="41">
        <f>'65-69 transition matrix'!I3</f>
        <v>0</v>
      </c>
      <c r="J6" s="41">
        <f>'65-69 transition matrix'!J3</f>
        <v>0</v>
      </c>
      <c r="K6" s="41">
        <f>'65-69 transition matrix'!K3</f>
        <v>1.57395E-2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75" t="str">
        <f>'Y1 surgery transition matrices'!A111</f>
        <v>NAFLD</v>
      </c>
      <c r="W6" s="76">
        <f>'Y1 surgery transition matrices'!B111</f>
        <v>0.14359</v>
      </c>
      <c r="X6" s="76">
        <f>'Y1 surgery transition matrices'!C111</f>
        <v>0.81453449999999994</v>
      </c>
      <c r="Y6" s="76">
        <f>'Y1 surgery transition matrices'!D111</f>
        <v>2.6136E-2</v>
      </c>
      <c r="Z6" s="76">
        <f>'Y1 surgery transition matrices'!E111</f>
        <v>0</v>
      </c>
      <c r="AA6" s="76">
        <f>'Y1 surgery transition matrices'!F111</f>
        <v>0</v>
      </c>
      <c r="AB6" s="76">
        <f>'Y1 surgery transition matrices'!G111</f>
        <v>0</v>
      </c>
      <c r="AC6" s="76">
        <f>'Y1 surgery transition matrices'!H111</f>
        <v>0</v>
      </c>
      <c r="AD6" s="76">
        <f>'Y1 surgery transition matrices'!I111</f>
        <v>0</v>
      </c>
      <c r="AE6" s="76">
        <f>'Y1 surgery transition matrices'!J111</f>
        <v>0</v>
      </c>
      <c r="AF6" s="76">
        <f>'Y1 surgery transition matrices'!K111</f>
        <v>1.57395E-2</v>
      </c>
      <c r="AG6" s="76"/>
      <c r="AH6" s="53" t="str">
        <f>'Y2 surgery transition matrices'!A111</f>
        <v>NAFLD</v>
      </c>
      <c r="AI6" s="76">
        <f>'Y2 surgery transition matrices'!B111</f>
        <v>0.14359</v>
      </c>
      <c r="AJ6" s="76">
        <f>'Y2 surgery transition matrices'!C111</f>
        <v>0.81453449999999994</v>
      </c>
      <c r="AK6" s="76">
        <f>'Y2 surgery transition matrices'!D111</f>
        <v>2.6136E-2</v>
      </c>
      <c r="AL6" s="76">
        <f>'Y2 surgery transition matrices'!E111</f>
        <v>0</v>
      </c>
      <c r="AM6" s="76">
        <f>'Y2 surgery transition matrices'!F111</f>
        <v>0</v>
      </c>
      <c r="AN6" s="76">
        <f>'Y2 surgery transition matrices'!G111</f>
        <v>0</v>
      </c>
      <c r="AO6" s="76">
        <f>'Y2 surgery transition matrices'!H111</f>
        <v>0</v>
      </c>
      <c r="AP6" s="76">
        <f>'Y2 surgery transition matrices'!I111</f>
        <v>0</v>
      </c>
      <c r="AQ6" s="76">
        <f>'Y2 surgery transition matrices'!J111</f>
        <v>0</v>
      </c>
      <c r="AR6" s="76">
        <f>'Y2 surgery transition matrices'!K111</f>
        <v>1.57395E-2</v>
      </c>
      <c r="AS6" s="76"/>
      <c r="AT6" s="53" t="str">
        <f>'Y3 surgery transition matrices'!A111</f>
        <v>NAFLD</v>
      </c>
      <c r="AU6" s="76">
        <f>'Y3 surgery transition matrices'!B111</f>
        <v>0.14359</v>
      </c>
      <c r="AV6" s="76">
        <f>'Y3 surgery transition matrices'!C111</f>
        <v>0.81453449999999994</v>
      </c>
      <c r="AW6" s="76">
        <f>'Y3 surgery transition matrices'!D111</f>
        <v>2.6136E-2</v>
      </c>
      <c r="AX6" s="76">
        <f>'Y3 surgery transition matrices'!E111</f>
        <v>0</v>
      </c>
      <c r="AY6" s="76">
        <f>'Y3 surgery transition matrices'!F111</f>
        <v>0</v>
      </c>
      <c r="AZ6" s="76">
        <f>'Y3 surgery transition matrices'!G111</f>
        <v>0</v>
      </c>
      <c r="BA6" s="76">
        <f>'Y3 surgery transition matrices'!H111</f>
        <v>0</v>
      </c>
      <c r="BB6" s="76">
        <f>'Y3 surgery transition matrices'!I111</f>
        <v>0</v>
      </c>
      <c r="BC6" s="76">
        <f>'Y3 surgery transition matrices'!J111</f>
        <v>0</v>
      </c>
      <c r="BD6" s="76">
        <f>'Y3 surgery transition matrices'!K111</f>
        <v>1.57395E-2</v>
      </c>
      <c r="BE6" s="76"/>
      <c r="BF6" s="53" t="str">
        <f>'Y4 surgery transition matrices'!A111</f>
        <v>NAFLD</v>
      </c>
      <c r="BG6" s="76">
        <f>'Y4 surgery transition matrices'!B111</f>
        <v>0.14359</v>
      </c>
      <c r="BH6" s="76">
        <f>'Y4 surgery transition matrices'!C111</f>
        <v>0.81453449999999994</v>
      </c>
      <c r="BI6" s="76">
        <f>'Y4 surgery transition matrices'!D111</f>
        <v>2.6136E-2</v>
      </c>
      <c r="BJ6" s="76">
        <f>'Y4 surgery transition matrices'!E111</f>
        <v>0</v>
      </c>
      <c r="BK6" s="76">
        <f>'Y4 surgery transition matrices'!F111</f>
        <v>0</v>
      </c>
      <c r="BL6" s="76">
        <f>'Y4 surgery transition matrices'!G111</f>
        <v>0</v>
      </c>
      <c r="BM6" s="76">
        <f>'Y4 surgery transition matrices'!H111</f>
        <v>0</v>
      </c>
      <c r="BN6" s="76">
        <f>'Y4 surgery transition matrices'!I111</f>
        <v>0</v>
      </c>
      <c r="BO6" s="76">
        <f>'Y4 surgery transition matrices'!J111</f>
        <v>0</v>
      </c>
      <c r="BP6" s="76">
        <f>'Y4 surgery transition matrices'!K111</f>
        <v>1.57395E-2</v>
      </c>
      <c r="BQ6" s="76"/>
      <c r="BR6" s="53" t="str">
        <f>'Y5 surgery transition matrices'!A111</f>
        <v>NAFLD</v>
      </c>
      <c r="BS6" s="76">
        <f>'Y5 surgery transition matrices'!B111</f>
        <v>0.14359</v>
      </c>
      <c r="BT6" s="76">
        <f>'Y5 surgery transition matrices'!C111</f>
        <v>0.81453449999999994</v>
      </c>
      <c r="BU6" s="76">
        <f>'Y5 surgery transition matrices'!D111</f>
        <v>2.6136E-2</v>
      </c>
      <c r="BV6" s="76">
        <f>'Y5 surgery transition matrices'!E111</f>
        <v>0</v>
      </c>
      <c r="BW6" s="76">
        <f>'Y5 surgery transition matrices'!F111</f>
        <v>0</v>
      </c>
      <c r="BX6" s="76">
        <f>'Y5 surgery transition matrices'!G111</f>
        <v>0</v>
      </c>
      <c r="BY6" s="76">
        <f>'Y5 surgery transition matrices'!H111</f>
        <v>0</v>
      </c>
      <c r="BZ6" s="76">
        <f>'Y5 surgery transition matrices'!I111</f>
        <v>0</v>
      </c>
      <c r="CA6" s="76">
        <f>'Y5 surgery transition matrices'!J111</f>
        <v>0</v>
      </c>
      <c r="CB6" s="78">
        <f>'Y5 surgery transition matrices'!K111</f>
        <v>1.57395E-2</v>
      </c>
    </row>
    <row r="7" spans="1:80" x14ac:dyDescent="0.25">
      <c r="A7" s="4" t="str">
        <f>'65-69 transition matrix'!A4</f>
        <v>F1</v>
      </c>
      <c r="B7" s="41">
        <f>'65-69 transition matrix'!B4</f>
        <v>0</v>
      </c>
      <c r="C7" s="41">
        <f>'65-69 transition matrix'!C4</f>
        <v>4.9799999999999997E-2</v>
      </c>
      <c r="D7" s="41">
        <f>'65-69 transition matrix'!D4</f>
        <v>0.80023998699999999</v>
      </c>
      <c r="E7" s="41">
        <f>'65-69 transition matrix'!E4</f>
        <v>0.1331</v>
      </c>
      <c r="F7" s="41">
        <f>'65-69 transition matrix'!F4</f>
        <v>0</v>
      </c>
      <c r="G7" s="41">
        <f>'65-69 transition matrix'!G4</f>
        <v>0</v>
      </c>
      <c r="H7" s="41">
        <f>'65-69 transition matrix'!H4</f>
        <v>0</v>
      </c>
      <c r="I7" s="41">
        <f>'65-69 transition matrix'!I4</f>
        <v>1.1253000000000001E-5</v>
      </c>
      <c r="J7" s="41">
        <f>'65-69 transition matrix'!J4</f>
        <v>0</v>
      </c>
      <c r="K7" s="41">
        <f>'65-69 transition matrix'!K4</f>
        <v>1.6848760000000001E-2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75" t="str">
        <f>'Y1 surgery transition matrices'!A112</f>
        <v>F1</v>
      </c>
      <c r="W7" s="76">
        <f>'Y1 surgery transition matrices'!B112</f>
        <v>0</v>
      </c>
      <c r="X7" s="76">
        <f>'Y1 surgery transition matrices'!C112</f>
        <v>4.9799999999999997E-2</v>
      </c>
      <c r="Y7" s="76">
        <f>'Y1 surgery transition matrices'!D112</f>
        <v>0.80023998699999999</v>
      </c>
      <c r="Z7" s="76">
        <f>'Y1 surgery transition matrices'!E112</f>
        <v>0.1331</v>
      </c>
      <c r="AA7" s="76">
        <f>'Y1 surgery transition matrices'!F112</f>
        <v>0</v>
      </c>
      <c r="AB7" s="76">
        <f>'Y1 surgery transition matrices'!G112</f>
        <v>0</v>
      </c>
      <c r="AC7" s="76">
        <f>'Y1 surgery transition matrices'!H112</f>
        <v>0</v>
      </c>
      <c r="AD7" s="76">
        <f>'Y1 surgery transition matrices'!I112</f>
        <v>1.1253000000000001E-5</v>
      </c>
      <c r="AE7" s="76">
        <f>'Y1 surgery transition matrices'!J112</f>
        <v>0</v>
      </c>
      <c r="AF7" s="76">
        <f>'Y1 surgery transition matrices'!K112</f>
        <v>1.6848760000000001E-2</v>
      </c>
      <c r="AG7" s="76"/>
      <c r="AH7" s="53" t="str">
        <f>'Y2 surgery transition matrices'!A112</f>
        <v>F1</v>
      </c>
      <c r="AI7" s="76">
        <f>'Y2 surgery transition matrices'!B112</f>
        <v>0</v>
      </c>
      <c r="AJ7" s="76">
        <f>'Y2 surgery transition matrices'!C112</f>
        <v>4.9799999999999997E-2</v>
      </c>
      <c r="AK7" s="76">
        <f>'Y2 surgery transition matrices'!D112</f>
        <v>0.80023998699999999</v>
      </c>
      <c r="AL7" s="76">
        <f>'Y2 surgery transition matrices'!E112</f>
        <v>0.1331</v>
      </c>
      <c r="AM7" s="76">
        <f>'Y2 surgery transition matrices'!F112</f>
        <v>0</v>
      </c>
      <c r="AN7" s="76">
        <f>'Y2 surgery transition matrices'!G112</f>
        <v>0</v>
      </c>
      <c r="AO7" s="76">
        <f>'Y2 surgery transition matrices'!H112</f>
        <v>0</v>
      </c>
      <c r="AP7" s="76">
        <f>'Y2 surgery transition matrices'!I112</f>
        <v>1.1253000000000001E-5</v>
      </c>
      <c r="AQ7" s="76">
        <f>'Y2 surgery transition matrices'!J112</f>
        <v>0</v>
      </c>
      <c r="AR7" s="76">
        <f>'Y2 surgery transition matrices'!K112</f>
        <v>1.6848760000000001E-2</v>
      </c>
      <c r="AS7" s="76"/>
      <c r="AT7" s="53" t="str">
        <f>'Y3 surgery transition matrices'!A112</f>
        <v>F1</v>
      </c>
      <c r="AU7" s="76">
        <f>'Y3 surgery transition matrices'!B112</f>
        <v>0</v>
      </c>
      <c r="AV7" s="76">
        <f>'Y3 surgery transition matrices'!C112</f>
        <v>4.9799999999999997E-2</v>
      </c>
      <c r="AW7" s="76">
        <f>'Y3 surgery transition matrices'!D112</f>
        <v>0.80023998699999999</v>
      </c>
      <c r="AX7" s="76">
        <f>'Y3 surgery transition matrices'!E112</f>
        <v>0.1331</v>
      </c>
      <c r="AY7" s="76">
        <f>'Y3 surgery transition matrices'!F112</f>
        <v>0</v>
      </c>
      <c r="AZ7" s="76">
        <f>'Y3 surgery transition matrices'!G112</f>
        <v>0</v>
      </c>
      <c r="BA7" s="76">
        <f>'Y3 surgery transition matrices'!H112</f>
        <v>0</v>
      </c>
      <c r="BB7" s="76">
        <f>'Y3 surgery transition matrices'!I112</f>
        <v>1.1253000000000001E-5</v>
      </c>
      <c r="BC7" s="76">
        <f>'Y3 surgery transition matrices'!J112</f>
        <v>0</v>
      </c>
      <c r="BD7" s="76">
        <f>'Y3 surgery transition matrices'!K112</f>
        <v>1.6848760000000001E-2</v>
      </c>
      <c r="BE7" s="76"/>
      <c r="BF7" s="53" t="str">
        <f>'Y4 surgery transition matrices'!A112</f>
        <v>F1</v>
      </c>
      <c r="BG7" s="76">
        <f>'Y4 surgery transition matrices'!B112</f>
        <v>0</v>
      </c>
      <c r="BH7" s="76">
        <f>'Y4 surgery transition matrices'!C112</f>
        <v>4.9799999999999997E-2</v>
      </c>
      <c r="BI7" s="76">
        <f>'Y4 surgery transition matrices'!D112</f>
        <v>0.80023998699999999</v>
      </c>
      <c r="BJ7" s="76">
        <f>'Y4 surgery transition matrices'!E112</f>
        <v>0.1331</v>
      </c>
      <c r="BK7" s="76">
        <f>'Y4 surgery transition matrices'!F112</f>
        <v>0</v>
      </c>
      <c r="BL7" s="76">
        <f>'Y4 surgery transition matrices'!G112</f>
        <v>0</v>
      </c>
      <c r="BM7" s="76">
        <f>'Y4 surgery transition matrices'!H112</f>
        <v>0</v>
      </c>
      <c r="BN7" s="76">
        <f>'Y4 surgery transition matrices'!I112</f>
        <v>1.1253000000000001E-5</v>
      </c>
      <c r="BO7" s="76">
        <f>'Y4 surgery transition matrices'!J112</f>
        <v>0</v>
      </c>
      <c r="BP7" s="76">
        <f>'Y4 surgery transition matrices'!K112</f>
        <v>1.6848760000000001E-2</v>
      </c>
      <c r="BQ7" s="76"/>
      <c r="BR7" s="53" t="str">
        <f>'Y5 surgery transition matrices'!A112</f>
        <v>F1</v>
      </c>
      <c r="BS7" s="76">
        <f>'Y5 surgery transition matrices'!B112</f>
        <v>0</v>
      </c>
      <c r="BT7" s="76">
        <f>'Y5 surgery transition matrices'!C112</f>
        <v>4.9799999999999997E-2</v>
      </c>
      <c r="BU7" s="76">
        <f>'Y5 surgery transition matrices'!D112</f>
        <v>0.80023998699999999</v>
      </c>
      <c r="BV7" s="76">
        <f>'Y5 surgery transition matrices'!E112</f>
        <v>0.1331</v>
      </c>
      <c r="BW7" s="76">
        <f>'Y5 surgery transition matrices'!F112</f>
        <v>0</v>
      </c>
      <c r="BX7" s="76">
        <f>'Y5 surgery transition matrices'!G112</f>
        <v>0</v>
      </c>
      <c r="BY7" s="76">
        <f>'Y5 surgery transition matrices'!H112</f>
        <v>0</v>
      </c>
      <c r="BZ7" s="76">
        <f>'Y5 surgery transition matrices'!I112</f>
        <v>1.1253000000000001E-5</v>
      </c>
      <c r="CA7" s="76">
        <f>'Y5 surgery transition matrices'!J112</f>
        <v>0</v>
      </c>
      <c r="CB7" s="78">
        <f>'Y5 surgery transition matrices'!K112</f>
        <v>1.6848760000000001E-2</v>
      </c>
    </row>
    <row r="8" spans="1:80" x14ac:dyDescent="0.25">
      <c r="A8" s="4" t="str">
        <f>'65-69 transition matrix'!A5</f>
        <v>F2</v>
      </c>
      <c r="B8" s="41">
        <f>'65-69 transition matrix'!B5</f>
        <v>0</v>
      </c>
      <c r="C8" s="41">
        <f>'65-69 transition matrix'!C5</f>
        <v>0</v>
      </c>
      <c r="D8" s="41">
        <f>'65-69 transition matrix'!D5</f>
        <v>4.9799999999999997E-2</v>
      </c>
      <c r="E8" s="41">
        <f>'65-69 transition matrix'!E5</f>
        <v>0.78985812</v>
      </c>
      <c r="F8" s="41">
        <f>'65-69 transition matrix'!F5</f>
        <v>0.1331</v>
      </c>
      <c r="G8" s="41">
        <f>'65-69 transition matrix'!G5</f>
        <v>0</v>
      </c>
      <c r="H8" s="41">
        <f>'65-69 transition matrix'!H5</f>
        <v>0</v>
      </c>
      <c r="I8" s="41">
        <f>'65-69 transition matrix'!I5</f>
        <v>2.299E-4</v>
      </c>
      <c r="J8" s="41">
        <f>'65-69 transition matrix'!J5</f>
        <v>0</v>
      </c>
      <c r="K8" s="41">
        <f>'65-69 transition matrix'!K5</f>
        <v>2.7011980000000001E-2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75" t="str">
        <f>'Y1 surgery transition matrices'!A113</f>
        <v>F2</v>
      </c>
      <c r="W8" s="76">
        <f>'Y1 surgery transition matrices'!B113</f>
        <v>0</v>
      </c>
      <c r="X8" s="76">
        <f>'Y1 surgery transition matrices'!C113</f>
        <v>0</v>
      </c>
      <c r="Y8" s="76">
        <f>'Y1 surgery transition matrices'!D113</f>
        <v>9.9599999999999994E-2</v>
      </c>
      <c r="Z8" s="76">
        <f>'Y1 surgery transition matrices'!E113</f>
        <v>0.74005811999999993</v>
      </c>
      <c r="AA8" s="76">
        <f>'Y1 surgery transition matrices'!F113</f>
        <v>0.1331</v>
      </c>
      <c r="AB8" s="76">
        <f>'Y1 surgery transition matrices'!G113</f>
        <v>0</v>
      </c>
      <c r="AC8" s="76">
        <f>'Y1 surgery transition matrices'!H113</f>
        <v>0</v>
      </c>
      <c r="AD8" s="76">
        <f>'Y1 surgery transition matrices'!I113</f>
        <v>2.299E-4</v>
      </c>
      <c r="AE8" s="76">
        <f>'Y1 surgery transition matrices'!J113</f>
        <v>0</v>
      </c>
      <c r="AF8" s="76">
        <f>'Y1 surgery transition matrices'!K113</f>
        <v>2.7011980000000001E-2</v>
      </c>
      <c r="AG8" s="76"/>
      <c r="AH8" s="53" t="str">
        <f>'Y2 surgery transition matrices'!A113</f>
        <v>F2</v>
      </c>
      <c r="AI8" s="76">
        <f>'Y2 surgery transition matrices'!B113</f>
        <v>0</v>
      </c>
      <c r="AJ8" s="76">
        <f>'Y2 surgery transition matrices'!C113</f>
        <v>0</v>
      </c>
      <c r="AK8" s="76">
        <f>'Y2 surgery transition matrices'!D113</f>
        <v>0.14939999999999998</v>
      </c>
      <c r="AL8" s="76">
        <f>'Y2 surgery transition matrices'!E113</f>
        <v>0.69025811999999998</v>
      </c>
      <c r="AM8" s="76">
        <f>'Y2 surgery transition matrices'!F113</f>
        <v>0.1331</v>
      </c>
      <c r="AN8" s="76">
        <f>'Y2 surgery transition matrices'!G113</f>
        <v>0</v>
      </c>
      <c r="AO8" s="76">
        <f>'Y2 surgery transition matrices'!H113</f>
        <v>0</v>
      </c>
      <c r="AP8" s="76">
        <f>'Y2 surgery transition matrices'!I113</f>
        <v>2.299E-4</v>
      </c>
      <c r="AQ8" s="76">
        <f>'Y2 surgery transition matrices'!J113</f>
        <v>0</v>
      </c>
      <c r="AR8" s="76">
        <f>'Y2 surgery transition matrices'!K113</f>
        <v>2.7011980000000001E-2</v>
      </c>
      <c r="AS8" s="76"/>
      <c r="AT8" s="53" t="str">
        <f>'Y3 surgery transition matrices'!A113</f>
        <v>F2</v>
      </c>
      <c r="AU8" s="76">
        <f>'Y3 surgery transition matrices'!B113</f>
        <v>0</v>
      </c>
      <c r="AV8" s="76">
        <f>'Y3 surgery transition matrices'!C113</f>
        <v>0</v>
      </c>
      <c r="AW8" s="76">
        <f>'Y3 surgery transition matrices'!D113</f>
        <v>0.17429999999999998</v>
      </c>
      <c r="AX8" s="76">
        <f>'Y3 surgery transition matrices'!E113</f>
        <v>0.66535811999999994</v>
      </c>
      <c r="AY8" s="76">
        <f>'Y3 surgery transition matrices'!F113</f>
        <v>0.1331</v>
      </c>
      <c r="AZ8" s="76">
        <f>'Y3 surgery transition matrices'!G113</f>
        <v>0</v>
      </c>
      <c r="BA8" s="76">
        <f>'Y3 surgery transition matrices'!H113</f>
        <v>0</v>
      </c>
      <c r="BB8" s="76">
        <f>'Y3 surgery transition matrices'!I113</f>
        <v>2.299E-4</v>
      </c>
      <c r="BC8" s="76">
        <f>'Y3 surgery transition matrices'!J113</f>
        <v>0</v>
      </c>
      <c r="BD8" s="76">
        <f>'Y3 surgery transition matrices'!K113</f>
        <v>2.7011980000000001E-2</v>
      </c>
      <c r="BE8" s="76"/>
      <c r="BF8" s="53" t="str">
        <f>'Y4 surgery transition matrices'!A113</f>
        <v>F2</v>
      </c>
      <c r="BG8" s="76">
        <f>'Y4 surgery transition matrices'!B113</f>
        <v>0</v>
      </c>
      <c r="BH8" s="76">
        <f>'Y4 surgery transition matrices'!C113</f>
        <v>0</v>
      </c>
      <c r="BI8" s="76">
        <f>'Y4 surgery transition matrices'!D113</f>
        <v>0.19919999999999999</v>
      </c>
      <c r="BJ8" s="76">
        <f>'Y4 surgery transition matrices'!E113</f>
        <v>0.64045811999999991</v>
      </c>
      <c r="BK8" s="76">
        <f>'Y4 surgery transition matrices'!F113</f>
        <v>0.1331</v>
      </c>
      <c r="BL8" s="76">
        <f>'Y4 surgery transition matrices'!G113</f>
        <v>0</v>
      </c>
      <c r="BM8" s="76">
        <f>'Y4 surgery transition matrices'!H113</f>
        <v>0</v>
      </c>
      <c r="BN8" s="76">
        <f>'Y4 surgery transition matrices'!I113</f>
        <v>2.299E-4</v>
      </c>
      <c r="BO8" s="76">
        <f>'Y4 surgery transition matrices'!J113</f>
        <v>0</v>
      </c>
      <c r="BP8" s="76">
        <f>'Y4 surgery transition matrices'!K113</f>
        <v>2.7011980000000001E-2</v>
      </c>
      <c r="BQ8" s="76"/>
      <c r="BR8" s="53" t="str">
        <f>'Y5 surgery transition matrices'!A113</f>
        <v>F2</v>
      </c>
      <c r="BS8" s="76">
        <f>'Y5 surgery transition matrices'!B113</f>
        <v>0</v>
      </c>
      <c r="BT8" s="76">
        <f>'Y5 surgery transition matrices'!C113</f>
        <v>0</v>
      </c>
      <c r="BU8" s="76">
        <f>'Y5 surgery transition matrices'!D113</f>
        <v>0.20418</v>
      </c>
      <c r="BV8" s="76">
        <f>'Y5 surgery transition matrices'!E113</f>
        <v>0.63547811999999992</v>
      </c>
      <c r="BW8" s="76">
        <f>'Y5 surgery transition matrices'!F113</f>
        <v>0.1331</v>
      </c>
      <c r="BX8" s="76">
        <f>'Y5 surgery transition matrices'!G113</f>
        <v>0</v>
      </c>
      <c r="BY8" s="76">
        <f>'Y5 surgery transition matrices'!H113</f>
        <v>0</v>
      </c>
      <c r="BZ8" s="76">
        <f>'Y5 surgery transition matrices'!I113</f>
        <v>2.299E-4</v>
      </c>
      <c r="CA8" s="76">
        <f>'Y5 surgery transition matrices'!J113</f>
        <v>0</v>
      </c>
      <c r="CB8" s="78">
        <f>'Y5 surgery transition matrices'!K113</f>
        <v>2.7011980000000001E-2</v>
      </c>
    </row>
    <row r="9" spans="1:80" x14ac:dyDescent="0.25">
      <c r="A9" s="4" t="str">
        <f>'65-69 transition matrix'!A6</f>
        <v>F3</v>
      </c>
      <c r="B9" s="41">
        <f>'65-69 transition matrix'!B6</f>
        <v>0</v>
      </c>
      <c r="C9" s="41">
        <f>'65-69 transition matrix'!C6</f>
        <v>0</v>
      </c>
      <c r="D9" s="41">
        <f>'65-69 transition matrix'!D6</f>
        <v>0</v>
      </c>
      <c r="E9" s="41">
        <f>'65-69 transition matrix'!E6</f>
        <v>4.9799999999999997E-2</v>
      </c>
      <c r="F9" s="41">
        <f>'65-69 transition matrix'!F6</f>
        <v>0.82746865000000003</v>
      </c>
      <c r="G9" s="41">
        <f>'65-69 transition matrix'!G6</f>
        <v>8.7119999999999989E-2</v>
      </c>
      <c r="H9" s="41">
        <f>'65-69 transition matrix'!H6</f>
        <v>0</v>
      </c>
      <c r="I9" s="41">
        <f>'65-69 transition matrix'!I6</f>
        <v>4.5980000000000001E-4</v>
      </c>
      <c r="J9" s="41">
        <f>'65-69 transition matrix'!J6</f>
        <v>0</v>
      </c>
      <c r="K9" s="41">
        <f>'65-69 transition matrix'!K6</f>
        <v>3.5151550000000004E-2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75" t="str">
        <f>'Y1 surgery transition matrices'!A114</f>
        <v>F3</v>
      </c>
      <c r="W9" s="76">
        <f>'Y1 surgery transition matrices'!B114</f>
        <v>0</v>
      </c>
      <c r="X9" s="76">
        <f>'Y1 surgery transition matrices'!C114</f>
        <v>0</v>
      </c>
      <c r="Y9" s="76">
        <f>'Y1 surgery transition matrices'!D114</f>
        <v>0</v>
      </c>
      <c r="Z9" s="76">
        <f>'Y1 surgery transition matrices'!E114</f>
        <v>9.9599999999999994E-2</v>
      </c>
      <c r="AA9" s="76">
        <f>'Y1 surgery transition matrices'!F114</f>
        <v>0.77766864999999996</v>
      </c>
      <c r="AB9" s="76">
        <f>'Y1 surgery transition matrices'!G114</f>
        <v>8.7119999999999989E-2</v>
      </c>
      <c r="AC9" s="76">
        <f>'Y1 surgery transition matrices'!H114</f>
        <v>0</v>
      </c>
      <c r="AD9" s="76">
        <f>'Y1 surgery transition matrices'!I114</f>
        <v>4.5980000000000001E-4</v>
      </c>
      <c r="AE9" s="76">
        <f>'Y1 surgery transition matrices'!J114</f>
        <v>0</v>
      </c>
      <c r="AF9" s="76">
        <f>'Y1 surgery transition matrices'!K114</f>
        <v>3.5151550000000004E-2</v>
      </c>
      <c r="AG9" s="76"/>
      <c r="AH9" s="53" t="str">
        <f>'Y2 surgery transition matrices'!A114</f>
        <v>F3</v>
      </c>
      <c r="AI9" s="76">
        <f>'Y2 surgery transition matrices'!B114</f>
        <v>0</v>
      </c>
      <c r="AJ9" s="76">
        <f>'Y2 surgery transition matrices'!C114</f>
        <v>0</v>
      </c>
      <c r="AK9" s="76">
        <f>'Y2 surgery transition matrices'!D114</f>
        <v>0</v>
      </c>
      <c r="AL9" s="76">
        <f>'Y2 surgery transition matrices'!E114</f>
        <v>0.14939999999999998</v>
      </c>
      <c r="AM9" s="76">
        <f>'Y2 surgery transition matrices'!F114</f>
        <v>0.72786865000000001</v>
      </c>
      <c r="AN9" s="76">
        <f>'Y2 surgery transition matrices'!G114</f>
        <v>8.7119999999999989E-2</v>
      </c>
      <c r="AO9" s="76">
        <f>'Y2 surgery transition matrices'!H114</f>
        <v>0</v>
      </c>
      <c r="AP9" s="76">
        <f>'Y2 surgery transition matrices'!I114</f>
        <v>4.5980000000000001E-4</v>
      </c>
      <c r="AQ9" s="76">
        <f>'Y2 surgery transition matrices'!J114</f>
        <v>0</v>
      </c>
      <c r="AR9" s="76">
        <f>'Y2 surgery transition matrices'!K114</f>
        <v>3.5151550000000004E-2</v>
      </c>
      <c r="AS9" s="76"/>
      <c r="AT9" s="53" t="str">
        <f>'Y3 surgery transition matrices'!A114</f>
        <v>F3</v>
      </c>
      <c r="AU9" s="76">
        <f>'Y3 surgery transition matrices'!B114</f>
        <v>0</v>
      </c>
      <c r="AV9" s="76">
        <f>'Y3 surgery transition matrices'!C114</f>
        <v>0</v>
      </c>
      <c r="AW9" s="76">
        <f>'Y3 surgery transition matrices'!D114</f>
        <v>0</v>
      </c>
      <c r="AX9" s="76">
        <f>'Y3 surgery transition matrices'!E114</f>
        <v>0.17429999999999998</v>
      </c>
      <c r="AY9" s="76">
        <f>'Y3 surgery transition matrices'!F114</f>
        <v>0.70296864999999997</v>
      </c>
      <c r="AZ9" s="76">
        <f>'Y3 surgery transition matrices'!G114</f>
        <v>8.7119999999999989E-2</v>
      </c>
      <c r="BA9" s="76">
        <f>'Y3 surgery transition matrices'!H114</f>
        <v>0</v>
      </c>
      <c r="BB9" s="76">
        <f>'Y3 surgery transition matrices'!I114</f>
        <v>4.5980000000000001E-4</v>
      </c>
      <c r="BC9" s="76">
        <f>'Y3 surgery transition matrices'!J114</f>
        <v>0</v>
      </c>
      <c r="BD9" s="76">
        <f>'Y3 surgery transition matrices'!K114</f>
        <v>3.5151550000000004E-2</v>
      </c>
      <c r="BE9" s="76"/>
      <c r="BF9" s="53" t="str">
        <f>'Y4 surgery transition matrices'!A114</f>
        <v>F3</v>
      </c>
      <c r="BG9" s="76">
        <f>'Y4 surgery transition matrices'!B114</f>
        <v>0</v>
      </c>
      <c r="BH9" s="76">
        <f>'Y4 surgery transition matrices'!C114</f>
        <v>0</v>
      </c>
      <c r="BI9" s="76">
        <f>'Y4 surgery transition matrices'!D114</f>
        <v>0</v>
      </c>
      <c r="BJ9" s="76">
        <f>'Y4 surgery transition matrices'!E114</f>
        <v>0.19919999999999999</v>
      </c>
      <c r="BK9" s="76">
        <f>'Y4 surgery transition matrices'!F114</f>
        <v>0.67806864999999994</v>
      </c>
      <c r="BL9" s="76">
        <f>'Y4 surgery transition matrices'!G114</f>
        <v>8.7119999999999989E-2</v>
      </c>
      <c r="BM9" s="76">
        <f>'Y4 surgery transition matrices'!H114</f>
        <v>0</v>
      </c>
      <c r="BN9" s="76">
        <f>'Y4 surgery transition matrices'!I114</f>
        <v>4.5980000000000001E-4</v>
      </c>
      <c r="BO9" s="76">
        <f>'Y4 surgery transition matrices'!J114</f>
        <v>0</v>
      </c>
      <c r="BP9" s="76">
        <f>'Y4 surgery transition matrices'!K114</f>
        <v>3.5151550000000004E-2</v>
      </c>
      <c r="BQ9" s="76"/>
      <c r="BR9" s="53" t="str">
        <f>'Y5 surgery transition matrices'!A114</f>
        <v>F3</v>
      </c>
      <c r="BS9" s="76">
        <f>'Y5 surgery transition matrices'!B114</f>
        <v>0</v>
      </c>
      <c r="BT9" s="76">
        <f>'Y5 surgery transition matrices'!C114</f>
        <v>0</v>
      </c>
      <c r="BU9" s="76">
        <f>'Y5 surgery transition matrices'!D114</f>
        <v>0</v>
      </c>
      <c r="BV9" s="76">
        <f>'Y5 surgery transition matrices'!E114</f>
        <v>0.20418</v>
      </c>
      <c r="BW9" s="76">
        <f>'Y5 surgery transition matrices'!F114</f>
        <v>0.67308864999999996</v>
      </c>
      <c r="BX9" s="76">
        <f>'Y5 surgery transition matrices'!G114</f>
        <v>8.7119999999999989E-2</v>
      </c>
      <c r="BY9" s="76">
        <f>'Y5 surgery transition matrices'!H114</f>
        <v>0</v>
      </c>
      <c r="BZ9" s="76">
        <f>'Y5 surgery transition matrices'!I114</f>
        <v>4.5980000000000001E-4</v>
      </c>
      <c r="CA9" s="76">
        <f>'Y5 surgery transition matrices'!J114</f>
        <v>0</v>
      </c>
      <c r="CB9" s="78">
        <f>'Y5 surgery transition matrices'!K114</f>
        <v>3.5151550000000004E-2</v>
      </c>
    </row>
    <row r="10" spans="1:80" x14ac:dyDescent="0.25">
      <c r="A10" s="4" t="str">
        <f>'65-69 transition matrix'!A7</f>
        <v>F4</v>
      </c>
      <c r="B10" s="41">
        <f>'65-69 transition matrix'!B7</f>
        <v>0</v>
      </c>
      <c r="C10" s="41">
        <f>'65-69 transition matrix'!C7</f>
        <v>0</v>
      </c>
      <c r="D10" s="41">
        <f>'65-69 transition matrix'!D7</f>
        <v>0</v>
      </c>
      <c r="E10" s="41">
        <f>'65-69 transition matrix'!E7</f>
        <v>0</v>
      </c>
      <c r="F10" s="41">
        <f>'65-69 transition matrix'!F7</f>
        <v>4.9799999999999997E-2</v>
      </c>
      <c r="G10" s="41">
        <f>'65-69 transition matrix'!G7</f>
        <v>0.74113468999999998</v>
      </c>
      <c r="H10" s="41">
        <f>'65-69 transition matrix'!H7</f>
        <v>0.1331</v>
      </c>
      <c r="I10" s="41">
        <f>'65-69 transition matrix'!I7</f>
        <v>3.1459999999999995E-2</v>
      </c>
      <c r="J10" s="41">
        <f>'65-69 transition matrix'!J7</f>
        <v>0</v>
      </c>
      <c r="K10" s="41">
        <f>'65-69 transition matrix'!K7</f>
        <v>4.4505309999999999E-2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75" t="str">
        <f>'Y1 surgery transition matrices'!A115</f>
        <v>F4</v>
      </c>
      <c r="W10" s="76">
        <f>'Y1 surgery transition matrices'!B115</f>
        <v>0</v>
      </c>
      <c r="X10" s="76">
        <f>'Y1 surgery transition matrices'!C115</f>
        <v>0</v>
      </c>
      <c r="Y10" s="76">
        <f>'Y1 surgery transition matrices'!D115</f>
        <v>0</v>
      </c>
      <c r="Z10" s="76">
        <f>'Y1 surgery transition matrices'!E115</f>
        <v>0</v>
      </c>
      <c r="AA10" s="76">
        <f>'Y1 surgery transition matrices'!F115</f>
        <v>4.9799999999999997E-2</v>
      </c>
      <c r="AB10" s="76">
        <f>'Y1 surgery transition matrices'!G115</f>
        <v>0.74113468999999998</v>
      </c>
      <c r="AC10" s="76">
        <f>'Y1 surgery transition matrices'!H115</f>
        <v>0.1331</v>
      </c>
      <c r="AD10" s="76">
        <f>'Y1 surgery transition matrices'!I115</f>
        <v>3.1459999999999995E-2</v>
      </c>
      <c r="AE10" s="76">
        <f>'Y1 surgery transition matrices'!J115</f>
        <v>0</v>
      </c>
      <c r="AF10" s="76">
        <f>'Y1 surgery transition matrices'!K115</f>
        <v>4.4505309999999999E-2</v>
      </c>
      <c r="AG10" s="76"/>
      <c r="AH10" s="53" t="str">
        <f>'Y2 surgery transition matrices'!A115</f>
        <v>F4</v>
      </c>
      <c r="AI10" s="76">
        <f>'Y2 surgery transition matrices'!B115</f>
        <v>0</v>
      </c>
      <c r="AJ10" s="76">
        <f>'Y2 surgery transition matrices'!C115</f>
        <v>0</v>
      </c>
      <c r="AK10" s="76">
        <f>'Y2 surgery transition matrices'!D115</f>
        <v>0</v>
      </c>
      <c r="AL10" s="76">
        <f>'Y2 surgery transition matrices'!E115</f>
        <v>0</v>
      </c>
      <c r="AM10" s="76">
        <f>'Y2 surgery transition matrices'!F115</f>
        <v>4.9799999999999997E-2</v>
      </c>
      <c r="AN10" s="76">
        <f>'Y2 surgery transition matrices'!G115</f>
        <v>0.74113468999999998</v>
      </c>
      <c r="AO10" s="76">
        <f>'Y2 surgery transition matrices'!H115</f>
        <v>0.1331</v>
      </c>
      <c r="AP10" s="76">
        <f>'Y2 surgery transition matrices'!I115</f>
        <v>3.1459999999999995E-2</v>
      </c>
      <c r="AQ10" s="76">
        <f>'Y2 surgery transition matrices'!J115</f>
        <v>0</v>
      </c>
      <c r="AR10" s="76">
        <f>'Y2 surgery transition matrices'!K115</f>
        <v>4.4505309999999999E-2</v>
      </c>
      <c r="AS10" s="76"/>
      <c r="AT10" s="53" t="str">
        <f>'Y3 surgery transition matrices'!A115</f>
        <v>F4</v>
      </c>
      <c r="AU10" s="76">
        <f>'Y3 surgery transition matrices'!B115</f>
        <v>0</v>
      </c>
      <c r="AV10" s="76">
        <f>'Y3 surgery transition matrices'!C115</f>
        <v>0</v>
      </c>
      <c r="AW10" s="76">
        <f>'Y3 surgery transition matrices'!D115</f>
        <v>0</v>
      </c>
      <c r="AX10" s="76">
        <f>'Y3 surgery transition matrices'!E115</f>
        <v>0</v>
      </c>
      <c r="AY10" s="76">
        <f>'Y3 surgery transition matrices'!F115</f>
        <v>4.9799999999999997E-2</v>
      </c>
      <c r="AZ10" s="76">
        <f>'Y3 surgery transition matrices'!G115</f>
        <v>0.74113468999999998</v>
      </c>
      <c r="BA10" s="76">
        <f>'Y3 surgery transition matrices'!H115</f>
        <v>0.1331</v>
      </c>
      <c r="BB10" s="76">
        <f>'Y3 surgery transition matrices'!I115</f>
        <v>3.1459999999999995E-2</v>
      </c>
      <c r="BC10" s="76">
        <f>'Y3 surgery transition matrices'!J115</f>
        <v>0</v>
      </c>
      <c r="BD10" s="76">
        <f>'Y3 surgery transition matrices'!K115</f>
        <v>4.4505309999999999E-2</v>
      </c>
      <c r="BE10" s="76"/>
      <c r="BF10" s="53" t="str">
        <f>'Y4 surgery transition matrices'!A115</f>
        <v>F4</v>
      </c>
      <c r="BG10" s="76">
        <f>'Y4 surgery transition matrices'!B115</f>
        <v>0</v>
      </c>
      <c r="BH10" s="76">
        <f>'Y4 surgery transition matrices'!C115</f>
        <v>0</v>
      </c>
      <c r="BI10" s="76">
        <f>'Y4 surgery transition matrices'!D115</f>
        <v>0</v>
      </c>
      <c r="BJ10" s="76">
        <f>'Y4 surgery transition matrices'!E115</f>
        <v>0</v>
      </c>
      <c r="BK10" s="76">
        <f>'Y4 surgery transition matrices'!F115</f>
        <v>4.9799999999999997E-2</v>
      </c>
      <c r="BL10" s="76">
        <f>'Y4 surgery transition matrices'!G115</f>
        <v>0.74113468999999998</v>
      </c>
      <c r="BM10" s="76">
        <f>'Y4 surgery transition matrices'!H115</f>
        <v>0.1331</v>
      </c>
      <c r="BN10" s="76">
        <f>'Y4 surgery transition matrices'!I115</f>
        <v>3.1459999999999995E-2</v>
      </c>
      <c r="BO10" s="76">
        <f>'Y4 surgery transition matrices'!J115</f>
        <v>0</v>
      </c>
      <c r="BP10" s="76">
        <f>'Y4 surgery transition matrices'!K115</f>
        <v>4.4505309999999999E-2</v>
      </c>
      <c r="BQ10" s="76"/>
      <c r="BR10" s="53" t="str">
        <f>'Y5 surgery transition matrices'!A115</f>
        <v>F4</v>
      </c>
      <c r="BS10" s="76">
        <f>'Y5 surgery transition matrices'!B115</f>
        <v>0</v>
      </c>
      <c r="BT10" s="76">
        <f>'Y5 surgery transition matrices'!C115</f>
        <v>0</v>
      </c>
      <c r="BU10" s="76">
        <f>'Y5 surgery transition matrices'!D115</f>
        <v>0</v>
      </c>
      <c r="BV10" s="76">
        <f>'Y5 surgery transition matrices'!E115</f>
        <v>0</v>
      </c>
      <c r="BW10" s="76">
        <f>'Y5 surgery transition matrices'!F115</f>
        <v>4.9799999999999997E-2</v>
      </c>
      <c r="BX10" s="76">
        <f>'Y5 surgery transition matrices'!G115</f>
        <v>0.74113468999999998</v>
      </c>
      <c r="BY10" s="76">
        <f>'Y5 surgery transition matrices'!H115</f>
        <v>0.1331</v>
      </c>
      <c r="BZ10" s="76">
        <f>'Y5 surgery transition matrices'!I115</f>
        <v>3.1459999999999995E-2</v>
      </c>
      <c r="CA10" s="76">
        <f>'Y5 surgery transition matrices'!J115</f>
        <v>0</v>
      </c>
      <c r="CB10" s="78">
        <f>'Y5 surgery transition matrices'!K115</f>
        <v>4.4505309999999999E-2</v>
      </c>
    </row>
    <row r="11" spans="1:80" x14ac:dyDescent="0.25">
      <c r="A11" s="4" t="str">
        <f>'65-69 transition matrix'!A8</f>
        <v>DCC</v>
      </c>
      <c r="B11" s="41">
        <f>'65-69 transition matrix'!B8</f>
        <v>0</v>
      </c>
      <c r="C11" s="41">
        <f>'65-69 transition matrix'!C8</f>
        <v>0</v>
      </c>
      <c r="D11" s="41">
        <f>'65-69 transition matrix'!D8</f>
        <v>0</v>
      </c>
      <c r="E11" s="41">
        <f>'65-69 transition matrix'!E8</f>
        <v>0</v>
      </c>
      <c r="F11" s="41">
        <f>'65-69 transition matrix'!F8</f>
        <v>0</v>
      </c>
      <c r="G11" s="41">
        <f>'65-69 transition matrix'!G8</f>
        <v>0</v>
      </c>
      <c r="H11" s="41">
        <f>'65-69 transition matrix'!H8</f>
        <v>0.7746599999999999</v>
      </c>
      <c r="I11" s="41">
        <f>'65-69 transition matrix'!I8</f>
        <v>3.1459999999999995E-2</v>
      </c>
      <c r="J11" s="41">
        <f>'65-69 transition matrix'!J8</f>
        <v>3.388E-2</v>
      </c>
      <c r="K11" s="41">
        <f>'65-69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75" t="str">
        <f>'Y1 surgery transition matrices'!A116</f>
        <v>DCC</v>
      </c>
      <c r="W11" s="76">
        <f>'Y1 surgery transition matrices'!B116</f>
        <v>0</v>
      </c>
      <c r="X11" s="76">
        <f>'Y1 surgery transition matrices'!C116</f>
        <v>0</v>
      </c>
      <c r="Y11" s="76">
        <f>'Y1 surgery transition matrices'!D116</f>
        <v>0</v>
      </c>
      <c r="Z11" s="76">
        <f>'Y1 surgery transition matrices'!E116</f>
        <v>0</v>
      </c>
      <c r="AA11" s="76">
        <f>'Y1 surgery transition matrices'!F116</f>
        <v>0</v>
      </c>
      <c r="AB11" s="76">
        <f>'Y1 surgery transition matrices'!G116</f>
        <v>0</v>
      </c>
      <c r="AC11" s="76">
        <f>'Y1 surgery transition matrices'!H116</f>
        <v>0.7746599999999999</v>
      </c>
      <c r="AD11" s="76">
        <f>'Y1 surgery transition matrices'!I116</f>
        <v>3.1459999999999995E-2</v>
      </c>
      <c r="AE11" s="76">
        <f>'Y1 surgery transition matrices'!J116</f>
        <v>3.388E-2</v>
      </c>
      <c r="AF11" s="76">
        <f>'Y1 surgery transition matrices'!K116</f>
        <v>0.16</v>
      </c>
      <c r="AG11" s="76"/>
      <c r="AH11" s="53" t="str">
        <f>'Y2 surgery transition matrices'!A116</f>
        <v>DCC</v>
      </c>
      <c r="AI11" s="76">
        <f>'Y2 surgery transition matrices'!B116</f>
        <v>0</v>
      </c>
      <c r="AJ11" s="76">
        <f>'Y2 surgery transition matrices'!C116</f>
        <v>0</v>
      </c>
      <c r="AK11" s="76">
        <f>'Y2 surgery transition matrices'!D116</f>
        <v>0</v>
      </c>
      <c r="AL11" s="76">
        <f>'Y2 surgery transition matrices'!E116</f>
        <v>0</v>
      </c>
      <c r="AM11" s="76">
        <f>'Y2 surgery transition matrices'!F116</f>
        <v>0</v>
      </c>
      <c r="AN11" s="76">
        <f>'Y2 surgery transition matrices'!G116</f>
        <v>0</v>
      </c>
      <c r="AO11" s="76">
        <f>'Y2 surgery transition matrices'!H116</f>
        <v>0.7746599999999999</v>
      </c>
      <c r="AP11" s="76">
        <f>'Y2 surgery transition matrices'!I116</f>
        <v>3.1459999999999995E-2</v>
      </c>
      <c r="AQ11" s="76">
        <f>'Y2 surgery transition matrices'!J116</f>
        <v>3.388E-2</v>
      </c>
      <c r="AR11" s="76">
        <f>'Y2 surgery transition matrices'!K116</f>
        <v>0.16</v>
      </c>
      <c r="AS11" s="76"/>
      <c r="AT11" s="53" t="str">
        <f>'Y3 surgery transition matrices'!A116</f>
        <v>DCC</v>
      </c>
      <c r="AU11" s="76">
        <f>'Y3 surgery transition matrices'!B116</f>
        <v>0</v>
      </c>
      <c r="AV11" s="76">
        <f>'Y3 surgery transition matrices'!C116</f>
        <v>0</v>
      </c>
      <c r="AW11" s="76">
        <f>'Y3 surgery transition matrices'!D116</f>
        <v>0</v>
      </c>
      <c r="AX11" s="76">
        <f>'Y3 surgery transition matrices'!E116</f>
        <v>0</v>
      </c>
      <c r="AY11" s="76">
        <f>'Y3 surgery transition matrices'!F116</f>
        <v>0</v>
      </c>
      <c r="AZ11" s="76">
        <f>'Y3 surgery transition matrices'!G116</f>
        <v>0</v>
      </c>
      <c r="BA11" s="76">
        <f>'Y3 surgery transition matrices'!H116</f>
        <v>0.7746599999999999</v>
      </c>
      <c r="BB11" s="76">
        <f>'Y3 surgery transition matrices'!I116</f>
        <v>3.1459999999999995E-2</v>
      </c>
      <c r="BC11" s="76">
        <f>'Y3 surgery transition matrices'!J116</f>
        <v>3.388E-2</v>
      </c>
      <c r="BD11" s="76">
        <f>'Y3 surgery transition matrices'!K116</f>
        <v>0.16</v>
      </c>
      <c r="BE11" s="76"/>
      <c r="BF11" s="53" t="str">
        <f>'Y4 surgery transition matrices'!A116</f>
        <v>DCC</v>
      </c>
      <c r="BG11" s="76">
        <f>'Y4 surgery transition matrices'!B116</f>
        <v>0</v>
      </c>
      <c r="BH11" s="76">
        <f>'Y4 surgery transition matrices'!C116</f>
        <v>0</v>
      </c>
      <c r="BI11" s="76">
        <f>'Y4 surgery transition matrices'!D116</f>
        <v>0</v>
      </c>
      <c r="BJ11" s="76">
        <f>'Y4 surgery transition matrices'!E116</f>
        <v>0</v>
      </c>
      <c r="BK11" s="76">
        <f>'Y4 surgery transition matrices'!F116</f>
        <v>0</v>
      </c>
      <c r="BL11" s="76">
        <f>'Y4 surgery transition matrices'!G116</f>
        <v>0</v>
      </c>
      <c r="BM11" s="76">
        <f>'Y4 surgery transition matrices'!H116</f>
        <v>0.7746599999999999</v>
      </c>
      <c r="BN11" s="76">
        <f>'Y4 surgery transition matrices'!I116</f>
        <v>3.1459999999999995E-2</v>
      </c>
      <c r="BO11" s="76">
        <f>'Y4 surgery transition matrices'!J116</f>
        <v>3.388E-2</v>
      </c>
      <c r="BP11" s="76">
        <f>'Y4 surgery transition matrices'!K116</f>
        <v>0.16</v>
      </c>
      <c r="BQ11" s="76"/>
      <c r="BR11" s="53" t="str">
        <f>'Y5 surgery transition matrices'!A116</f>
        <v>DCC</v>
      </c>
      <c r="BS11" s="76">
        <f>'Y5 surgery transition matrices'!B116</f>
        <v>0</v>
      </c>
      <c r="BT11" s="76">
        <f>'Y5 surgery transition matrices'!C116</f>
        <v>0</v>
      </c>
      <c r="BU11" s="76">
        <f>'Y5 surgery transition matrices'!D116</f>
        <v>0</v>
      </c>
      <c r="BV11" s="76">
        <f>'Y5 surgery transition matrices'!E116</f>
        <v>0</v>
      </c>
      <c r="BW11" s="76">
        <f>'Y5 surgery transition matrices'!F116</f>
        <v>0</v>
      </c>
      <c r="BX11" s="76">
        <f>'Y5 surgery transition matrices'!G116</f>
        <v>0</v>
      </c>
      <c r="BY11" s="76">
        <f>'Y5 surgery transition matrices'!H116</f>
        <v>0.7746599999999999</v>
      </c>
      <c r="BZ11" s="76">
        <f>'Y5 surgery transition matrices'!I116</f>
        <v>3.1459999999999995E-2</v>
      </c>
      <c r="CA11" s="76">
        <f>'Y5 surgery transition matrices'!J116</f>
        <v>3.388E-2</v>
      </c>
      <c r="CB11" s="78">
        <f>'Y5 surgery transition matrices'!K116</f>
        <v>0.16</v>
      </c>
    </row>
    <row r="12" spans="1:80" x14ac:dyDescent="0.25">
      <c r="A12" s="4" t="str">
        <f>'65-69 transition matrix'!A9</f>
        <v>HCC</v>
      </c>
      <c r="B12" s="41">
        <f>'65-69 transition matrix'!B9</f>
        <v>0</v>
      </c>
      <c r="C12" s="41">
        <f>'65-69 transition matrix'!C9</f>
        <v>0</v>
      </c>
      <c r="D12" s="41">
        <f>'65-69 transition matrix'!D9</f>
        <v>0</v>
      </c>
      <c r="E12" s="41">
        <f>'65-69 transition matrix'!E9</f>
        <v>0</v>
      </c>
      <c r="F12" s="41">
        <f>'65-69 transition matrix'!F9</f>
        <v>0</v>
      </c>
      <c r="G12" s="41">
        <f>'65-69 transition matrix'!G9</f>
        <v>0</v>
      </c>
      <c r="H12" s="41">
        <f>'65-69 transition matrix'!H9</f>
        <v>0</v>
      </c>
      <c r="I12" s="41">
        <f>'65-69 transition matrix'!I9</f>
        <v>0.37056200000000006</v>
      </c>
      <c r="J12" s="41">
        <f>'65-69 transition matrix'!J9</f>
        <v>7.038E-3</v>
      </c>
      <c r="K12" s="41">
        <f>'65-69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75" t="str">
        <f>'Y1 surgery transition matrices'!A117</f>
        <v>HCC</v>
      </c>
      <c r="W12" s="76">
        <f>'Y1 surgery transition matrices'!B117</f>
        <v>0</v>
      </c>
      <c r="X12" s="76">
        <f>'Y1 surgery transition matrices'!C117</f>
        <v>0</v>
      </c>
      <c r="Y12" s="76">
        <f>'Y1 surgery transition matrices'!D117</f>
        <v>0</v>
      </c>
      <c r="Z12" s="76">
        <f>'Y1 surgery transition matrices'!E117</f>
        <v>0</v>
      </c>
      <c r="AA12" s="76">
        <f>'Y1 surgery transition matrices'!F117</f>
        <v>0</v>
      </c>
      <c r="AB12" s="76">
        <f>'Y1 surgery transition matrices'!G117</f>
        <v>0</v>
      </c>
      <c r="AC12" s="76">
        <f>'Y1 surgery transition matrices'!H117</f>
        <v>0</v>
      </c>
      <c r="AD12" s="76">
        <f>'Y1 surgery transition matrices'!I117</f>
        <v>0.37056200000000006</v>
      </c>
      <c r="AE12" s="76">
        <f>'Y1 surgery transition matrices'!J117</f>
        <v>7.038E-3</v>
      </c>
      <c r="AF12" s="76">
        <f>'Y1 surgery transition matrices'!K117</f>
        <v>0.62239999999999995</v>
      </c>
      <c r="AG12" s="76"/>
      <c r="AH12" s="53" t="str">
        <f>'Y2 surgery transition matrices'!A117</f>
        <v>HCC</v>
      </c>
      <c r="AI12" s="76">
        <f>'Y2 surgery transition matrices'!B117</f>
        <v>0</v>
      </c>
      <c r="AJ12" s="76">
        <f>'Y2 surgery transition matrices'!C117</f>
        <v>0</v>
      </c>
      <c r="AK12" s="76">
        <f>'Y2 surgery transition matrices'!D117</f>
        <v>0</v>
      </c>
      <c r="AL12" s="76">
        <f>'Y2 surgery transition matrices'!E117</f>
        <v>0</v>
      </c>
      <c r="AM12" s="76">
        <f>'Y2 surgery transition matrices'!F117</f>
        <v>0</v>
      </c>
      <c r="AN12" s="76">
        <f>'Y2 surgery transition matrices'!G117</f>
        <v>0</v>
      </c>
      <c r="AO12" s="76">
        <f>'Y2 surgery transition matrices'!H117</f>
        <v>0</v>
      </c>
      <c r="AP12" s="76">
        <f>'Y2 surgery transition matrices'!I117</f>
        <v>0.37056200000000006</v>
      </c>
      <c r="AQ12" s="76">
        <f>'Y2 surgery transition matrices'!J117</f>
        <v>7.038E-3</v>
      </c>
      <c r="AR12" s="76">
        <f>'Y2 surgery transition matrices'!K117</f>
        <v>0.62239999999999995</v>
      </c>
      <c r="AS12" s="76"/>
      <c r="AT12" s="53" t="str">
        <f>'Y3 surgery transition matrices'!A117</f>
        <v>HCC</v>
      </c>
      <c r="AU12" s="76">
        <f>'Y3 surgery transition matrices'!B117</f>
        <v>0</v>
      </c>
      <c r="AV12" s="76">
        <f>'Y3 surgery transition matrices'!C117</f>
        <v>0</v>
      </c>
      <c r="AW12" s="76">
        <f>'Y3 surgery transition matrices'!D117</f>
        <v>0</v>
      </c>
      <c r="AX12" s="76">
        <f>'Y3 surgery transition matrices'!E117</f>
        <v>0</v>
      </c>
      <c r="AY12" s="76">
        <f>'Y3 surgery transition matrices'!F117</f>
        <v>0</v>
      </c>
      <c r="AZ12" s="76">
        <f>'Y3 surgery transition matrices'!G117</f>
        <v>0</v>
      </c>
      <c r="BA12" s="76">
        <f>'Y3 surgery transition matrices'!H117</f>
        <v>0</v>
      </c>
      <c r="BB12" s="76">
        <f>'Y3 surgery transition matrices'!I117</f>
        <v>0.37056200000000006</v>
      </c>
      <c r="BC12" s="76">
        <f>'Y3 surgery transition matrices'!J117</f>
        <v>7.038E-3</v>
      </c>
      <c r="BD12" s="76">
        <f>'Y3 surgery transition matrices'!K117</f>
        <v>0.62239999999999995</v>
      </c>
      <c r="BE12" s="76"/>
      <c r="BF12" s="53" t="str">
        <f>'Y4 surgery transition matrices'!A117</f>
        <v>HCC</v>
      </c>
      <c r="BG12" s="76">
        <f>'Y4 surgery transition matrices'!B117</f>
        <v>0</v>
      </c>
      <c r="BH12" s="76">
        <f>'Y4 surgery transition matrices'!C117</f>
        <v>0</v>
      </c>
      <c r="BI12" s="76">
        <f>'Y4 surgery transition matrices'!D117</f>
        <v>0</v>
      </c>
      <c r="BJ12" s="76">
        <f>'Y4 surgery transition matrices'!E117</f>
        <v>0</v>
      </c>
      <c r="BK12" s="76">
        <f>'Y4 surgery transition matrices'!F117</f>
        <v>0</v>
      </c>
      <c r="BL12" s="76">
        <f>'Y4 surgery transition matrices'!G117</f>
        <v>0</v>
      </c>
      <c r="BM12" s="76">
        <f>'Y4 surgery transition matrices'!H117</f>
        <v>0</v>
      </c>
      <c r="BN12" s="76">
        <f>'Y4 surgery transition matrices'!I117</f>
        <v>0.37056200000000006</v>
      </c>
      <c r="BO12" s="76">
        <f>'Y4 surgery transition matrices'!J117</f>
        <v>7.038E-3</v>
      </c>
      <c r="BP12" s="76">
        <f>'Y4 surgery transition matrices'!K117</f>
        <v>0.62239999999999995</v>
      </c>
      <c r="BQ12" s="76"/>
      <c r="BR12" s="53" t="str">
        <f>'Y5 surgery transition matrices'!A117</f>
        <v>HCC</v>
      </c>
      <c r="BS12" s="76">
        <f>'Y5 surgery transition matrices'!B117</f>
        <v>0</v>
      </c>
      <c r="BT12" s="76">
        <f>'Y5 surgery transition matrices'!C117</f>
        <v>0</v>
      </c>
      <c r="BU12" s="76">
        <f>'Y5 surgery transition matrices'!D117</f>
        <v>0</v>
      </c>
      <c r="BV12" s="76">
        <f>'Y5 surgery transition matrices'!E117</f>
        <v>0</v>
      </c>
      <c r="BW12" s="76">
        <f>'Y5 surgery transition matrices'!F117</f>
        <v>0</v>
      </c>
      <c r="BX12" s="76">
        <f>'Y5 surgery transition matrices'!G117</f>
        <v>0</v>
      </c>
      <c r="BY12" s="76">
        <f>'Y5 surgery transition matrices'!H117</f>
        <v>0</v>
      </c>
      <c r="BZ12" s="76">
        <f>'Y5 surgery transition matrices'!I117</f>
        <v>0.37056200000000006</v>
      </c>
      <c r="CA12" s="76">
        <f>'Y5 surgery transition matrices'!J117</f>
        <v>7.038E-3</v>
      </c>
      <c r="CB12" s="78">
        <f>'Y5 surgery transition matrices'!K117</f>
        <v>0.62239999999999995</v>
      </c>
    </row>
    <row r="13" spans="1:80" x14ac:dyDescent="0.25">
      <c r="A13" s="4" t="str">
        <f>'65-69 transition matrix'!A10</f>
        <v xml:space="preserve">LT </v>
      </c>
      <c r="B13" s="41">
        <f>'65-69 transition matrix'!B10</f>
        <v>0</v>
      </c>
      <c r="C13" s="41">
        <f>'65-69 transition matrix'!C10</f>
        <v>0</v>
      </c>
      <c r="D13" s="41">
        <f>'65-69 transition matrix'!D10</f>
        <v>0</v>
      </c>
      <c r="E13" s="41">
        <f>'65-69 transition matrix'!E10</f>
        <v>0</v>
      </c>
      <c r="F13" s="41">
        <f>'65-69 transition matrix'!F10</f>
        <v>0</v>
      </c>
      <c r="G13" s="41">
        <f>'65-69 transition matrix'!G10</f>
        <v>0</v>
      </c>
      <c r="H13" s="41">
        <f>'65-69 transition matrix'!H10</f>
        <v>0</v>
      </c>
      <c r="I13" s="41">
        <f>'65-69 transition matrix'!I10</f>
        <v>0</v>
      </c>
      <c r="J13" s="41">
        <f>'65-69 transition matrix'!J10</f>
        <v>0.92999999999999994</v>
      </c>
      <c r="K13" s="41">
        <f>'65-69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75" t="str">
        <f>'Y1 surgery transition matrices'!A118</f>
        <v xml:space="preserve">LT </v>
      </c>
      <c r="W13" s="76">
        <f>'Y1 surgery transition matrices'!B118</f>
        <v>0</v>
      </c>
      <c r="X13" s="76">
        <f>'Y1 surgery transition matrices'!C118</f>
        <v>0</v>
      </c>
      <c r="Y13" s="76">
        <f>'Y1 surgery transition matrices'!D118</f>
        <v>0</v>
      </c>
      <c r="Z13" s="76">
        <f>'Y1 surgery transition matrices'!E118</f>
        <v>0</v>
      </c>
      <c r="AA13" s="76">
        <f>'Y1 surgery transition matrices'!F118</f>
        <v>0</v>
      </c>
      <c r="AB13" s="76">
        <f>'Y1 surgery transition matrices'!G118</f>
        <v>0</v>
      </c>
      <c r="AC13" s="76">
        <f>'Y1 surgery transition matrices'!H118</f>
        <v>0</v>
      </c>
      <c r="AD13" s="76">
        <f>'Y1 surgery transition matrices'!I118</f>
        <v>0</v>
      </c>
      <c r="AE13" s="76">
        <f>'Y1 surgery transition matrices'!J118</f>
        <v>0.92999999999999994</v>
      </c>
      <c r="AF13" s="76">
        <f>'Y1 surgery transition matrices'!K118</f>
        <v>7.0000000000000007E-2</v>
      </c>
      <c r="AG13" s="76"/>
      <c r="AH13" s="53" t="str">
        <f>'Y2 surgery transition matrices'!A118</f>
        <v xml:space="preserve">LT </v>
      </c>
      <c r="AI13" s="76">
        <f>'Y2 surgery transition matrices'!B118</f>
        <v>0</v>
      </c>
      <c r="AJ13" s="76">
        <f>'Y2 surgery transition matrices'!C118</f>
        <v>0</v>
      </c>
      <c r="AK13" s="76">
        <f>'Y2 surgery transition matrices'!D118</f>
        <v>0</v>
      </c>
      <c r="AL13" s="76">
        <f>'Y2 surgery transition matrices'!E118</f>
        <v>0</v>
      </c>
      <c r="AM13" s="76">
        <f>'Y2 surgery transition matrices'!F118</f>
        <v>0</v>
      </c>
      <c r="AN13" s="76">
        <f>'Y2 surgery transition matrices'!G118</f>
        <v>0</v>
      </c>
      <c r="AO13" s="76">
        <f>'Y2 surgery transition matrices'!H118</f>
        <v>0</v>
      </c>
      <c r="AP13" s="76">
        <f>'Y2 surgery transition matrices'!I118</f>
        <v>0</v>
      </c>
      <c r="AQ13" s="76">
        <f>'Y2 surgery transition matrices'!J118</f>
        <v>0.92999999999999994</v>
      </c>
      <c r="AR13" s="76">
        <f>'Y2 surgery transition matrices'!K118</f>
        <v>7.0000000000000007E-2</v>
      </c>
      <c r="AS13" s="76"/>
      <c r="AT13" s="53" t="str">
        <f>'Y3 surgery transition matrices'!A118</f>
        <v xml:space="preserve">LT </v>
      </c>
      <c r="AU13" s="76">
        <f>'Y3 surgery transition matrices'!B118</f>
        <v>0</v>
      </c>
      <c r="AV13" s="76">
        <f>'Y3 surgery transition matrices'!C118</f>
        <v>0</v>
      </c>
      <c r="AW13" s="76">
        <f>'Y3 surgery transition matrices'!D118</f>
        <v>0</v>
      </c>
      <c r="AX13" s="76">
        <f>'Y3 surgery transition matrices'!E118</f>
        <v>0</v>
      </c>
      <c r="AY13" s="76">
        <f>'Y3 surgery transition matrices'!F118</f>
        <v>0</v>
      </c>
      <c r="AZ13" s="76">
        <f>'Y3 surgery transition matrices'!G118</f>
        <v>0</v>
      </c>
      <c r="BA13" s="76">
        <f>'Y3 surgery transition matrices'!H118</f>
        <v>0</v>
      </c>
      <c r="BB13" s="76">
        <f>'Y3 surgery transition matrices'!I118</f>
        <v>0</v>
      </c>
      <c r="BC13" s="76">
        <f>'Y3 surgery transition matrices'!J118</f>
        <v>0.92999999999999994</v>
      </c>
      <c r="BD13" s="76">
        <f>'Y3 surgery transition matrices'!K118</f>
        <v>7.0000000000000007E-2</v>
      </c>
      <c r="BE13" s="76"/>
      <c r="BF13" s="53" t="str">
        <f>'Y4 surgery transition matrices'!A118</f>
        <v xml:space="preserve">LT </v>
      </c>
      <c r="BG13" s="76">
        <f>'Y4 surgery transition matrices'!B118</f>
        <v>0</v>
      </c>
      <c r="BH13" s="76">
        <f>'Y4 surgery transition matrices'!C118</f>
        <v>0</v>
      </c>
      <c r="BI13" s="76">
        <f>'Y4 surgery transition matrices'!D118</f>
        <v>0</v>
      </c>
      <c r="BJ13" s="76">
        <f>'Y4 surgery transition matrices'!E118</f>
        <v>0</v>
      </c>
      <c r="BK13" s="76">
        <f>'Y4 surgery transition matrices'!F118</f>
        <v>0</v>
      </c>
      <c r="BL13" s="76">
        <f>'Y4 surgery transition matrices'!G118</f>
        <v>0</v>
      </c>
      <c r="BM13" s="76">
        <f>'Y4 surgery transition matrices'!H118</f>
        <v>0</v>
      </c>
      <c r="BN13" s="76">
        <f>'Y4 surgery transition matrices'!I118</f>
        <v>0</v>
      </c>
      <c r="BO13" s="76">
        <f>'Y4 surgery transition matrices'!J118</f>
        <v>0.92999999999999994</v>
      </c>
      <c r="BP13" s="76">
        <f>'Y4 surgery transition matrices'!K118</f>
        <v>7.0000000000000007E-2</v>
      </c>
      <c r="BQ13" s="76"/>
      <c r="BR13" s="53" t="str">
        <f>'Y5 surgery transition matrices'!A118</f>
        <v xml:space="preserve">LT </v>
      </c>
      <c r="BS13" s="76">
        <f>'Y5 surgery transition matrices'!B118</f>
        <v>0</v>
      </c>
      <c r="BT13" s="76">
        <f>'Y5 surgery transition matrices'!C118</f>
        <v>0</v>
      </c>
      <c r="BU13" s="76">
        <f>'Y5 surgery transition matrices'!D118</f>
        <v>0</v>
      </c>
      <c r="BV13" s="76">
        <f>'Y5 surgery transition matrices'!E118</f>
        <v>0</v>
      </c>
      <c r="BW13" s="76">
        <f>'Y5 surgery transition matrices'!F118</f>
        <v>0</v>
      </c>
      <c r="BX13" s="76">
        <f>'Y5 surgery transition matrices'!G118</f>
        <v>0</v>
      </c>
      <c r="BY13" s="76">
        <f>'Y5 surgery transition matrices'!H118</f>
        <v>0</v>
      </c>
      <c r="BZ13" s="76">
        <f>'Y5 surgery transition matrices'!I118</f>
        <v>0</v>
      </c>
      <c r="CA13" s="76">
        <f>'Y5 surgery transition matrices'!J118</f>
        <v>0.92999999999999994</v>
      </c>
      <c r="CB13" s="78">
        <f>'Y5 surgery transition matrices'!K118</f>
        <v>7.0000000000000007E-2</v>
      </c>
    </row>
    <row r="14" spans="1:80" ht="15.75" thickBot="1" x14ac:dyDescent="0.3">
      <c r="A14" s="4" t="str">
        <f>'65-69 transition matrix'!A11</f>
        <v>death</v>
      </c>
      <c r="B14" s="41">
        <f>'65-69 transition matrix'!B11</f>
        <v>0</v>
      </c>
      <c r="C14" s="41">
        <f>'65-69 transition matrix'!C11</f>
        <v>0</v>
      </c>
      <c r="D14" s="41">
        <f>'65-69 transition matrix'!D11</f>
        <v>0</v>
      </c>
      <c r="E14" s="41">
        <f>'65-69 transition matrix'!E11</f>
        <v>0</v>
      </c>
      <c r="F14" s="41">
        <f>'65-69 transition matrix'!F11</f>
        <v>0</v>
      </c>
      <c r="G14" s="41">
        <f>'65-69 transition matrix'!G11</f>
        <v>0</v>
      </c>
      <c r="H14" s="41">
        <f>'65-69 transition matrix'!H11</f>
        <v>0</v>
      </c>
      <c r="I14" s="41">
        <f>'65-69 transition matrix'!I11</f>
        <v>0</v>
      </c>
      <c r="J14" s="41">
        <f>'65-69 transition matrix'!J11</f>
        <v>0</v>
      </c>
      <c r="K14" s="41">
        <f>'65-69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79" t="str">
        <f>'Y1 surgery transition matrices'!A119</f>
        <v>death</v>
      </c>
      <c r="W14" s="81">
        <f>'Y1 surgery transition matrices'!B119</f>
        <v>0</v>
      </c>
      <c r="X14" s="81">
        <f>'Y1 surgery transition matrices'!C119</f>
        <v>0</v>
      </c>
      <c r="Y14" s="81">
        <f>'Y1 surgery transition matrices'!D119</f>
        <v>0</v>
      </c>
      <c r="Z14" s="81">
        <f>'Y1 surgery transition matrices'!E119</f>
        <v>0</v>
      </c>
      <c r="AA14" s="81">
        <f>'Y1 surgery transition matrices'!F119</f>
        <v>0</v>
      </c>
      <c r="AB14" s="81">
        <f>'Y1 surgery transition matrices'!G119</f>
        <v>0</v>
      </c>
      <c r="AC14" s="81">
        <f>'Y1 surgery transition matrices'!H119</f>
        <v>0</v>
      </c>
      <c r="AD14" s="81">
        <f>'Y1 surgery transition matrices'!I119</f>
        <v>0</v>
      </c>
      <c r="AE14" s="81">
        <f>'Y1 surgery transition matrices'!J119</f>
        <v>0</v>
      </c>
      <c r="AF14" s="81">
        <f>'Y1 surgery transition matrices'!K119</f>
        <v>1</v>
      </c>
      <c r="AG14" s="81"/>
      <c r="AH14" s="80" t="str">
        <f>'Y2 surgery transition matrices'!A119</f>
        <v>death</v>
      </c>
      <c r="AI14" s="81">
        <f>'Y2 surgery transition matrices'!B119</f>
        <v>0</v>
      </c>
      <c r="AJ14" s="81">
        <f>'Y2 surgery transition matrices'!C119</f>
        <v>0</v>
      </c>
      <c r="AK14" s="81">
        <f>'Y2 surgery transition matrices'!D119</f>
        <v>0</v>
      </c>
      <c r="AL14" s="81">
        <f>'Y2 surgery transition matrices'!E119</f>
        <v>0</v>
      </c>
      <c r="AM14" s="81">
        <f>'Y2 surgery transition matrices'!F119</f>
        <v>0</v>
      </c>
      <c r="AN14" s="81">
        <f>'Y2 surgery transition matrices'!G119</f>
        <v>0</v>
      </c>
      <c r="AO14" s="81">
        <f>'Y2 surgery transition matrices'!H119</f>
        <v>0</v>
      </c>
      <c r="AP14" s="81">
        <f>'Y2 surgery transition matrices'!I119</f>
        <v>0</v>
      </c>
      <c r="AQ14" s="81">
        <f>'Y2 surgery transition matrices'!J119</f>
        <v>0</v>
      </c>
      <c r="AR14" s="81">
        <f>'Y2 surgery transition matrices'!K119</f>
        <v>1</v>
      </c>
      <c r="AS14" s="81"/>
      <c r="AT14" s="80" t="str">
        <f>'Y3 surgery transition matrices'!A119</f>
        <v>death</v>
      </c>
      <c r="AU14" s="81">
        <f>'Y3 surgery transition matrices'!B119</f>
        <v>0</v>
      </c>
      <c r="AV14" s="81">
        <f>'Y3 surgery transition matrices'!C119</f>
        <v>0</v>
      </c>
      <c r="AW14" s="81">
        <f>'Y3 surgery transition matrices'!D119</f>
        <v>0</v>
      </c>
      <c r="AX14" s="81">
        <f>'Y3 surgery transition matrices'!E119</f>
        <v>0</v>
      </c>
      <c r="AY14" s="81">
        <f>'Y3 surgery transition matrices'!F119</f>
        <v>0</v>
      </c>
      <c r="AZ14" s="81">
        <f>'Y3 surgery transition matrices'!G119</f>
        <v>0</v>
      </c>
      <c r="BA14" s="81">
        <f>'Y3 surgery transition matrices'!H119</f>
        <v>0</v>
      </c>
      <c r="BB14" s="81">
        <f>'Y3 surgery transition matrices'!I119</f>
        <v>0</v>
      </c>
      <c r="BC14" s="81">
        <f>'Y3 surgery transition matrices'!J119</f>
        <v>0</v>
      </c>
      <c r="BD14" s="81">
        <f>'Y3 surgery transition matrices'!K119</f>
        <v>1</v>
      </c>
      <c r="BE14" s="81"/>
      <c r="BF14" s="80" t="str">
        <f>'Y4 surgery transition matrices'!A119</f>
        <v>death</v>
      </c>
      <c r="BG14" s="81">
        <f>'Y4 surgery transition matrices'!B119</f>
        <v>0</v>
      </c>
      <c r="BH14" s="81">
        <f>'Y4 surgery transition matrices'!C119</f>
        <v>0</v>
      </c>
      <c r="BI14" s="81">
        <f>'Y4 surgery transition matrices'!D119</f>
        <v>0</v>
      </c>
      <c r="BJ14" s="81">
        <f>'Y4 surgery transition matrices'!E119</f>
        <v>0</v>
      </c>
      <c r="BK14" s="81">
        <f>'Y4 surgery transition matrices'!F119</f>
        <v>0</v>
      </c>
      <c r="BL14" s="81">
        <f>'Y4 surgery transition matrices'!G119</f>
        <v>0</v>
      </c>
      <c r="BM14" s="81">
        <f>'Y4 surgery transition matrices'!H119</f>
        <v>0</v>
      </c>
      <c r="BN14" s="81">
        <f>'Y4 surgery transition matrices'!I119</f>
        <v>0</v>
      </c>
      <c r="BO14" s="81">
        <f>'Y4 surgery transition matrices'!J119</f>
        <v>0</v>
      </c>
      <c r="BP14" s="81">
        <f>'Y4 surgery transition matrices'!K119</f>
        <v>1</v>
      </c>
      <c r="BQ14" s="81"/>
      <c r="BR14" s="80" t="str">
        <f>'Y5 surgery transition matrices'!A119</f>
        <v>death</v>
      </c>
      <c r="BS14" s="81">
        <f>'Y5 surgery transition matrices'!B119</f>
        <v>0</v>
      </c>
      <c r="BT14" s="81">
        <f>'Y5 surgery transition matrices'!C119</f>
        <v>0</v>
      </c>
      <c r="BU14" s="81">
        <f>'Y5 surgery transition matrices'!D119</f>
        <v>0</v>
      </c>
      <c r="BV14" s="81">
        <f>'Y5 surgery transition matrices'!E119</f>
        <v>0</v>
      </c>
      <c r="BW14" s="81">
        <f>'Y5 surgery transition matrices'!F119</f>
        <v>0</v>
      </c>
      <c r="BX14" s="81">
        <f>'Y5 surgery transition matrices'!G119</f>
        <v>0</v>
      </c>
      <c r="BY14" s="81">
        <f>'Y5 surgery transition matrices'!H119</f>
        <v>0</v>
      </c>
      <c r="BZ14" s="81">
        <f>'Y5 surgery transition matrices'!I119</f>
        <v>0</v>
      </c>
      <c r="CA14" s="81">
        <f>'Y5 surgery transition matrices'!J119</f>
        <v>0</v>
      </c>
      <c r="CB14" s="83">
        <f>'Y5 surgery transition matrices'!K119</f>
        <v>1</v>
      </c>
    </row>
    <row r="15" spans="1:80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</row>
    <row r="16" spans="1:80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</row>
    <row r="17" spans="1:77" x14ac:dyDescent="0.25">
      <c r="A17" s="4">
        <v>65</v>
      </c>
      <c r="B17" s="41">
        <f t="shared" si="0"/>
        <v>487.65613018122224</v>
      </c>
      <c r="C17" s="41">
        <f t="shared" si="0"/>
        <v>202.08282833331418</v>
      </c>
      <c r="D17" s="41">
        <f t="shared" si="0"/>
        <v>18.363474957269322</v>
      </c>
      <c r="E17" s="41">
        <f t="shared" si="0"/>
        <v>9.7779541980265225</v>
      </c>
      <c r="F17" s="41">
        <f t="shared" si="0"/>
        <v>5.723680506161867</v>
      </c>
      <c r="G17" s="41">
        <f t="shared" si="0"/>
        <v>3.5773003163511663</v>
      </c>
      <c r="H17" s="41">
        <f t="shared" si="0"/>
        <v>1.3704058876086933</v>
      </c>
      <c r="I17" s="41">
        <f t="shared" si="0"/>
        <v>0.1960896452947829</v>
      </c>
      <c r="J17" s="41">
        <f t="shared" si="0"/>
        <v>4.7484564005641224E-2</v>
      </c>
      <c r="K17" s="41">
        <f t="shared" si="0"/>
        <v>0</v>
      </c>
      <c r="L17" s="41">
        <f xml:space="preserve"> (C17 + D17 + E17 + F17 + G17 + H17) / $Q$2</f>
        <v>0.33053949186838089</v>
      </c>
      <c r="M17" s="41">
        <f xml:space="preserve"> (D17 + E17 + F17 + G17 + H17) / (C17 + D17 + E17 + F17+ G17 + H17)</f>
        <v>0.16111879479812491</v>
      </c>
      <c r="N17" s="41">
        <f>I17 / (D17 + E17 + F17 + G17 + H17)</f>
        <v>5.0521880704228897E-3</v>
      </c>
      <c r="O17" s="41">
        <f>SUM(B17:J17)</f>
        <v>728.79534858925456</v>
      </c>
      <c r="P17" s="41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</row>
    <row r="18" spans="1:77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 t="s">
        <v>339</v>
      </c>
      <c r="R18" s="38">
        <v>44956</v>
      </c>
      <c r="S18" s="57">
        <f>$E$2 * $R$18</f>
        <v>439577.70892648032</v>
      </c>
      <c r="T18" s="57">
        <f>$F$2 * $R$18</f>
        <v>257313.78083501291</v>
      </c>
      <c r="U18" s="23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</row>
    <row r="19" spans="1:77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 t="s">
        <v>340</v>
      </c>
      <c r="R19" s="23">
        <v>0</v>
      </c>
      <c r="S19" s="23">
        <f>$E$20* $R$19</f>
        <v>0</v>
      </c>
      <c r="T19" s="23">
        <f>$F$20* $R$19</f>
        <v>0</v>
      </c>
      <c r="U19" s="23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</row>
    <row r="20" spans="1:77" x14ac:dyDescent="0.25">
      <c r="A20" s="4">
        <v>66</v>
      </c>
      <c r="B20" s="41">
        <f t="array" ref="B20:K20">MMULT(B17:K17,W5:AF14)</f>
        <v>465.76678007198501</v>
      </c>
      <c r="C20" s="41">
        <v>209.11439462613515</v>
      </c>
      <c r="D20" s="41">
        <v>20.950708000522969</v>
      </c>
      <c r="E20" s="41">
        <v>10.250511496463883</v>
      </c>
      <c r="F20" s="41">
        <v>5.9307221517698334</v>
      </c>
      <c r="G20" s="41">
        <v>3.1499084066926453</v>
      </c>
      <c r="H20" s="41">
        <v>1.5377372970012906</v>
      </c>
      <c r="I20" s="41">
        <v>0.23340455246685618</v>
      </c>
      <c r="J20" s="41">
        <v>9.1970074921013556E-2</v>
      </c>
      <c r="K20" s="41">
        <v>11.769211911295709</v>
      </c>
      <c r="L20" s="41">
        <f xml:space="preserve"> (C20 + D20 + E20 + F20 + G20 + H20) / $Q$2</f>
        <v>0.34431336926659079</v>
      </c>
      <c r="M20" s="41">
        <f xml:space="preserve"> (D20 + E20 + F20 + G20 + H20) / (C20 + D20 + E20 + F20+ G20 + H20)</f>
        <v>0.16665573559510735</v>
      </c>
      <c r="N20" s="41">
        <f>I20 / (D20 + E20 + F20 + G20 + H20)</f>
        <v>5.5812256228104243E-3</v>
      </c>
      <c r="O20" s="41">
        <f>SUM(B20:J20)</f>
        <v>717.02613667795856</v>
      </c>
      <c r="P20" s="41"/>
      <c r="Q20" s="4" t="s">
        <v>341</v>
      </c>
      <c r="R20" s="23">
        <v>0</v>
      </c>
      <c r="S20" s="23">
        <f>$E$23* $R$20</f>
        <v>0</v>
      </c>
      <c r="T20" s="23">
        <f>$F$23* $R$20</f>
        <v>0</v>
      </c>
      <c r="U20" s="23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</row>
    <row r="21" spans="1:77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" t="s">
        <v>342</v>
      </c>
      <c r="R21" s="23">
        <v>0</v>
      </c>
      <c r="S21" s="23">
        <f>$E$26* $R$21</f>
        <v>0</v>
      </c>
      <c r="T21" s="23">
        <f>$F$26* $R$21</f>
        <v>0</v>
      </c>
      <c r="U21" s="23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</row>
    <row r="22" spans="1:77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" t="s">
        <v>343</v>
      </c>
      <c r="R22" s="23">
        <v>0</v>
      </c>
      <c r="S22" s="23">
        <f>$E$29* $R$22</f>
        <v>0</v>
      </c>
      <c r="T22" s="23">
        <f>$E$29* $R$22</f>
        <v>0</v>
      </c>
      <c r="U22" s="23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</row>
    <row r="23" spans="1:77" x14ac:dyDescent="0.25">
      <c r="A23" s="4">
        <v>67</v>
      </c>
      <c r="B23" s="41">
        <f t="array" ref="B23:K23">MMULT(B20:K20,AI5:AR14)</f>
        <v>447.17212182463726</v>
      </c>
      <c r="C23" s="41">
        <v>213.01378426646318</v>
      </c>
      <c r="D23" s="41">
        <v>23.762434533499668</v>
      </c>
      <c r="E23" s="41">
        <v>10.750087918931566</v>
      </c>
      <c r="F23" s="41">
        <v>5.8379952449664412</v>
      </c>
      <c r="G23" s="41">
        <v>2.851190904384735</v>
      </c>
      <c r="H23" s="41">
        <v>1.6104763834258109</v>
      </c>
      <c r="I23" s="41">
        <v>0.23928348856498508</v>
      </c>
      <c r="J23" s="41">
        <v>0.13927341053920805</v>
      </c>
      <c r="K23" s="41">
        <v>23.418700613841523</v>
      </c>
      <c r="L23" s="41">
        <f xml:space="preserve"> (C23 + D23 + E23 + F23 + G23 + H23) / $Q$2</f>
        <v>0.3537700532128133</v>
      </c>
      <c r="M23" s="41">
        <f xml:space="preserve"> (D23 + E23 + F23 + G23 + H23) / (C23 + D23 + E23 + F23+ G23 + H23)</f>
        <v>0.17380787945944171</v>
      </c>
      <c r="N23" s="41">
        <f>I23 / (D23 + E23 + F23 + G23 + H23)</f>
        <v>5.3396969740254503E-3</v>
      </c>
      <c r="O23" s="41">
        <f>SUM(B23:J23)</f>
        <v>705.37664797541277</v>
      </c>
      <c r="P23" s="41"/>
      <c r="Q23" s="22" t="s">
        <v>346</v>
      </c>
      <c r="R23" s="23"/>
      <c r="S23" s="57">
        <f>SUM(S18:S22)</f>
        <v>439577.70892648032</v>
      </c>
      <c r="T23" s="57">
        <f>SUM(T18:T22)</f>
        <v>257313.78083501291</v>
      </c>
      <c r="U23" s="43">
        <f>SUM(S23:T23)</f>
        <v>696891.48976149317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</row>
    <row r="24" spans="1:77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</row>
    <row r="25" spans="1:77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3"/>
      <c r="R25" s="54"/>
      <c r="S25" s="54"/>
      <c r="T25" s="54"/>
      <c r="U25" s="54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</row>
    <row r="26" spans="1:77" x14ac:dyDescent="0.25">
      <c r="A26" s="4">
        <v>68</v>
      </c>
      <c r="B26" s="41">
        <f t="array" ref="B26:K26">MMULT(B23:K23,AU5:BD14)</f>
        <v>431.07847331018485</v>
      </c>
      <c r="C26" s="41">
        <v>214.66763319148231</v>
      </c>
      <c r="D26" s="41">
        <v>26.456718892034178</v>
      </c>
      <c r="E26" s="41">
        <v>11.333000895181476</v>
      </c>
      <c r="F26" s="41">
        <v>5.6767536451086293</v>
      </c>
      <c r="G26" s="41">
        <v>2.6217226327934764</v>
      </c>
      <c r="H26" s="41">
        <v>1.6270651445582467</v>
      </c>
      <c r="I26" s="41">
        <v>0.23445657506614115</v>
      </c>
      <c r="J26" s="41">
        <v>0.18577128886445032</v>
      </c>
      <c r="K26" s="41">
        <v>34.913753013980646</v>
      </c>
      <c r="L26" s="41">
        <f xml:space="preserve"> (C26 + D26 + E26 + F26 + G26 + H26) / $Q$2</f>
        <v>0.36002273465254508</v>
      </c>
      <c r="M26" s="41">
        <f xml:space="preserve"> (D26 + E26 + F26 + G26 + H26) / (C26 + D26 + E26 + F26+ G26 + H26)</f>
        <v>0.18185355153802038</v>
      </c>
      <c r="N26" s="41">
        <f>I26 / (D26 + E26 + F26 + G26 + H26)</f>
        <v>4.9136600978849209E-3</v>
      </c>
      <c r="O26" s="41">
        <f>SUM(B26:J26)</f>
        <v>693.88159557527365</v>
      </c>
      <c r="P26" s="41"/>
      <c r="Q26" s="53"/>
      <c r="R26" s="54"/>
      <c r="S26" s="54"/>
      <c r="T26" s="54"/>
      <c r="U26" s="54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</row>
    <row r="27" spans="1:77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</row>
    <row r="28" spans="1:77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</row>
    <row r="29" spans="1:77" x14ac:dyDescent="0.25">
      <c r="A29" s="4">
        <v>69</v>
      </c>
      <c r="B29" s="41">
        <f t="array" ref="B29:K29">MMULT(B26:K26,BG5:BP14)</f>
        <v>416.90231693129959</v>
      </c>
      <c r="C29" s="41">
        <v>214.71015338256126</v>
      </c>
      <c r="D29" s="41">
        <v>29.039811421636816</v>
      </c>
      <c r="E29" s="41">
        <v>11.910511057921633</v>
      </c>
      <c r="F29" s="41">
        <v>5.488212886783157</v>
      </c>
      <c r="G29" s="41">
        <v>2.4376083682832408</v>
      </c>
      <c r="H29" s="41">
        <v>1.6093735673083029</v>
      </c>
      <c r="I29" s="41">
        <v>0.22606090653465982</v>
      </c>
      <c r="J29" s="41">
        <v>0.22954237111688769</v>
      </c>
      <c r="K29" s="41">
        <v>46.241757695808829</v>
      </c>
      <c r="L29" s="41">
        <f xml:space="preserve"> (C29 + D29 + E29 + F29 + G29 + H29) / $Q$2</f>
        <v>0.3638822218031984</v>
      </c>
      <c r="M29" s="41">
        <f xml:space="preserve"> (D29 + E29 + F29 + G29 + H29) / (C29 + D29 + E29 + F29+ G29 + H29)</f>
        <v>0.19037082005006112</v>
      </c>
      <c r="N29" s="41">
        <f>I29 / (D29 + E29 + F29 + G29 + H29)</f>
        <v>4.4777377476927158E-3</v>
      </c>
      <c r="O29" s="41">
        <f>SUM(B29:J29)</f>
        <v>682.55359089344563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12.627325049247077</v>
      </c>
      <c r="AM29">
        <f>J29 - J17</f>
        <v>0.18205780711124647</v>
      </c>
      <c r="AN29">
        <f>K29-K17</f>
        <v>46.241757695808829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</row>
    <row r="30" spans="1:77" x14ac:dyDescent="0.25">
      <c r="A30" s="22" t="s">
        <v>153</v>
      </c>
      <c r="B30" s="4">
        <f t="shared" ref="B30:J30" si="1">SUM(B17:B29)</f>
        <v>2248.5758223193288</v>
      </c>
      <c r="C30" s="4">
        <f t="shared" si="1"/>
        <v>1053.588793799956</v>
      </c>
      <c r="D30" s="4">
        <f t="shared" si="1"/>
        <v>118.57314780496294</v>
      </c>
      <c r="E30" s="4">
        <f t="shared" si="1"/>
        <v>54.022065566525079</v>
      </c>
      <c r="F30" s="4">
        <f t="shared" si="1"/>
        <v>28.657364434789926</v>
      </c>
      <c r="G30" s="4">
        <f t="shared" si="1"/>
        <v>14.637730628505263</v>
      </c>
      <c r="H30" s="4">
        <f t="shared" si="1"/>
        <v>7.7550582799023449</v>
      </c>
      <c r="I30" s="4">
        <f t="shared" si="1"/>
        <v>1.1292951679274252</v>
      </c>
      <c r="J30" s="4">
        <f t="shared" si="1"/>
        <v>0.69404170944720089</v>
      </c>
      <c r="K30" s="41"/>
      <c r="L30" s="4"/>
      <c r="M30" s="41"/>
      <c r="N30" s="41"/>
      <c r="O30" s="4">
        <f>SUM(B30:J30)</f>
        <v>3527.6333197113449</v>
      </c>
      <c r="P30" s="41"/>
      <c r="Q30" s="41">
        <f xml:space="preserve"> $R$6 * B30</f>
        <v>2248.5758223193288</v>
      </c>
      <c r="R30" s="41">
        <f>$R$7 * C30</f>
        <v>1053.588793799956</v>
      </c>
      <c r="S30" s="41">
        <f xml:space="preserve"> $R$8 * D30</f>
        <v>112.6444904147148</v>
      </c>
      <c r="T30" s="41">
        <f xml:space="preserve"> $R$9 * E30</f>
        <v>51.320962288198821</v>
      </c>
      <c r="U30" s="41">
        <f xml:space="preserve"> $R$10 * F30</f>
        <v>26.364775280006732</v>
      </c>
      <c r="V30" s="41">
        <f>$R$11 * G30</f>
        <v>11.417429890234105</v>
      </c>
      <c r="W30" s="41">
        <f>$R$12 *H30</f>
        <v>4.6530349679414069</v>
      </c>
      <c r="X30" s="41">
        <f xml:space="preserve"> $R$13 * I30</f>
        <v>0.73404185915282638</v>
      </c>
      <c r="Y30" s="41">
        <f xml:space="preserve"> $R$14 * J30</f>
        <v>0.52053128208540067</v>
      </c>
      <c r="Z30" s="4">
        <f>SUM(Q30:Y30)</f>
        <v>3509.8198821016185</v>
      </c>
      <c r="AA30" s="41"/>
      <c r="AB30" s="49">
        <f xml:space="preserve"> $S$6 * B30</f>
        <v>5641676.7381991958</v>
      </c>
      <c r="AC30" s="49">
        <f>$S$7 * C30</f>
        <v>4082656.5759748295</v>
      </c>
      <c r="AD30" s="49">
        <f xml:space="preserve"> $S$8 * D30</f>
        <v>465399.60513447953</v>
      </c>
      <c r="AE30" s="49">
        <f xml:space="preserve"> $S$9 * E30</f>
        <v>216088.26226610033</v>
      </c>
      <c r="AF30" s="49">
        <f xml:space="preserve"> $S$10 * F30</f>
        <v>128958.13995655467</v>
      </c>
      <c r="AG30" s="49">
        <f>$S$11 * G30</f>
        <v>303176.67677760101</v>
      </c>
      <c r="AH30" s="49">
        <f>$S$12 *H30</f>
        <v>396934.90299852163</v>
      </c>
      <c r="AI30" s="49">
        <f xml:space="preserve"> $S$13 * I30</f>
        <v>80100.90626109227</v>
      </c>
      <c r="AJ30" s="49">
        <f xml:space="preserve"> $S$14 * J30</f>
        <v>46617.393540149591</v>
      </c>
      <c r="AK30" s="39">
        <f>SUM(AB30:AJ30) + AL30 + AM30 + AN30</f>
        <v>14332223.481897466</v>
      </c>
      <c r="AL30" s="39">
        <f>IF(AL29&gt;0,(AL29*$T$7)-(AL29*$S$7),0)</f>
        <v>58641.297528703428</v>
      </c>
      <c r="AM30" s="39">
        <f>IF(AM29 &gt; 0, (AM29 * $T$14) - (AM29 * $S$14), 0)</f>
        <v>30325.368930520326</v>
      </c>
      <c r="AN30" s="39">
        <f t="array" ref="AN30">IF(AN29&gt;0,AN29*$T$15,0)</f>
        <v>2881647.614329719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</row>
    <row r="31" spans="1:77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</row>
    <row r="32" spans="1:77" x14ac:dyDescent="0.25">
      <c r="A32" s="4" t="str">
        <f>'70-74 transition matrix'!A1</f>
        <v>70-74</v>
      </c>
      <c r="B32" s="4" t="str">
        <f>'70-74 transition matrix'!B1</f>
        <v>no NAFLD</v>
      </c>
      <c r="C32" s="4" t="str">
        <f>'70-74 transition matrix'!C1</f>
        <v>NAFLD</v>
      </c>
      <c r="D32" s="4" t="str">
        <f>'70-74 transition matrix'!D1</f>
        <v>F1</v>
      </c>
      <c r="E32" s="4" t="str">
        <f>'70-74 transition matrix'!E1</f>
        <v>F2</v>
      </c>
      <c r="F32" s="4" t="str">
        <f>'70-74 transition matrix'!F1</f>
        <v>F3</v>
      </c>
      <c r="G32" s="4" t="str">
        <f>'70-74 transition matrix'!G1</f>
        <v>F4</v>
      </c>
      <c r="H32" s="4" t="str">
        <f>'70-74 transition matrix'!H1</f>
        <v>DCC</v>
      </c>
      <c r="I32" s="4" t="str">
        <f>'70-74 transition matrix'!I1</f>
        <v>HCC</v>
      </c>
      <c r="J32" s="4" t="str">
        <f>'70-74 transition matrix'!J1</f>
        <v>LT</v>
      </c>
      <c r="K32" s="4" t="str">
        <f>'70-74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</row>
    <row r="33" spans="1:77" x14ac:dyDescent="0.25">
      <c r="A33" s="4" t="str">
        <f>'70-74 transition matrix'!A2</f>
        <v>no NAFLD</v>
      </c>
      <c r="B33" s="41">
        <f>'70-74 transition matrix'!B2</f>
        <v>0.88634999999999997</v>
      </c>
      <c r="C33" s="41">
        <f>'70-74 transition matrix'!C2</f>
        <v>9.0399999999999994E-2</v>
      </c>
      <c r="D33" s="41">
        <f>'70-74 transition matrix'!D2</f>
        <v>0</v>
      </c>
      <c r="E33" s="41">
        <f>'70-74 transition matrix'!E2</f>
        <v>0</v>
      </c>
      <c r="F33" s="41">
        <f>'70-74 transition matrix'!F2</f>
        <v>0</v>
      </c>
      <c r="G33" s="41">
        <f>'70-74 transition matrix'!G2</f>
        <v>0</v>
      </c>
      <c r="H33" s="41">
        <f>'70-74 transition matrix'!H2</f>
        <v>0</v>
      </c>
      <c r="I33" s="41">
        <f>'70-74 transition matrix'!I2</f>
        <v>0</v>
      </c>
      <c r="J33" s="41">
        <f>'70-74 transition matrix'!J2</f>
        <v>0</v>
      </c>
      <c r="K33" s="41">
        <f>'70-74 transition matrix'!K2</f>
        <v>2.325E-2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</row>
    <row r="34" spans="1:77" x14ac:dyDescent="0.25">
      <c r="A34" s="4" t="str">
        <f>'70-74 transition matrix'!A3</f>
        <v>NAFLD</v>
      </c>
      <c r="B34" s="41">
        <f>'70-74 transition matrix'!B3</f>
        <v>0.14359</v>
      </c>
      <c r="C34" s="41">
        <f>'70-74 transition matrix'!C3</f>
        <v>0.80586150000000001</v>
      </c>
      <c r="D34" s="41">
        <f>'70-74 transition matrix'!D3</f>
        <v>2.6136E-2</v>
      </c>
      <c r="E34" s="41">
        <f>'70-74 transition matrix'!E3</f>
        <v>0</v>
      </c>
      <c r="F34" s="41">
        <f>'70-74 transition matrix'!F3</f>
        <v>0</v>
      </c>
      <c r="G34" s="41">
        <f>'70-74 transition matrix'!G3</f>
        <v>0</v>
      </c>
      <c r="H34" s="41">
        <f>'70-74 transition matrix'!H3</f>
        <v>0</v>
      </c>
      <c r="I34" s="41">
        <f>'70-74 transition matrix'!I3</f>
        <v>0</v>
      </c>
      <c r="J34" s="41">
        <f>'70-74 transition matrix'!J3</f>
        <v>0</v>
      </c>
      <c r="K34" s="41">
        <f>'70-74 transition matrix'!K3</f>
        <v>2.44125E-2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</row>
    <row r="35" spans="1:77" x14ac:dyDescent="0.25">
      <c r="A35" s="4" t="str">
        <f>'70-74 transition matrix'!A4</f>
        <v>F1</v>
      </c>
      <c r="B35" s="41">
        <f>'70-74 transition matrix'!B4</f>
        <v>0</v>
      </c>
      <c r="C35" s="41">
        <f>'70-74 transition matrix'!C4</f>
        <v>4.9799999999999997E-2</v>
      </c>
      <c r="D35" s="41">
        <f>'70-74 transition matrix'!D4</f>
        <v>0.79095574700000004</v>
      </c>
      <c r="E35" s="41">
        <f>'70-74 transition matrix'!E4</f>
        <v>0.1331</v>
      </c>
      <c r="F35" s="41">
        <f>'70-74 transition matrix'!F4</f>
        <v>0</v>
      </c>
      <c r="G35" s="41">
        <f>'70-74 transition matrix'!G4</f>
        <v>0</v>
      </c>
      <c r="H35" s="41">
        <f>'70-74 transition matrix'!H4</f>
        <v>0</v>
      </c>
      <c r="I35" s="41">
        <f>'70-74 transition matrix'!I4</f>
        <v>1.1253000000000001E-5</v>
      </c>
      <c r="J35" s="41">
        <f>'70-74 transition matrix'!J4</f>
        <v>0</v>
      </c>
      <c r="K35" s="41">
        <f>'70-74 transition matrix'!K4</f>
        <v>2.6133000000000003E-2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</row>
    <row r="36" spans="1:77" x14ac:dyDescent="0.25">
      <c r="A36" s="4" t="str">
        <f>'70-74 transition matrix'!A5</f>
        <v>F2</v>
      </c>
      <c r="B36" s="41">
        <f>'70-74 transition matrix'!B5</f>
        <v>0</v>
      </c>
      <c r="C36" s="41">
        <f>'70-74 transition matrix'!C5</f>
        <v>0</v>
      </c>
      <c r="D36" s="41">
        <f>'70-74 transition matrix'!D5</f>
        <v>4.9799999999999997E-2</v>
      </c>
      <c r="E36" s="41">
        <f>'70-74 transition matrix'!E5</f>
        <v>0.77497360000000004</v>
      </c>
      <c r="F36" s="41">
        <f>'70-74 transition matrix'!F5</f>
        <v>0.1331</v>
      </c>
      <c r="G36" s="41">
        <f>'70-74 transition matrix'!G5</f>
        <v>0</v>
      </c>
      <c r="H36" s="41">
        <f>'70-74 transition matrix'!H5</f>
        <v>0</v>
      </c>
      <c r="I36" s="41">
        <f>'70-74 transition matrix'!I5</f>
        <v>2.299E-4</v>
      </c>
      <c r="J36" s="41">
        <f>'70-74 transition matrix'!J5</f>
        <v>0</v>
      </c>
      <c r="K36" s="41">
        <f>'70-74 transition matrix'!K5</f>
        <v>4.1896500000000003E-2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</row>
    <row r="37" spans="1:77" x14ac:dyDescent="0.25">
      <c r="A37" s="4" t="str">
        <f>'70-74 transition matrix'!A6</f>
        <v>F3</v>
      </c>
      <c r="B37" s="41">
        <f>'70-74 transition matrix'!B6</f>
        <v>0</v>
      </c>
      <c r="C37" s="41">
        <f>'70-74 transition matrix'!C6</f>
        <v>0</v>
      </c>
      <c r="D37" s="41">
        <f>'70-74 transition matrix'!D6</f>
        <v>0</v>
      </c>
      <c r="E37" s="41">
        <f>'70-74 transition matrix'!E6</f>
        <v>4.9799999999999997E-2</v>
      </c>
      <c r="F37" s="41">
        <f>'70-74 transition matrix'!F6</f>
        <v>0.80809895000000009</v>
      </c>
      <c r="G37" s="41">
        <f>'70-74 transition matrix'!G6</f>
        <v>8.7119999999999989E-2</v>
      </c>
      <c r="H37" s="41">
        <f>'70-74 transition matrix'!H6</f>
        <v>0</v>
      </c>
      <c r="I37" s="41">
        <f>'70-74 transition matrix'!I6</f>
        <v>4.5980000000000001E-4</v>
      </c>
      <c r="J37" s="41">
        <f>'70-74 transition matrix'!J6</f>
        <v>0</v>
      </c>
      <c r="K37" s="41">
        <f>'70-74 transition matrix'!K6</f>
        <v>5.4521250000000007E-2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</row>
    <row r="38" spans="1:77" x14ac:dyDescent="0.25">
      <c r="A38" s="4" t="str">
        <f>'70-74 transition matrix'!A7</f>
        <v>F4</v>
      </c>
      <c r="B38" s="41">
        <f>'70-74 transition matrix'!B7</f>
        <v>0</v>
      </c>
      <c r="C38" s="41">
        <f>'70-74 transition matrix'!C7</f>
        <v>0</v>
      </c>
      <c r="D38" s="41">
        <f>'70-74 transition matrix'!D7</f>
        <v>0</v>
      </c>
      <c r="E38" s="41">
        <f>'70-74 transition matrix'!E7</f>
        <v>0</v>
      </c>
      <c r="F38" s="41">
        <f>'70-74 transition matrix'!F7</f>
        <v>4.9799999999999997E-2</v>
      </c>
      <c r="G38" s="41">
        <f>'70-74 transition matrix'!G7</f>
        <v>0.71661074999999996</v>
      </c>
      <c r="H38" s="41">
        <f>'70-74 transition matrix'!H7</f>
        <v>0.1331</v>
      </c>
      <c r="I38" s="41">
        <f>'70-74 transition matrix'!I7</f>
        <v>3.1459999999999995E-2</v>
      </c>
      <c r="J38" s="41">
        <f>'70-74 transition matrix'!J7</f>
        <v>0</v>
      </c>
      <c r="K38" s="41">
        <f>'70-74 transition matrix'!K7</f>
        <v>6.902925E-2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</row>
    <row r="39" spans="1:77" x14ac:dyDescent="0.25">
      <c r="A39" s="4" t="str">
        <f>'70-74 transition matrix'!A8</f>
        <v>DCC</v>
      </c>
      <c r="B39" s="41">
        <f>'70-74 transition matrix'!B8</f>
        <v>0</v>
      </c>
      <c r="C39" s="41">
        <f>'70-74 transition matrix'!C8</f>
        <v>0</v>
      </c>
      <c r="D39" s="41">
        <f>'70-74 transition matrix'!D8</f>
        <v>0</v>
      </c>
      <c r="E39" s="41">
        <f>'70-74 transition matrix'!E8</f>
        <v>0</v>
      </c>
      <c r="F39" s="41">
        <f>'70-74 transition matrix'!F8</f>
        <v>0</v>
      </c>
      <c r="G39" s="41">
        <f>'70-74 transition matrix'!G8</f>
        <v>0</v>
      </c>
      <c r="H39" s="41">
        <f>'70-74 transition matrix'!H8</f>
        <v>0.7746599999999999</v>
      </c>
      <c r="I39" s="41">
        <f>'70-74 transition matrix'!I8</f>
        <v>3.1459999999999995E-2</v>
      </c>
      <c r="J39" s="41">
        <f>'70-74 transition matrix'!J8</f>
        <v>3.388E-2</v>
      </c>
      <c r="K39" s="41">
        <f>'70-74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</row>
    <row r="40" spans="1:77" x14ac:dyDescent="0.25">
      <c r="A40" s="4" t="str">
        <f>'70-74 transition matrix'!A9</f>
        <v>HCC</v>
      </c>
      <c r="B40" s="41">
        <f>'70-74 transition matrix'!B9</f>
        <v>0</v>
      </c>
      <c r="C40" s="41">
        <f>'70-74 transition matrix'!C9</f>
        <v>0</v>
      </c>
      <c r="D40" s="41">
        <f>'70-74 transition matrix'!D9</f>
        <v>0</v>
      </c>
      <c r="E40" s="41">
        <f>'70-74 transition matrix'!E9</f>
        <v>0</v>
      </c>
      <c r="F40" s="41">
        <f>'70-74 transition matrix'!F9</f>
        <v>0</v>
      </c>
      <c r="G40" s="41">
        <f>'70-74 transition matrix'!G9</f>
        <v>0</v>
      </c>
      <c r="H40" s="41">
        <f>'70-74 transition matrix'!H9</f>
        <v>0</v>
      </c>
      <c r="I40" s="41">
        <f>'70-74 transition matrix'!I9</f>
        <v>0.37056200000000006</v>
      </c>
      <c r="J40" s="41">
        <f>'70-74 transition matrix'!J9</f>
        <v>7.038E-3</v>
      </c>
      <c r="K40" s="41">
        <f>'70-74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</row>
    <row r="41" spans="1:77" x14ac:dyDescent="0.25">
      <c r="A41" s="4" t="str">
        <f>'70-74 transition matrix'!A10</f>
        <v xml:space="preserve">LT </v>
      </c>
      <c r="B41" s="41">
        <f>'70-74 transition matrix'!B10</f>
        <v>0</v>
      </c>
      <c r="C41" s="41">
        <f>'70-74 transition matrix'!C10</f>
        <v>0</v>
      </c>
      <c r="D41" s="41">
        <f>'70-74 transition matrix'!D10</f>
        <v>0</v>
      </c>
      <c r="E41" s="41">
        <f>'70-74 transition matrix'!E10</f>
        <v>0</v>
      </c>
      <c r="F41" s="41">
        <f>'70-74 transition matrix'!F10</f>
        <v>0</v>
      </c>
      <c r="G41" s="41">
        <f>'70-74 transition matrix'!G10</f>
        <v>0</v>
      </c>
      <c r="H41" s="41">
        <f>'70-74 transition matrix'!H10</f>
        <v>0</v>
      </c>
      <c r="I41" s="41">
        <f>'70-74 transition matrix'!I10</f>
        <v>0</v>
      </c>
      <c r="J41" s="41">
        <f>'70-74 transition matrix'!J10</f>
        <v>0.92999999999999994</v>
      </c>
      <c r="K41" s="41">
        <f>'70-74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</row>
    <row r="42" spans="1:77" x14ac:dyDescent="0.25">
      <c r="A42" s="4" t="str">
        <f>'70-74 transition matrix'!A11</f>
        <v>death</v>
      </c>
      <c r="B42" s="41">
        <f>'70-74 transition matrix'!B11</f>
        <v>0</v>
      </c>
      <c r="C42" s="41">
        <f>'70-74 transition matrix'!C11</f>
        <v>0</v>
      </c>
      <c r="D42" s="41">
        <f>'70-74 transition matrix'!D11</f>
        <v>0</v>
      </c>
      <c r="E42" s="41">
        <f>'70-74 transition matrix'!E11</f>
        <v>0</v>
      </c>
      <c r="F42" s="41">
        <f>'70-74 transition matrix'!F11</f>
        <v>0</v>
      </c>
      <c r="G42" s="41">
        <f>'70-74 transition matrix'!G11</f>
        <v>0</v>
      </c>
      <c r="H42" s="41">
        <f>'70-74 transition matrix'!H11</f>
        <v>0</v>
      </c>
      <c r="I42" s="41">
        <f>'70-74 transition matrix'!I11</f>
        <v>0</v>
      </c>
      <c r="J42" s="41">
        <f>'70-74 transition matrix'!J11</f>
        <v>0</v>
      </c>
      <c r="K42" s="41">
        <f>'70-74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</row>
    <row r="43" spans="1:77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</row>
    <row r="44" spans="1:77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</row>
    <row r="45" spans="1:77" x14ac:dyDescent="0.25">
      <c r="A45" s="4">
        <v>70</v>
      </c>
      <c r="B45" s="41">
        <f t="array" ref="B45:K45">MMULT(B29:K29,BS5:CB14)</f>
        <v>404.21211499104322</v>
      </c>
      <c r="C45" s="41">
        <v>213.6060771728435</v>
      </c>
      <c r="D45" s="41">
        <v>31.282371031146159</v>
      </c>
      <c r="E45" s="41">
        <v>12.554651382770494</v>
      </c>
      <c r="F45" s="41">
        <v>5.4007357214273517</v>
      </c>
      <c r="G45" s="41">
        <v>2.2847292290655541</v>
      </c>
      <c r="H45" s="41">
        <v>1.571163001469549</v>
      </c>
      <c r="I45" s="41">
        <v>0.21667612511649331</v>
      </c>
      <c r="J45" s="41">
        <v>0.26959099825930177</v>
      </c>
      <c r="K45" s="41">
        <v>57.397238936112736</v>
      </c>
      <c r="L45" s="41">
        <f xml:space="preserve"> (C45 + D45 + E45 + F45 + G45 + H45) / $Q$2</f>
        <v>0.36594597928620043</v>
      </c>
      <c r="M45" s="41">
        <f xml:space="preserve"> (D45 + E45 + F45 + G45 + H45) / (C45 + D45 + E45 + F45+ G45 + H45)</f>
        <v>0.19907650771098129</v>
      </c>
      <c r="N45" s="41">
        <f>I45 / (D45 + E45 + F45 + G45 + H45)</f>
        <v>4.0810176663938942E-3</v>
      </c>
      <c r="O45" s="41">
        <f>SUM(B45:J45)</f>
        <v>671.39810965314166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</row>
    <row r="46" spans="1:77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</row>
    <row r="47" spans="1:77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</row>
    <row r="48" spans="1:77" x14ac:dyDescent="0.25">
      <c r="A48" s="4">
        <v>71</v>
      </c>
      <c r="B48" s="41">
        <f t="array" ref="B48:K48">MMULT(B45:K45,B33:K42)</f>
        <v>388.94510474355974</v>
      </c>
      <c r="C48" s="41">
        <v>210.23555103216481</v>
      </c>
      <c r="D48" s="41">
        <v>30.95100121872278</v>
      </c>
      <c r="E48" s="41">
        <v>14.162163602023263</v>
      </c>
      <c r="F48" s="41">
        <v>6.149132480367153</v>
      </c>
      <c r="G48" s="41">
        <v>2.1077736224383394</v>
      </c>
      <c r="H48" s="41">
        <v>1.5212145911070261</v>
      </c>
      <c r="I48" s="41">
        <v>0.20731990100687706</v>
      </c>
      <c r="J48" s="41">
        <v>0.30547559743950886</v>
      </c>
      <c r="K48" s="41">
        <v>74.210611800424857</v>
      </c>
      <c r="L48" s="41">
        <f xml:space="preserve"> (C48 + D48 + E48 + F48 + G48 + H48) / $Q$2</f>
        <v>0.36378777260315304</v>
      </c>
      <c r="M48" s="41">
        <f xml:space="preserve"> (D48 + E48 + F48 + G48 + H48) / (C48 + D48 + E48 + F48+ G48 + H48)</f>
        <v>0.20703783226774308</v>
      </c>
      <c r="N48" s="41">
        <f>I48 / (D48 + E48 + F48 + G48 + H48)</f>
        <v>3.776918304300104E-3</v>
      </c>
      <c r="O48" s="41">
        <f>SUM(B48:J48)</f>
        <v>654.58473678882945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</row>
    <row r="49" spans="1:77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</row>
    <row r="50" spans="1:77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</row>
    <row r="51" spans="1:77" x14ac:dyDescent="0.25">
      <c r="A51" s="4">
        <v>72</v>
      </c>
      <c r="B51" s="41">
        <f t="array" ref="B51:K51">MMULT(B48:K48,B33:K42)</f>
        <v>374.92921636216266</v>
      </c>
      <c r="C51" s="41">
        <v>206.12273383761706</v>
      </c>
      <c r="D51" s="41">
        <v>30.680864398510209</v>
      </c>
      <c r="E51" s="41">
        <v>15.401107970183221</v>
      </c>
      <c r="F51" s="41">
        <v>6.9590586026223189</v>
      </c>
      <c r="G51" s="41">
        <v>2.0461656580953416</v>
      </c>
      <c r="H51" s="41">
        <v>1.4589687642935116</v>
      </c>
      <c r="I51" s="41">
        <v>0.19742439049833982</v>
      </c>
      <c r="J51" s="41">
        <v>0.33709017342873565</v>
      </c>
      <c r="K51" s="41">
        <v>90.662718431842876</v>
      </c>
      <c r="L51" s="41">
        <f xml:space="preserve"> (C51 + D51 + E51 + F51 + G51 + H51) / $Q$2</f>
        <v>0.3604151696903331</v>
      </c>
      <c r="M51" s="41">
        <f xml:space="preserve"> (D51 + E51 + F51 + G51 + H51) / (C51 + D51 + E51 + F51+ G51 + H51)</f>
        <v>0.21527544965994139</v>
      </c>
      <c r="N51" s="41">
        <f>I51 / (D51 + E51 + F51 + G51 + H51)</f>
        <v>3.4913842366456824E-3</v>
      </c>
      <c r="O51" s="41">
        <f>SUM(B51:J51)</f>
        <v>638.13263015741143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</row>
    <row r="52" spans="1:77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</row>
    <row r="53" spans="1:77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</row>
    <row r="54" spans="1:77" x14ac:dyDescent="0.25">
      <c r="A54" s="4">
        <v>73</v>
      </c>
      <c r="B54" s="41">
        <f t="array" ref="B54:K54">MMULT(B51:K51,B33:K42)</f>
        <v>361.91567427434632</v>
      </c>
      <c r="C54" s="41">
        <v>201.52788368066814</v>
      </c>
      <c r="D54" s="41">
        <v>30.421404967424436</v>
      </c>
      <c r="E54" s="41">
        <v>16.365636257493883</v>
      </c>
      <c r="F54" s="41">
        <v>7.7753944703720981</v>
      </c>
      <c r="G54" s="41">
        <v>2.0725774923324023</v>
      </c>
      <c r="H54" s="41">
        <v>1.4025493920401015</v>
      </c>
      <c r="I54" s="41">
        <v>0.1905152475551064</v>
      </c>
      <c r="J54" s="41">
        <v>0.36431319588331562</v>
      </c>
      <c r="K54" s="41">
        <v>106.75939961113848</v>
      </c>
      <c r="L54" s="41">
        <f xml:space="preserve"> (C54 + D54 + E54 + F54 + G54 + H54) / $Q$2</f>
        <v>0.35615683711864754</v>
      </c>
      <c r="M54" s="41">
        <f xml:space="preserve"> (D54 + E54 + F54 + G54 + H54) / (C54 + D54 + E54 + F54+ G54 + H54)</f>
        <v>0.22359510256790557</v>
      </c>
      <c r="N54" s="41">
        <f>I54 / (D54 + E54 + F54 + G54 + H54)</f>
        <v>3.2826197222463184E-3</v>
      </c>
      <c r="O54" s="41">
        <f>SUM(B54:J54)</f>
        <v>622.03594897811593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</row>
    <row r="55" spans="1:77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</row>
    <row r="56" spans="1:77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</row>
    <row r="57" spans="1:77" x14ac:dyDescent="0.25">
      <c r="A57" s="4">
        <v>74</v>
      </c>
      <c r="B57" s="41">
        <f t="array" ref="B57:K57">MMULT(B54:K54,B33:K42)</f>
        <v>349.72134671077396</v>
      </c>
      <c r="C57" s="41">
        <v>196.6357255565074</v>
      </c>
      <c r="D57" s="41">
        <v>30.144126544299844</v>
      </c>
      <c r="E57" s="41">
        <v>17.119239692549286</v>
      </c>
      <c r="F57" s="41">
        <v>8.564768652334088</v>
      </c>
      <c r="G57" s="41">
        <v>2.1626236774722587</v>
      </c>
      <c r="H57" s="41">
        <v>1.3623589762672275</v>
      </c>
      <c r="I57" s="41">
        <v>0.18760512117004768</v>
      </c>
      <c r="J57" s="41">
        <v>0.38767049188609498</v>
      </c>
      <c r="K57" s="41">
        <v>122.50988316599404</v>
      </c>
      <c r="L57" s="41">
        <f xml:space="preserve"> (C57 + D57 + E57 + F57 + G57 + H57) / $Q$2</f>
        <v>0.35124928225043339</v>
      </c>
      <c r="M57" s="41">
        <f xml:space="preserve"> (D57 + E57 + F57 + G57 + H57) / (C57 + D57 + E57 + F57+ G57 + H57)</f>
        <v>0.23185822016418514</v>
      </c>
      <c r="N57" s="41">
        <f>I57 / (D57 + E57 + F57 + G57 + H57)</f>
        <v>3.1608301119882424E-3</v>
      </c>
      <c r="O57" s="41">
        <f>SUM(B57:J57)</f>
        <v>606.28546542326035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-16.970351616336103</v>
      </c>
      <c r="AM57">
        <f>J57 - J45</f>
        <v>0.11807949362679321</v>
      </c>
      <c r="AN57">
        <f>K57-K45</f>
        <v>65.112644229881312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</row>
    <row r="58" spans="1:77" x14ac:dyDescent="0.25">
      <c r="A58" s="22" t="s">
        <v>153</v>
      </c>
      <c r="B58" s="4">
        <f t="shared" ref="B58:J58" si="2">SUM(B45:B57)</f>
        <v>1879.723457081886</v>
      </c>
      <c r="C58" s="4">
        <f t="shared" si="2"/>
        <v>1028.1279712798009</v>
      </c>
      <c r="D58" s="4">
        <f t="shared" si="2"/>
        <v>153.47976816010342</v>
      </c>
      <c r="E58" s="4">
        <f t="shared" si="2"/>
        <v>75.602798905020137</v>
      </c>
      <c r="F58" s="4">
        <f t="shared" si="2"/>
        <v>34.849089927123011</v>
      </c>
      <c r="G58" s="4">
        <f t="shared" si="2"/>
        <v>10.673869679403897</v>
      </c>
      <c r="H58" s="4">
        <f t="shared" si="2"/>
        <v>7.3162547251774157</v>
      </c>
      <c r="I58" s="4">
        <f t="shared" si="2"/>
        <v>0.9995407853468643</v>
      </c>
      <c r="J58" s="4">
        <f t="shared" si="2"/>
        <v>1.6641404568969569</v>
      </c>
      <c r="K58" s="41"/>
      <c r="L58" s="4"/>
      <c r="M58" s="41"/>
      <c r="N58" s="41"/>
      <c r="O58" s="4">
        <f>SUM(B58:J58)</f>
        <v>3192.4368910007584</v>
      </c>
      <c r="P58" s="41"/>
      <c r="Q58" s="41">
        <f xml:space="preserve"> $R$6 * B58</f>
        <v>1879.723457081886</v>
      </c>
      <c r="R58" s="41">
        <f>$R$7 * C58</f>
        <v>1028.1279712798009</v>
      </c>
      <c r="S58" s="41">
        <f xml:space="preserve"> $R$8 * D58</f>
        <v>145.80577975209823</v>
      </c>
      <c r="T58" s="41">
        <f xml:space="preserve"> $R$9 * E58</f>
        <v>71.822658959769129</v>
      </c>
      <c r="U58" s="41">
        <f xml:space="preserve"> $R$10 * F58</f>
        <v>32.061162732953171</v>
      </c>
      <c r="V58" s="41">
        <f>$R$11 * G58</f>
        <v>8.3256183499350396</v>
      </c>
      <c r="W58" s="41">
        <f>$R$12 *H58</f>
        <v>4.3897528351064494</v>
      </c>
      <c r="X58" s="41">
        <f xml:space="preserve"> $R$13 * I58</f>
        <v>0.64970151047546176</v>
      </c>
      <c r="Y58" s="41">
        <f xml:space="preserve"> $R$14 * J58</f>
        <v>1.2481053426727176</v>
      </c>
      <c r="Z58" s="4">
        <f>SUM(Q58:Y58)</f>
        <v>3172.1542078446973</v>
      </c>
      <c r="AA58" s="41"/>
      <c r="AB58" s="49">
        <f xml:space="preserve"> $S$6 * B58</f>
        <v>4716226.1538184518</v>
      </c>
      <c r="AC58" s="49">
        <f>$S$7 * C58</f>
        <v>3983995.8887092285</v>
      </c>
      <c r="AD58" s="49">
        <f xml:space="preserve"> $S$8 * D58</f>
        <v>602408.09002840589</v>
      </c>
      <c r="AE58" s="49">
        <f xml:space="preserve"> $S$9 * E58</f>
        <v>302411.19562008057</v>
      </c>
      <c r="AF58" s="49">
        <f xml:space="preserve"> $S$10 * F58</f>
        <v>156820.90467205356</v>
      </c>
      <c r="AG58" s="49">
        <f>$S$11 * G58</f>
        <v>221077.18879981351</v>
      </c>
      <c r="AH58" s="49">
        <f>$S$12 *H58</f>
        <v>374475.18185348087</v>
      </c>
      <c r="AI58" s="49">
        <f xml:space="preserve"> $S$13 * I58</f>
        <v>70897.427904653086</v>
      </c>
      <c r="AJ58" s="49">
        <f xml:space="preserve"> $S$14 * J58</f>
        <v>111776.9862088548</v>
      </c>
      <c r="AK58" s="39">
        <f>SUM(AB58:AJ58) + AL58 + AM58 + AN58</f>
        <v>14617382.169341948</v>
      </c>
      <c r="AL58" s="39">
        <f>IF(AL57&gt;0,(AL57*$T$7)-(AL57*$S$7),0)</f>
        <v>0</v>
      </c>
      <c r="AM58" s="39">
        <f>IF(AM57 &gt; 0, (AM57 * $T$14) - (AM57 * $S$14), 0)</f>
        <v>19668.501253414946</v>
      </c>
      <c r="AN58" s="39">
        <f t="array" ref="AN58">IF(AN57&gt;0,AN57*$T$15,0)</f>
        <v>4057624.6504735136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</row>
    <row r="59" spans="1:77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</row>
    <row r="60" spans="1:77" x14ac:dyDescent="0.25">
      <c r="A60" s="4" t="str">
        <f>'75-79 transition matrix'!A1</f>
        <v>75-79</v>
      </c>
      <c r="B60" s="4" t="str">
        <f>'75-79 transition matrix'!B1</f>
        <v>no NAFLD</v>
      </c>
      <c r="C60" s="4" t="str">
        <f>'75-79 transition matrix'!C1</f>
        <v>NAFLD</v>
      </c>
      <c r="D60" s="4" t="str">
        <f>'75-79 transition matrix'!D1</f>
        <v>F1</v>
      </c>
      <c r="E60" s="4" t="str">
        <f>'75-79 transition matrix'!E1</f>
        <v>F2</v>
      </c>
      <c r="F60" s="4" t="str">
        <f>'75-79 transition matrix'!F1</f>
        <v>F3</v>
      </c>
      <c r="G60" s="4" t="str">
        <f>'75-79 transition matrix'!G1</f>
        <v>F4</v>
      </c>
      <c r="H60" s="4" t="str">
        <f>'75-79 transition matrix'!H1</f>
        <v>DCC</v>
      </c>
      <c r="I60" s="4" t="str">
        <f>'75-79 transition matrix'!I1</f>
        <v>HCC</v>
      </c>
      <c r="J60" s="4" t="str">
        <f>'75-79 transition matrix'!J1</f>
        <v>LT</v>
      </c>
      <c r="K60" s="4" t="str">
        <f>'75-79 transition matrix'!K1</f>
        <v>death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</row>
    <row r="61" spans="1:77" x14ac:dyDescent="0.25">
      <c r="A61" s="4" t="str">
        <f>'75-79 transition matrix'!A2</f>
        <v>no NAFLD</v>
      </c>
      <c r="B61" s="41">
        <f>'75-79 transition matrix'!B2</f>
        <v>0.87229999999999996</v>
      </c>
      <c r="C61" s="41">
        <f>'75-79 transition matrix'!C2</f>
        <v>9.0700000000000003E-2</v>
      </c>
      <c r="D61" s="41">
        <f>'75-79 transition matrix'!D2</f>
        <v>0</v>
      </c>
      <c r="E61" s="41">
        <f>'75-79 transition matrix'!E2</f>
        <v>0</v>
      </c>
      <c r="F61" s="41">
        <f>'75-79 transition matrix'!F2</f>
        <v>0</v>
      </c>
      <c r="G61" s="41">
        <f>'75-79 transition matrix'!G2</f>
        <v>0</v>
      </c>
      <c r="H61" s="41">
        <f>'75-79 transition matrix'!H2</f>
        <v>0</v>
      </c>
      <c r="I61" s="41">
        <f>'75-79 transition matrix'!I2</f>
        <v>0</v>
      </c>
      <c r="J61" s="41">
        <f>'75-79 transition matrix'!J2</f>
        <v>0</v>
      </c>
      <c r="K61" s="41">
        <f>'75-79 transition matrix'!K2</f>
        <v>3.6999999999999998E-2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</row>
    <row r="62" spans="1:77" x14ac:dyDescent="0.25">
      <c r="A62" s="4" t="str">
        <f>'75-79 transition matrix'!A3</f>
        <v>NAFLD</v>
      </c>
      <c r="B62" s="41">
        <f>'75-79 transition matrix'!B3</f>
        <v>0.14359</v>
      </c>
      <c r="C62" s="41">
        <f>'75-79 transition matrix'!C3</f>
        <v>0.79142399999999991</v>
      </c>
      <c r="D62" s="41">
        <f>'75-79 transition matrix'!D3</f>
        <v>2.6136E-2</v>
      </c>
      <c r="E62" s="41">
        <f>'75-79 transition matrix'!E3</f>
        <v>0</v>
      </c>
      <c r="F62" s="41">
        <f>'75-79 transition matrix'!F3</f>
        <v>0</v>
      </c>
      <c r="G62" s="41">
        <f>'75-79 transition matrix'!G3</f>
        <v>0</v>
      </c>
      <c r="H62" s="41">
        <f>'75-79 transition matrix'!H3</f>
        <v>0</v>
      </c>
      <c r="I62" s="41">
        <f>'75-79 transition matrix'!I3</f>
        <v>0</v>
      </c>
      <c r="J62" s="41">
        <f>'75-79 transition matrix'!J3</f>
        <v>0</v>
      </c>
      <c r="K62" s="41">
        <f>'75-79 transition matrix'!K3</f>
        <v>3.8850000000000003E-2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</row>
    <row r="63" spans="1:77" x14ac:dyDescent="0.25">
      <c r="A63" s="4" t="str">
        <f>'75-79 transition matrix'!A4</f>
        <v>F1</v>
      </c>
      <c r="B63" s="41">
        <f>'75-79 transition matrix'!B4</f>
        <v>0</v>
      </c>
      <c r="C63" s="41">
        <f>'75-79 transition matrix'!C4</f>
        <v>4.9799999999999997E-2</v>
      </c>
      <c r="D63" s="41">
        <f>'75-79 transition matrix'!D4</f>
        <v>0.77550074700000005</v>
      </c>
      <c r="E63" s="41">
        <f>'75-79 transition matrix'!E4</f>
        <v>0.1331</v>
      </c>
      <c r="F63" s="41">
        <f>'75-79 transition matrix'!F4</f>
        <v>0</v>
      </c>
      <c r="G63" s="41">
        <f>'75-79 transition matrix'!G4</f>
        <v>0</v>
      </c>
      <c r="H63" s="41">
        <f>'75-79 transition matrix'!H4</f>
        <v>0</v>
      </c>
      <c r="I63" s="41">
        <f>'75-79 transition matrix'!I4</f>
        <v>1.1253000000000001E-5</v>
      </c>
      <c r="J63" s="41">
        <f>'75-79 transition matrix'!J4</f>
        <v>0</v>
      </c>
      <c r="K63" s="41">
        <f>'75-79 transition matrix'!K4</f>
        <v>4.1588E-2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</row>
    <row r="64" spans="1:77" x14ac:dyDescent="0.25">
      <c r="A64" s="4" t="str">
        <f>'75-79 transition matrix'!A5</f>
        <v>F2</v>
      </c>
      <c r="B64" s="41">
        <f>'75-79 transition matrix'!B5</f>
        <v>0</v>
      </c>
      <c r="C64" s="41">
        <f>'75-79 transition matrix'!C5</f>
        <v>0</v>
      </c>
      <c r="D64" s="41">
        <f>'75-79 transition matrix'!D5</f>
        <v>4.9799999999999997E-2</v>
      </c>
      <c r="E64" s="41">
        <f>'75-79 transition matrix'!E5</f>
        <v>0.75019610000000003</v>
      </c>
      <c r="F64" s="41">
        <f>'75-79 transition matrix'!F5</f>
        <v>0.1331</v>
      </c>
      <c r="G64" s="41">
        <f>'75-79 transition matrix'!G5</f>
        <v>0</v>
      </c>
      <c r="H64" s="41">
        <f>'75-79 transition matrix'!H5</f>
        <v>0</v>
      </c>
      <c r="I64" s="41">
        <f>'75-79 transition matrix'!I5</f>
        <v>2.299E-4</v>
      </c>
      <c r="J64" s="41">
        <f>'75-79 transition matrix'!J5</f>
        <v>0</v>
      </c>
      <c r="K64" s="41">
        <f>'75-79 transition matrix'!K5</f>
        <v>6.6673999999999997E-2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</row>
    <row r="65" spans="1:77" x14ac:dyDescent="0.25">
      <c r="A65" s="4" t="str">
        <f>'75-79 transition matrix'!A6</f>
        <v>F3</v>
      </c>
      <c r="B65" s="41">
        <f>'75-79 transition matrix'!B6</f>
        <v>0</v>
      </c>
      <c r="C65" s="41">
        <f>'75-79 transition matrix'!C6</f>
        <v>0</v>
      </c>
      <c r="D65" s="41">
        <f>'75-79 transition matrix'!D6</f>
        <v>0</v>
      </c>
      <c r="E65" s="41">
        <f>'75-79 transition matrix'!E6</f>
        <v>4.9799999999999997E-2</v>
      </c>
      <c r="F65" s="41">
        <f>'75-79 transition matrix'!F6</f>
        <v>0.77585520000000008</v>
      </c>
      <c r="G65" s="41">
        <f>'75-79 transition matrix'!G6</f>
        <v>8.7119999999999989E-2</v>
      </c>
      <c r="H65" s="41">
        <f>'75-79 transition matrix'!H6</f>
        <v>0</v>
      </c>
      <c r="I65" s="41">
        <f>'75-79 transition matrix'!I6</f>
        <v>4.5980000000000001E-4</v>
      </c>
      <c r="J65" s="41">
        <f>'75-79 transition matrix'!J6</f>
        <v>0</v>
      </c>
      <c r="K65" s="41">
        <f>'75-79 transition matrix'!K6</f>
        <v>8.6765000000000009E-2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</row>
    <row r="66" spans="1:77" x14ac:dyDescent="0.25">
      <c r="A66" s="4" t="str">
        <f>'75-79 transition matrix'!A7</f>
        <v>F4</v>
      </c>
      <c r="B66" s="41">
        <f>'75-79 transition matrix'!B7</f>
        <v>0</v>
      </c>
      <c r="C66" s="41">
        <f>'75-79 transition matrix'!C7</f>
        <v>0</v>
      </c>
      <c r="D66" s="41">
        <f>'75-79 transition matrix'!D7</f>
        <v>0</v>
      </c>
      <c r="E66" s="41">
        <f>'75-79 transition matrix'!E7</f>
        <v>0</v>
      </c>
      <c r="F66" s="41">
        <f>'75-79 transition matrix'!F7</f>
        <v>4.9799999999999997E-2</v>
      </c>
      <c r="G66" s="41">
        <f>'75-79 transition matrix'!G7</f>
        <v>0.67578700000000003</v>
      </c>
      <c r="H66" s="41">
        <f>'75-79 transition matrix'!H7</f>
        <v>0.1331</v>
      </c>
      <c r="I66" s="41">
        <f>'75-79 transition matrix'!I7</f>
        <v>3.1459999999999995E-2</v>
      </c>
      <c r="J66" s="41">
        <f>'75-79 transition matrix'!J7</f>
        <v>0</v>
      </c>
      <c r="K66" s="41">
        <f>'75-79 transition matrix'!K7</f>
        <v>0.10985299999999999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</row>
    <row r="67" spans="1:77" x14ac:dyDescent="0.25">
      <c r="A67" s="4" t="str">
        <f>'75-79 transition matrix'!A8</f>
        <v>DCC</v>
      </c>
      <c r="B67" s="41">
        <f>'75-79 transition matrix'!B8</f>
        <v>0</v>
      </c>
      <c r="C67" s="41">
        <f>'75-79 transition matrix'!C8</f>
        <v>0</v>
      </c>
      <c r="D67" s="41">
        <f>'75-79 transition matrix'!D8</f>
        <v>0</v>
      </c>
      <c r="E67" s="41">
        <f>'75-79 transition matrix'!E8</f>
        <v>0</v>
      </c>
      <c r="F67" s="41">
        <f>'75-79 transition matrix'!F8</f>
        <v>0</v>
      </c>
      <c r="G67" s="41">
        <f>'75-79 transition matrix'!G8</f>
        <v>0</v>
      </c>
      <c r="H67" s="41">
        <f>'75-79 transition matrix'!H8</f>
        <v>0.7746599999999999</v>
      </c>
      <c r="I67" s="41">
        <f>'75-79 transition matrix'!I8</f>
        <v>3.1459999999999995E-2</v>
      </c>
      <c r="J67" s="41">
        <f>'75-79 transition matrix'!J8</f>
        <v>3.388E-2</v>
      </c>
      <c r="K67" s="41">
        <f>'75-79 transition matrix'!K8</f>
        <v>0.16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</row>
    <row r="68" spans="1:77" x14ac:dyDescent="0.25">
      <c r="A68" s="4" t="str">
        <f>'75-79 transition matrix'!A9</f>
        <v>HCC</v>
      </c>
      <c r="B68" s="41">
        <f>'75-79 transition matrix'!B9</f>
        <v>0</v>
      </c>
      <c r="C68" s="41">
        <f>'75-79 transition matrix'!C9</f>
        <v>0</v>
      </c>
      <c r="D68" s="41">
        <f>'75-79 transition matrix'!D9</f>
        <v>0</v>
      </c>
      <c r="E68" s="41">
        <f>'75-79 transition matrix'!E9</f>
        <v>0</v>
      </c>
      <c r="F68" s="41">
        <f>'75-79 transition matrix'!F9</f>
        <v>0</v>
      </c>
      <c r="G68" s="41">
        <f>'75-79 transition matrix'!G9</f>
        <v>0</v>
      </c>
      <c r="H68" s="41">
        <f>'75-79 transition matrix'!H9</f>
        <v>0</v>
      </c>
      <c r="I68" s="41">
        <f>'75-79 transition matrix'!I9</f>
        <v>0.37056200000000006</v>
      </c>
      <c r="J68" s="41">
        <f>'75-79 transition matrix'!J9</f>
        <v>7.038E-3</v>
      </c>
      <c r="K68" s="41">
        <f>'75-79 transition matrix'!K9</f>
        <v>0.62239999999999995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</row>
    <row r="69" spans="1:77" x14ac:dyDescent="0.25">
      <c r="A69" s="4" t="str">
        <f>'75-79 transition matrix'!A10</f>
        <v xml:space="preserve">LT </v>
      </c>
      <c r="B69" s="41">
        <f>'75-79 transition matrix'!B10</f>
        <v>0</v>
      </c>
      <c r="C69" s="41">
        <f>'75-79 transition matrix'!C10</f>
        <v>0</v>
      </c>
      <c r="D69" s="41">
        <f>'75-79 transition matrix'!D10</f>
        <v>0</v>
      </c>
      <c r="E69" s="41">
        <f>'75-79 transition matrix'!E10</f>
        <v>0</v>
      </c>
      <c r="F69" s="41">
        <f>'75-79 transition matrix'!F10</f>
        <v>0</v>
      </c>
      <c r="G69" s="41">
        <f>'75-79 transition matrix'!G10</f>
        <v>0</v>
      </c>
      <c r="H69" s="41">
        <f>'75-79 transition matrix'!H10</f>
        <v>0</v>
      </c>
      <c r="I69" s="41">
        <f>'75-79 transition matrix'!I10</f>
        <v>0</v>
      </c>
      <c r="J69" s="41">
        <f>'75-79 transition matrix'!J10</f>
        <v>0.92999999999999994</v>
      </c>
      <c r="K69" s="41">
        <f>'75-79 transition matrix'!K10</f>
        <v>7.0000000000000007E-2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</row>
    <row r="70" spans="1:77" x14ac:dyDescent="0.25">
      <c r="A70" s="4" t="str">
        <f>'75-79 transition matrix'!A11</f>
        <v>death</v>
      </c>
      <c r="B70" s="41">
        <f>'75-79 transition matrix'!B11</f>
        <v>0</v>
      </c>
      <c r="C70" s="41">
        <f>'75-79 transition matrix'!C11</f>
        <v>0</v>
      </c>
      <c r="D70" s="41">
        <f>'75-79 transition matrix'!D11</f>
        <v>0</v>
      </c>
      <c r="E70" s="41">
        <f>'75-79 transition matrix'!E11</f>
        <v>0</v>
      </c>
      <c r="F70" s="41">
        <f>'75-79 transition matrix'!F11</f>
        <v>0</v>
      </c>
      <c r="G70" s="41">
        <f>'75-79 transition matrix'!G11</f>
        <v>0</v>
      </c>
      <c r="H70" s="41">
        <f>'75-79 transition matrix'!H11</f>
        <v>0</v>
      </c>
      <c r="I70" s="41">
        <f>'75-79 transition matrix'!I11</f>
        <v>0</v>
      </c>
      <c r="J70" s="41">
        <f>'75-79 transition matrix'!J11</f>
        <v>0</v>
      </c>
      <c r="K70" s="41">
        <f>'75-79 transition matrix'!K11</f>
        <v>1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</row>
    <row r="71" spans="1:77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</row>
    <row r="72" spans="1:77" ht="15.75" thickBot="1" x14ac:dyDescent="0.3">
      <c r="A72" s="15" t="s">
        <v>93</v>
      </c>
      <c r="B72" s="15" t="s">
        <v>66</v>
      </c>
      <c r="C72" s="15" t="s">
        <v>87</v>
      </c>
      <c r="D72" s="15" t="s">
        <v>77</v>
      </c>
      <c r="E72" s="15" t="s">
        <v>2</v>
      </c>
      <c r="F72" s="15" t="s">
        <v>3</v>
      </c>
      <c r="G72" s="15" t="s">
        <v>4</v>
      </c>
      <c r="H72" s="15" t="s">
        <v>64</v>
      </c>
      <c r="I72" s="15" t="s">
        <v>78</v>
      </c>
      <c r="J72" s="15" t="s">
        <v>79</v>
      </c>
      <c r="K72" s="15" t="s">
        <v>65</v>
      </c>
      <c r="L72" s="4" t="s">
        <v>110</v>
      </c>
      <c r="M72" s="15" t="s">
        <v>112</v>
      </c>
      <c r="N72" s="4" t="s">
        <v>151</v>
      </c>
      <c r="O72" s="22" t="s">
        <v>153</v>
      </c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</row>
    <row r="73" spans="1:77" x14ac:dyDescent="0.25">
      <c r="A73" s="4">
        <v>75</v>
      </c>
      <c r="B73" s="41">
        <f t="array" ref="B73:K73">MMULT(B57:K57,B61:K70)</f>
        <v>333.29685456846704</v>
      </c>
      <c r="C73" s="41">
        <v>188.84313611140664</v>
      </c>
      <c r="D73" s="41">
        <v>29.36860211260089</v>
      </c>
      <c r="E73" s="41">
        <v>17.281495574248222</v>
      </c>
      <c r="F73" s="41">
        <v>9.0312897579268245</v>
      </c>
      <c r="G73" s="41">
        <v>2.207635612119291</v>
      </c>
      <c r="H73" s="41">
        <v>1.3432102160267281</v>
      </c>
      <c r="I73" s="41">
        <v>0.18862828888532274</v>
      </c>
      <c r="J73" s="41">
        <v>0.40801064441279677</v>
      </c>
      <c r="K73" s="41">
        <v>146.8264857031605</v>
      </c>
      <c r="L73" s="41">
        <f xml:space="preserve"> (C73 + D73 + E73 + F73 + G73 + H73) / $Q$2</f>
        <v>0.34039098886200858</v>
      </c>
      <c r="M73" s="41">
        <f xml:space="preserve"> (D73 + E73 + F73 + G73 + H73) / (C73 + D73 + E73 + F73+ G73 + H73)</f>
        <v>0.23876708687333215</v>
      </c>
      <c r="N73" s="41">
        <f>I73 / (D73 + E73 + F73 + G73 + H73)</f>
        <v>3.184554734179747E-3</v>
      </c>
      <c r="O73" s="41">
        <f>SUM(B73:J73)</f>
        <v>581.96886288609369</v>
      </c>
      <c r="P73" s="41"/>
      <c r="Q73" s="24" t="s">
        <v>264</v>
      </c>
      <c r="R73" s="45"/>
      <c r="S73" s="45"/>
      <c r="T73" s="46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</row>
    <row r="74" spans="1:77" ht="15.75" thickBot="1" x14ac:dyDescent="0.3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27" t="s">
        <v>149</v>
      </c>
      <c r="R74" s="47"/>
      <c r="S74" s="47"/>
      <c r="T74" s="48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</row>
    <row r="75" spans="1:77" x14ac:dyDescent="0.25">
      <c r="A75" s="15" t="s">
        <v>94</v>
      </c>
      <c r="B75" s="15" t="s">
        <v>66</v>
      </c>
      <c r="C75" s="15" t="s">
        <v>87</v>
      </c>
      <c r="D75" s="15" t="s">
        <v>77</v>
      </c>
      <c r="E75" s="15" t="s">
        <v>2</v>
      </c>
      <c r="F75" s="15" t="s">
        <v>3</v>
      </c>
      <c r="G75" s="15" t="s">
        <v>4</v>
      </c>
      <c r="H75" s="15" t="s">
        <v>64</v>
      </c>
      <c r="I75" s="15" t="s">
        <v>78</v>
      </c>
      <c r="J75" s="15" t="s">
        <v>79</v>
      </c>
      <c r="K75" s="15" t="s">
        <v>65</v>
      </c>
      <c r="L75" s="4" t="s">
        <v>110</v>
      </c>
      <c r="M75" s="15" t="s">
        <v>112</v>
      </c>
      <c r="N75" s="4" t="s">
        <v>151</v>
      </c>
      <c r="O75" s="22" t="s">
        <v>153</v>
      </c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</row>
    <row r="76" spans="1:77" ht="15.75" thickBot="1" x14ac:dyDescent="0.3">
      <c r="A76" s="4">
        <v>76</v>
      </c>
      <c r="B76" s="41">
        <f t="array" ref="B76:K76">MMULT(B73:K73,B61:K70)</f>
        <v>317.85083215431069</v>
      </c>
      <c r="C76" s="41">
        <v>181.14757124840136</v>
      </c>
      <c r="D76" s="41">
        <v>28.571595561673057</v>
      </c>
      <c r="E76" s="41">
        <v>17.323229753100211</v>
      </c>
      <c r="F76" s="41">
        <v>9.4170804358102469</v>
      </c>
      <c r="G76" s="41">
        <v>2.278697411117844</v>
      </c>
      <c r="H76" s="41">
        <v>1.3343675259203427</v>
      </c>
      <c r="I76" s="41">
        <v>0.19006417348218424</v>
      </c>
      <c r="J76" s="41">
        <v>0.42628542732006147</v>
      </c>
      <c r="K76" s="41">
        <v>170.25562489811824</v>
      </c>
      <c r="L76" s="41">
        <f xml:space="preserve"> (C76 + D76 + E76 + F76 + G76 + H76) / $Q$2</f>
        <v>0.32941009077615113</v>
      </c>
      <c r="M76" s="41">
        <f xml:space="preserve"> (D76 + E76 + F76 + G76 + H76) / (C76 + D76 + E76 + F76+ G76 + H76)</f>
        <v>0.24544652300688607</v>
      </c>
      <c r="N76" s="41">
        <f>I76 / (D76 + E76 + F76 + G76 + H76)</f>
        <v>3.2255285198149581E-3</v>
      </c>
      <c r="O76" s="41">
        <f>SUM(B76:J76)</f>
        <v>558.53972369113592</v>
      </c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</row>
    <row r="77" spans="1:77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24" t="s">
        <v>265</v>
      </c>
      <c r="R77" s="45"/>
      <c r="S77" s="45"/>
      <c r="T77" s="46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</row>
    <row r="78" spans="1:77" ht="15.75" thickBot="1" x14ac:dyDescent="0.3">
      <c r="A78" s="15" t="s">
        <v>95</v>
      </c>
      <c r="B78" s="15" t="s">
        <v>66</v>
      </c>
      <c r="C78" s="15" t="s">
        <v>87</v>
      </c>
      <c r="D78" s="15" t="s">
        <v>77</v>
      </c>
      <c r="E78" s="15" t="s">
        <v>2</v>
      </c>
      <c r="F78" s="15" t="s">
        <v>3</v>
      </c>
      <c r="G78" s="15" t="s">
        <v>4</v>
      </c>
      <c r="H78" s="15" t="s">
        <v>64</v>
      </c>
      <c r="I78" s="15" t="s">
        <v>78</v>
      </c>
      <c r="J78" s="15" t="s">
        <v>79</v>
      </c>
      <c r="K78" s="15" t="s">
        <v>65</v>
      </c>
      <c r="L78" s="4" t="s">
        <v>110</v>
      </c>
      <c r="M78" s="15" t="s">
        <v>112</v>
      </c>
      <c r="N78" s="4" t="s">
        <v>151</v>
      </c>
      <c r="O78" s="22" t="s">
        <v>153</v>
      </c>
      <c r="P78" s="41"/>
      <c r="Q78" s="27" t="s">
        <v>150</v>
      </c>
      <c r="R78" s="47"/>
      <c r="S78" s="47"/>
      <c r="T78" s="48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</row>
    <row r="79" spans="1:77" x14ac:dyDescent="0.25">
      <c r="A79" s="4">
        <v>77</v>
      </c>
      <c r="B79" s="41">
        <f t="array" ref="B79:K79">MMULT(B76:K76,B61:K70)</f>
        <v>303.27226064376316</v>
      </c>
      <c r="C79" s="41">
        <v>173.61647136306209</v>
      </c>
      <c r="D79" s="41">
        <v>27.75446346491195</v>
      </c>
      <c r="E79" s="41">
        <v>17.267669375141779</v>
      </c>
      <c r="F79" s="41">
        <v>9.7254918361529548</v>
      </c>
      <c r="G79" s="41">
        <v>2.3603301349348831</v>
      </c>
      <c r="H79" s="41">
        <v>1.3369757730492375</v>
      </c>
      <c r="I79" s="41">
        <v>0.19273168344260527</v>
      </c>
      <c r="J79" s="41">
        <v>0.44299149083880596</v>
      </c>
      <c r="K79" s="41">
        <v>192.82596282395676</v>
      </c>
      <c r="L79" s="41">
        <f xml:space="preserve"> (C79 + D79 + E79 + F79 + G79 + H79) / $Q$2</f>
        <v>0.31841778682652044</v>
      </c>
      <c r="M79" s="41">
        <f xml:space="preserve"> (D79 + E79 + F79 + G79 + H79) / (C79 + D79 + E79 + F79+ G79 + H79)</f>
        <v>0.25185114841922407</v>
      </c>
      <c r="N79" s="41">
        <f>I79 / (D79 + E79 + F79 + G79 + H79)</f>
        <v>3.2976629712130868E-3</v>
      </c>
      <c r="O79" s="41">
        <f>SUM(B79:J79)</f>
        <v>535.9693857652976</v>
      </c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</row>
    <row r="80" spans="1:77" ht="15.75" thickBot="1" x14ac:dyDescent="0.3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</row>
    <row r="81" spans="1:77" x14ac:dyDescent="0.25">
      <c r="A81" s="15" t="s">
        <v>96</v>
      </c>
      <c r="B81" s="15" t="s">
        <v>66</v>
      </c>
      <c r="C81" s="15" t="s">
        <v>87</v>
      </c>
      <c r="D81" s="15" t="s">
        <v>77</v>
      </c>
      <c r="E81" s="15" t="s">
        <v>2</v>
      </c>
      <c r="F81" s="15" t="s">
        <v>3</v>
      </c>
      <c r="G81" s="15" t="s">
        <v>4</v>
      </c>
      <c r="H81" s="15" t="s">
        <v>64</v>
      </c>
      <c r="I81" s="15" t="s">
        <v>78</v>
      </c>
      <c r="J81" s="15" t="s">
        <v>79</v>
      </c>
      <c r="K81" s="15" t="s">
        <v>65</v>
      </c>
      <c r="L81" s="4" t="s">
        <v>110</v>
      </c>
      <c r="M81" s="15" t="s">
        <v>112</v>
      </c>
      <c r="N81" s="4" t="s">
        <v>151</v>
      </c>
      <c r="O81" s="22" t="s">
        <v>153</v>
      </c>
      <c r="P81" s="41"/>
      <c r="Q81" s="24" t="s">
        <v>266</v>
      </c>
      <c r="R81" s="45"/>
      <c r="S81" s="45"/>
      <c r="T81" s="45"/>
      <c r="U81" s="45"/>
      <c r="V81" s="46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</row>
    <row r="82" spans="1:77" ht="15.75" thickBot="1" x14ac:dyDescent="0.3">
      <c r="A82" s="4">
        <v>78</v>
      </c>
      <c r="B82" s="41">
        <f t="array" ref="B82:K82">MMULT(B79:K79,B61:K70)</f>
        <v>289.4739820825767</v>
      </c>
      <c r="C82" s="41">
        <v>166.29320855298198</v>
      </c>
      <c r="D82" s="41">
        <v>26.921177180050478</v>
      </c>
      <c r="E82" s="41">
        <v>17.132586801940999</v>
      </c>
      <c r="F82" s="41">
        <v>9.9614446481879462</v>
      </c>
      <c r="G82" s="41">
        <v>2.4423652696628855</v>
      </c>
      <c r="H82" s="41">
        <v>1.349861593310155</v>
      </c>
      <c r="I82" s="41">
        <v>0.19649022125801802</v>
      </c>
      <c r="J82" s="41">
        <v>0.45863527125906672</v>
      </c>
      <c r="K82" s="41">
        <v>214.565596968026</v>
      </c>
      <c r="L82" s="41">
        <f xml:space="preserve"> (C82 + D82 + E82 + F82 + G82 + H82) / $Q$2</f>
        <v>0.3074946135152084</v>
      </c>
      <c r="M82" s="41">
        <f xml:space="preserve"> (D82 + E82 + F82 + G82 + H82) / (C82 + D82 + E82 + F82+ G82 + H82)</f>
        <v>0.25795300919015635</v>
      </c>
      <c r="N82" s="41">
        <f>I82 / (D82 + E82 + F82 + G82 + H82)</f>
        <v>3.3990475374278298E-3</v>
      </c>
      <c r="O82" s="41">
        <f>SUM(B82:J82)</f>
        <v>514.22975162122816</v>
      </c>
      <c r="P82" s="41"/>
      <c r="Q82" s="27" t="s">
        <v>152</v>
      </c>
      <c r="R82" s="47"/>
      <c r="S82" s="47"/>
      <c r="T82" s="47"/>
      <c r="U82" s="47"/>
      <c r="V82" s="48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</row>
    <row r="83" spans="1:77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</row>
    <row r="84" spans="1:77" x14ac:dyDescent="0.25">
      <c r="A84" s="15" t="s">
        <v>97</v>
      </c>
      <c r="B84" s="15" t="s">
        <v>66</v>
      </c>
      <c r="C84" s="15" t="s">
        <v>87</v>
      </c>
      <c r="D84" s="15" t="s">
        <v>77</v>
      </c>
      <c r="E84" s="15" t="s">
        <v>2</v>
      </c>
      <c r="F84" s="15" t="s">
        <v>3</v>
      </c>
      <c r="G84" s="15" t="s">
        <v>4</v>
      </c>
      <c r="H84" s="15" t="s">
        <v>64</v>
      </c>
      <c r="I84" s="15" t="s">
        <v>78</v>
      </c>
      <c r="J84" s="15" t="s">
        <v>79</v>
      </c>
      <c r="K84" s="15" t="s">
        <v>65</v>
      </c>
      <c r="L84" s="4" t="s">
        <v>110</v>
      </c>
      <c r="M84" s="15" t="s">
        <v>112</v>
      </c>
      <c r="N84" s="4" t="s">
        <v>151</v>
      </c>
      <c r="O84" s="22" t="s">
        <v>153</v>
      </c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L84" s="22" t="s">
        <v>218</v>
      </c>
      <c r="AM84" s="22" t="s">
        <v>219</v>
      </c>
      <c r="AN84" s="22" t="s">
        <v>220</v>
      </c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</row>
    <row r="85" spans="1:77" x14ac:dyDescent="0.25">
      <c r="A85" s="4">
        <v>79</v>
      </c>
      <c r="B85" s="41">
        <f t="array" ref="B85:K85">MMULT(B82:K82,B61:K70)</f>
        <v>276.38619638675431</v>
      </c>
      <c r="C85" s="41">
        <v>159.20440108429139</v>
      </c>
      <c r="D85" s="41">
        <v>26.076835134725901</v>
      </c>
      <c r="E85" s="41">
        <v>16.932088427872088</v>
      </c>
      <c r="F85" s="41">
        <v>10.130615723576348</v>
      </c>
      <c r="G85" s="41">
        <v>2.5183597562398061</v>
      </c>
      <c r="H85" s="41">
        <v>1.3707625992657748</v>
      </c>
      <c r="I85" s="41">
        <v>0.20093726444075569</v>
      </c>
      <c r="J85" s="41">
        <v>0.47364701122949404</v>
      </c>
      <c r="K85" s="41">
        <v>235.5015052008583</v>
      </c>
      <c r="L85" s="41">
        <f xml:space="preserve"> (C85 + D85 + E85 + F85 + G85 + H85) / $Q$2</f>
        <v>0.29669929033512427</v>
      </c>
      <c r="M85" s="41">
        <f xml:space="preserve"> (D85 + E85 + F85 + G85 + H85) / (C85 + D85 + E85 + F85+ G85 + H85)</f>
        <v>0.26373701099517521</v>
      </c>
      <c r="N85" s="41">
        <f>I85 / (D85 + E85 + F85 + G85 + H85)</f>
        <v>3.5234434520535702E-3</v>
      </c>
      <c r="O85" s="41">
        <f>SUM(B85:J85)</f>
        <v>493.29384338839594</v>
      </c>
      <c r="P85" s="41"/>
      <c r="Q85" s="22" t="s">
        <v>163</v>
      </c>
      <c r="R85" s="22" t="s">
        <v>154</v>
      </c>
      <c r="S85" s="22" t="s">
        <v>155</v>
      </c>
      <c r="T85" s="22" t="s">
        <v>156</v>
      </c>
      <c r="U85" s="22" t="s">
        <v>157</v>
      </c>
      <c r="V85" s="22" t="s">
        <v>158</v>
      </c>
      <c r="W85" s="22" t="s">
        <v>159</v>
      </c>
      <c r="X85" s="22" t="s">
        <v>160</v>
      </c>
      <c r="Y85" s="22" t="s">
        <v>161</v>
      </c>
      <c r="Z85" s="22" t="s">
        <v>162</v>
      </c>
      <c r="AA85" s="41"/>
      <c r="AB85" s="22" t="s">
        <v>181</v>
      </c>
      <c r="AC85" s="22" t="s">
        <v>182</v>
      </c>
      <c r="AD85" s="22" t="s">
        <v>174</v>
      </c>
      <c r="AE85" s="22" t="s">
        <v>175</v>
      </c>
      <c r="AF85" s="22" t="s">
        <v>176</v>
      </c>
      <c r="AG85" s="22" t="s">
        <v>177</v>
      </c>
      <c r="AH85" s="22" t="s">
        <v>178</v>
      </c>
      <c r="AI85" s="22" t="s">
        <v>179</v>
      </c>
      <c r="AJ85" s="22" t="s">
        <v>180</v>
      </c>
      <c r="AK85" s="22" t="s">
        <v>183</v>
      </c>
      <c r="AL85">
        <f>C85 - C73</f>
        <v>-29.638735027115246</v>
      </c>
      <c r="AM85">
        <f>J85 - J73</f>
        <v>6.5636366816697267E-2</v>
      </c>
      <c r="AN85">
        <f>K85-K73</f>
        <v>88.675019497697804</v>
      </c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</row>
    <row r="86" spans="1:77" x14ac:dyDescent="0.25">
      <c r="A86" s="22" t="s">
        <v>153</v>
      </c>
      <c r="B86" s="4">
        <f t="shared" ref="B86:J86" si="3">SUM(B73:B85)</f>
        <v>1520.280125835872</v>
      </c>
      <c r="C86" s="4">
        <f t="shared" si="3"/>
        <v>869.10478836014329</v>
      </c>
      <c r="D86" s="4">
        <f t="shared" si="3"/>
        <v>138.69267345396227</v>
      </c>
      <c r="E86" s="4">
        <f t="shared" si="3"/>
        <v>85.937069932303302</v>
      </c>
      <c r="F86" s="4">
        <f t="shared" si="3"/>
        <v>48.265922401654315</v>
      </c>
      <c r="G86" s="4">
        <f t="shared" si="3"/>
        <v>11.807388184074711</v>
      </c>
      <c r="H86" s="4">
        <f t="shared" si="3"/>
        <v>6.7351777075722383</v>
      </c>
      <c r="I86" s="4">
        <f t="shared" si="3"/>
        <v>0.96885163150888598</v>
      </c>
      <c r="J86" s="4">
        <f t="shared" si="3"/>
        <v>2.209569845060225</v>
      </c>
      <c r="K86" s="41"/>
      <c r="L86" s="4">
        <f>AVERAGE(L17:L85)</f>
        <v>0.3428330454711539</v>
      </c>
      <c r="M86" s="4">
        <f>AVERAGE(M17:M85)</f>
        <v>0.21389364481975237</v>
      </c>
      <c r="N86" s="4">
        <f>AVERAGE(N17:N85)</f>
        <v>3.9858343846066553E-3</v>
      </c>
      <c r="O86" s="4">
        <f>SUM(B86:J86)</f>
        <v>2684.0015673521516</v>
      </c>
      <c r="P86" s="41"/>
      <c r="Q86" s="41">
        <f xml:space="preserve"> $R$6 * B86</f>
        <v>1520.280125835872</v>
      </c>
      <c r="R86" s="41">
        <f>$R$7 * C86</f>
        <v>869.10478836014329</v>
      </c>
      <c r="S86" s="41">
        <f xml:space="preserve"> $R$8 * D86</f>
        <v>131.75803978126416</v>
      </c>
      <c r="T86" s="41">
        <f xml:space="preserve"> $R$9 * E86</f>
        <v>81.640216435688131</v>
      </c>
      <c r="U86" s="41">
        <f xml:space="preserve"> $R$10 * F86</f>
        <v>44.404648609521971</v>
      </c>
      <c r="V86" s="41">
        <f>$R$11 * G86</f>
        <v>9.2097627835782738</v>
      </c>
      <c r="W86" s="41">
        <f>$R$12 *H86</f>
        <v>4.0411066245433425</v>
      </c>
      <c r="X86" s="41">
        <f xml:space="preserve"> $R$13 * I86</f>
        <v>0.62975356048077591</v>
      </c>
      <c r="Y86" s="41">
        <f xml:space="preserve"> $R$14 * J86</f>
        <v>1.6571773837951689</v>
      </c>
      <c r="Z86" s="4">
        <f>SUM(Q86:Y86)</f>
        <v>2662.7256193748872</v>
      </c>
      <c r="AA86" s="41"/>
      <c r="AB86" s="49">
        <f xml:space="preserve"> $S$6 * B86</f>
        <v>3814382.8357222029</v>
      </c>
      <c r="AC86" s="49">
        <f>$S$7 * C86</f>
        <v>3367781.0548955551</v>
      </c>
      <c r="AD86" s="49">
        <f xml:space="preserve"> $S$8 * D86</f>
        <v>544368.74330680189</v>
      </c>
      <c r="AE86" s="49">
        <f xml:space="preserve"> $S$9 * E86</f>
        <v>343748.27972921322</v>
      </c>
      <c r="AF86" s="49">
        <f xml:space="preserve"> $S$10 * F86</f>
        <v>217196.65080744441</v>
      </c>
      <c r="AG86" s="49">
        <f>$S$11 * G86</f>
        <v>244554.62406855539</v>
      </c>
      <c r="AH86" s="49">
        <f>$S$12 *H86</f>
        <v>344733.33578437747</v>
      </c>
      <c r="AI86" s="49">
        <f xml:space="preserve"> $S$13 * I86</f>
        <v>68720.646222925279</v>
      </c>
      <c r="AJ86" s="49">
        <f xml:space="preserve"> $S$14 * J86</f>
        <v>148412.38735300521</v>
      </c>
      <c r="AK86" s="39">
        <f>SUM(AB86:AJ86) + AL86 + AM86 + AN86</f>
        <v>14630792.797548771</v>
      </c>
      <c r="AL86" s="39">
        <f>IF(AL85&gt;0,(AL85*$T$7)-(AL85*$S$7),0)</f>
        <v>0</v>
      </c>
      <c r="AM86" s="39">
        <f>IF(AM85 &gt; 0, (AM85 * $T$14) - (AM85 * $S$14), 0)</f>
        <v>10933.049620657264</v>
      </c>
      <c r="AN86" s="39">
        <f t="array" ref="AN86">IF(AN85&gt;0,AN85*$T$15,0)</f>
        <v>5525961.1900380338</v>
      </c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</row>
    <row r="87" spans="1:77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</row>
    <row r="88" spans="1:77" x14ac:dyDescent="0.25">
      <c r="A88" s="50" t="s">
        <v>186</v>
      </c>
      <c r="B88" s="41"/>
      <c r="C88" s="41"/>
      <c r="D88" s="4">
        <f>O2+O30+O58+O86</f>
        <v>9404.0717780642553</v>
      </c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</row>
    <row r="89" spans="1:77" x14ac:dyDescent="0.25">
      <c r="A89" s="50" t="s">
        <v>187</v>
      </c>
      <c r="B89" s="41"/>
      <c r="C89" s="41"/>
      <c r="D89" s="4">
        <f>Z2+Z30+Z58+Z86</f>
        <v>9344.699709321203</v>
      </c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</row>
    <row r="90" spans="1:77" x14ac:dyDescent="0.25">
      <c r="A90" s="42" t="s">
        <v>184</v>
      </c>
      <c r="B90" s="41"/>
      <c r="C90" s="41"/>
      <c r="D90" s="43">
        <f>AK30+AK58+AK86+$U$23</f>
        <v>44277289.938549675</v>
      </c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</row>
    <row r="91" spans="1:77" x14ac:dyDescent="0.25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</row>
    <row r="92" spans="1:77" x14ac:dyDescent="0.25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</row>
    <row r="93" spans="1:77" x14ac:dyDescent="0.25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</row>
    <row r="94" spans="1:77" x14ac:dyDescent="0.25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</row>
    <row r="95" spans="1:77" x14ac:dyDescent="0.2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</row>
    <row r="96" spans="1:77" x14ac:dyDescent="0.25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</row>
    <row r="97" spans="1:77" x14ac:dyDescent="0.25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</row>
    <row r="98" spans="1:77" x14ac:dyDescent="0.25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</row>
    <row r="99" spans="1:77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</row>
    <row r="100" spans="1:77" x14ac:dyDescent="0.25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</row>
    <row r="101" spans="1:77" x14ac:dyDescent="0.25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</row>
    <row r="102" spans="1:77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</row>
    <row r="103" spans="1:77" x14ac:dyDescent="0.25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</row>
    <row r="104" spans="1:77" x14ac:dyDescent="0.25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</row>
    <row r="105" spans="1:77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</row>
    <row r="106" spans="1:77" x14ac:dyDescent="0.25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</row>
    <row r="107" spans="1:77" x14ac:dyDescent="0.25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</row>
    <row r="108" spans="1:77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</row>
    <row r="109" spans="1:77" x14ac:dyDescent="0.25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</row>
    <row r="110" spans="1:77" x14ac:dyDescent="0.25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</row>
    <row r="111" spans="1:77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</row>
    <row r="112" spans="1:77" x14ac:dyDescent="0.25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</row>
    <row r="113" spans="1:77" x14ac:dyDescent="0.25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</row>
    <row r="114" spans="1:77" x14ac:dyDescent="0.25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</row>
    <row r="115" spans="1:77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</row>
    <row r="116" spans="1:77" x14ac:dyDescent="0.25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</row>
    <row r="117" spans="1:77" x14ac:dyDescent="0.25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</row>
    <row r="118" spans="1:77" x14ac:dyDescent="0.25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</row>
    <row r="119" spans="1:77" x14ac:dyDescent="0.25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</row>
    <row r="120" spans="1:77" x14ac:dyDescent="0.25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</row>
    <row r="121" spans="1:77" x14ac:dyDescent="0.25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</row>
    <row r="122" spans="1:77" x14ac:dyDescent="0.25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</row>
    <row r="123" spans="1:77" x14ac:dyDescent="0.25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</row>
    <row r="124" spans="1:77" x14ac:dyDescent="0.25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</row>
    <row r="125" spans="1:77" x14ac:dyDescent="0.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</row>
    <row r="126" spans="1:77" x14ac:dyDescent="0.25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</row>
    <row r="127" spans="1:77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</row>
    <row r="128" spans="1:77" x14ac:dyDescent="0.25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</row>
    <row r="129" spans="1:77" x14ac:dyDescent="0.25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</row>
    <row r="130" spans="1:77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</row>
    <row r="131" spans="1:77" x14ac:dyDescent="0.25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</row>
    <row r="132" spans="1:77" x14ac:dyDescent="0.25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</row>
    <row r="133" spans="1:77" x14ac:dyDescent="0.25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</row>
    <row r="134" spans="1:77" x14ac:dyDescent="0.25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</row>
    <row r="135" spans="1:77" x14ac:dyDescent="0.2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</row>
    <row r="136" spans="1:77" x14ac:dyDescent="0.25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</row>
    <row r="137" spans="1:77" x14ac:dyDescent="0.25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</row>
    <row r="138" spans="1:77" x14ac:dyDescent="0.25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</row>
    <row r="139" spans="1:77" x14ac:dyDescent="0.25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</row>
    <row r="140" spans="1:77" x14ac:dyDescent="0.25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</row>
    <row r="141" spans="1:77" x14ac:dyDescent="0.25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</row>
    <row r="142" spans="1:77" x14ac:dyDescent="0.25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</row>
    <row r="143" spans="1:77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</row>
    <row r="144" spans="1:77" x14ac:dyDescent="0.25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</row>
    <row r="145" spans="1:77" x14ac:dyDescent="0.2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</row>
    <row r="146" spans="1:77" x14ac:dyDescent="0.25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</row>
    <row r="147" spans="1:77" x14ac:dyDescent="0.25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</row>
    <row r="148" spans="1:77" x14ac:dyDescent="0.25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</row>
    <row r="149" spans="1:77" x14ac:dyDescent="0.25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</row>
    <row r="150" spans="1:77" x14ac:dyDescent="0.25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</row>
    <row r="151" spans="1:77" x14ac:dyDescent="0.25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</row>
    <row r="152" spans="1:77" x14ac:dyDescent="0.25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</row>
    <row r="153" spans="1:77" x14ac:dyDescent="0.25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</row>
    <row r="154" spans="1:77" x14ac:dyDescent="0.25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</row>
    <row r="155" spans="1:77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</row>
    <row r="156" spans="1:77" x14ac:dyDescent="0.25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</row>
    <row r="157" spans="1:77" x14ac:dyDescent="0.25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</row>
    <row r="158" spans="1:77" x14ac:dyDescent="0.25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</row>
    <row r="159" spans="1:77" x14ac:dyDescent="0.25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</row>
    <row r="160" spans="1:77" x14ac:dyDescent="0.25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</row>
    <row r="161" spans="1:77" x14ac:dyDescent="0.25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</row>
    <row r="162" spans="1:77" x14ac:dyDescent="0.25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</row>
    <row r="163" spans="1:77" x14ac:dyDescent="0.25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</row>
    <row r="164" spans="1:77" x14ac:dyDescent="0.25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</row>
    <row r="165" spans="1:77" x14ac:dyDescent="0.2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</row>
    <row r="166" spans="1:77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</row>
    <row r="167" spans="1:77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</row>
    <row r="168" spans="1:77" x14ac:dyDescent="0.25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</row>
    <row r="169" spans="1:77" x14ac:dyDescent="0.25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</row>
    <row r="170" spans="1:77" x14ac:dyDescent="0.25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</row>
    <row r="171" spans="1:77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</row>
    <row r="172" spans="1:77" x14ac:dyDescent="0.25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</row>
    <row r="173" spans="1:77" x14ac:dyDescent="0.25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</row>
    <row r="174" spans="1:77" x14ac:dyDescent="0.25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</row>
    <row r="175" spans="1:77" x14ac:dyDescent="0.2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</row>
    <row r="176" spans="1:77" x14ac:dyDescent="0.25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</row>
    <row r="177" spans="1:77" x14ac:dyDescent="0.25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</row>
    <row r="178" spans="1:77" x14ac:dyDescent="0.25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</row>
    <row r="179" spans="1:77" x14ac:dyDescent="0.25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</row>
    <row r="180" spans="1:77" x14ac:dyDescent="0.25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</row>
    <row r="181" spans="1:77" x14ac:dyDescent="0.25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</row>
    <row r="182" spans="1:77" x14ac:dyDescent="0.25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</row>
    <row r="183" spans="1:77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</row>
    <row r="184" spans="1:77" x14ac:dyDescent="0.25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</row>
    <row r="185" spans="1:77" x14ac:dyDescent="0.2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</row>
    <row r="186" spans="1:77" x14ac:dyDescent="0.25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</row>
    <row r="187" spans="1:77" x14ac:dyDescent="0.25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</row>
    <row r="188" spans="1:77" x14ac:dyDescent="0.25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</row>
    <row r="189" spans="1:77" x14ac:dyDescent="0.25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</row>
    <row r="190" spans="1:77" x14ac:dyDescent="0.25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</row>
    <row r="191" spans="1:77" x14ac:dyDescent="0.25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</row>
    <row r="192" spans="1:77" x14ac:dyDescent="0.25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</row>
    <row r="193" spans="1:77" x14ac:dyDescent="0.25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</row>
    <row r="194" spans="1:77" x14ac:dyDescent="0.25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</row>
    <row r="195" spans="1:77" x14ac:dyDescent="0.2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</row>
    <row r="196" spans="1:77" x14ac:dyDescent="0.25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</row>
    <row r="197" spans="1:77" x14ac:dyDescent="0.25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</row>
    <row r="198" spans="1:77" x14ac:dyDescent="0.25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</row>
    <row r="199" spans="1:77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</row>
    <row r="200" spans="1:77" x14ac:dyDescent="0.25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</row>
    <row r="201" spans="1:77" x14ac:dyDescent="0.25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</row>
    <row r="202" spans="1:77" x14ac:dyDescent="0.25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</row>
    <row r="203" spans="1:77" x14ac:dyDescent="0.2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</row>
    <row r="204" spans="1:77" x14ac:dyDescent="0.2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</row>
    <row r="205" spans="1:77" x14ac:dyDescent="0.2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</row>
    <row r="206" spans="1:77" x14ac:dyDescent="0.2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</row>
    <row r="207" spans="1:77" x14ac:dyDescent="0.2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</row>
    <row r="208" spans="1:77" x14ac:dyDescent="0.2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</row>
    <row r="209" spans="1:77" x14ac:dyDescent="0.2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</row>
    <row r="210" spans="1:77" x14ac:dyDescent="0.2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</row>
    <row r="211" spans="1:77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</row>
    <row r="212" spans="1:77" x14ac:dyDescent="0.2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</row>
    <row r="213" spans="1:77" x14ac:dyDescent="0.2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</row>
    <row r="214" spans="1:77" x14ac:dyDescent="0.2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</row>
    <row r="215" spans="1:77" x14ac:dyDescent="0.2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</row>
    <row r="216" spans="1:77" x14ac:dyDescent="0.2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</row>
    <row r="217" spans="1:77" x14ac:dyDescent="0.2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</row>
    <row r="218" spans="1:77" x14ac:dyDescent="0.2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</row>
    <row r="219" spans="1:77" x14ac:dyDescent="0.2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</row>
    <row r="220" spans="1:77" x14ac:dyDescent="0.25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</row>
    <row r="221" spans="1:77" x14ac:dyDescent="0.25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</row>
    <row r="222" spans="1:77" x14ac:dyDescent="0.25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</row>
    <row r="223" spans="1:77" x14ac:dyDescent="0.25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</row>
    <row r="224" spans="1:77" x14ac:dyDescent="0.25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</row>
    <row r="225" spans="1:77" x14ac:dyDescent="0.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</row>
    <row r="226" spans="1:77" x14ac:dyDescent="0.25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</row>
    <row r="227" spans="1:77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</row>
    <row r="228" spans="1:77" x14ac:dyDescent="0.25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</row>
    <row r="229" spans="1:77" x14ac:dyDescent="0.25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</row>
    <row r="230" spans="1:77" x14ac:dyDescent="0.25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</row>
    <row r="231" spans="1:77" x14ac:dyDescent="0.2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</row>
    <row r="232" spans="1:77" x14ac:dyDescent="0.2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</row>
    <row r="233" spans="1:77" x14ac:dyDescent="0.2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</row>
    <row r="234" spans="1:77" x14ac:dyDescent="0.2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</row>
    <row r="235" spans="1:77" x14ac:dyDescent="0.2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</row>
    <row r="236" spans="1:77" x14ac:dyDescent="0.2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</row>
    <row r="237" spans="1:77" x14ac:dyDescent="0.2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</row>
    <row r="238" spans="1:77" x14ac:dyDescent="0.2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</row>
    <row r="239" spans="1:77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</row>
    <row r="240" spans="1:77" x14ac:dyDescent="0.2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</row>
    <row r="241" spans="1:77" x14ac:dyDescent="0.2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</row>
    <row r="242" spans="1:77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</row>
    <row r="243" spans="1:77" x14ac:dyDescent="0.2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</row>
    <row r="244" spans="1:77" x14ac:dyDescent="0.2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</row>
    <row r="245" spans="1:77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</row>
    <row r="246" spans="1:77" x14ac:dyDescent="0.2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</row>
    <row r="247" spans="1:77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</row>
    <row r="248" spans="1:77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</row>
    <row r="249" spans="1:77" x14ac:dyDescent="0.2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</row>
    <row r="250" spans="1:77" x14ac:dyDescent="0.2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</row>
    <row r="251" spans="1:77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</row>
    <row r="252" spans="1:77" x14ac:dyDescent="0.2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</row>
    <row r="253" spans="1:77" x14ac:dyDescent="0.2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</row>
    <row r="254" spans="1:77" x14ac:dyDescent="0.2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</row>
    <row r="255" spans="1:77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</row>
    <row r="256" spans="1:77" x14ac:dyDescent="0.2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</row>
    <row r="257" spans="1:77" x14ac:dyDescent="0.2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</row>
    <row r="258" spans="1:77" x14ac:dyDescent="0.2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</row>
    <row r="259" spans="1:77" x14ac:dyDescent="0.2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</row>
    <row r="260" spans="1:77" x14ac:dyDescent="0.2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</row>
    <row r="261" spans="1:77" x14ac:dyDescent="0.2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</row>
    <row r="262" spans="1:77" x14ac:dyDescent="0.2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</row>
    <row r="263" spans="1:77" x14ac:dyDescent="0.2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</row>
    <row r="264" spans="1:77" x14ac:dyDescent="0.2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</row>
    <row r="265" spans="1:77" x14ac:dyDescent="0.2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</row>
    <row r="266" spans="1:77" x14ac:dyDescent="0.2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</row>
    <row r="267" spans="1:77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</row>
    <row r="268" spans="1:77" x14ac:dyDescent="0.2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</row>
    <row r="269" spans="1:77" x14ac:dyDescent="0.2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</row>
    <row r="270" spans="1:77" x14ac:dyDescent="0.2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</row>
    <row r="271" spans="1:77" x14ac:dyDescent="0.2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</row>
    <row r="272" spans="1:77" x14ac:dyDescent="0.2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</row>
    <row r="273" spans="1:77" x14ac:dyDescent="0.2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</row>
    <row r="274" spans="1:77" x14ac:dyDescent="0.2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</row>
    <row r="275" spans="1:77" x14ac:dyDescent="0.2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</row>
    <row r="276" spans="1:77" x14ac:dyDescent="0.2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</row>
    <row r="277" spans="1:77" x14ac:dyDescent="0.2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</row>
    <row r="278" spans="1:77" x14ac:dyDescent="0.2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</row>
    <row r="279" spans="1:77" x14ac:dyDescent="0.2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</row>
    <row r="280" spans="1:77" x14ac:dyDescent="0.2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</row>
    <row r="281" spans="1:77" x14ac:dyDescent="0.2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</row>
    <row r="282" spans="1:77" x14ac:dyDescent="0.2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</row>
    <row r="283" spans="1:77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</row>
    <row r="284" spans="1:77" x14ac:dyDescent="0.2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</row>
    <row r="285" spans="1:77" x14ac:dyDescent="0.2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</row>
    <row r="286" spans="1:77" x14ac:dyDescent="0.2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</row>
    <row r="287" spans="1:77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</row>
    <row r="288" spans="1:77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</row>
    <row r="289" spans="1:77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</row>
    <row r="290" spans="1:77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</row>
    <row r="291" spans="1:77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</row>
    <row r="292" spans="1:77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</row>
    <row r="293" spans="1:77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</row>
    <row r="294" spans="1:77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</row>
    <row r="295" spans="1:77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</row>
    <row r="296" spans="1:77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</row>
    <row r="297" spans="1:77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</row>
    <row r="298" spans="1:77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</row>
    <row r="299" spans="1:77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</row>
    <row r="300" spans="1:77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</row>
    <row r="301" spans="1:77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</row>
    <row r="302" spans="1:77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</row>
    <row r="303" spans="1:77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</row>
    <row r="304" spans="1:77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</row>
    <row r="305" spans="1:77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</row>
    <row r="306" spans="1:77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</row>
    <row r="307" spans="1:77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</row>
    <row r="308" spans="1:77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</row>
    <row r="309" spans="1:77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</row>
    <row r="310" spans="1:77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</row>
    <row r="311" spans="1:77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</row>
    <row r="312" spans="1:77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</row>
    <row r="313" spans="1:77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</row>
    <row r="314" spans="1:77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</row>
    <row r="315" spans="1:77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</row>
    <row r="316" spans="1:77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</row>
    <row r="317" spans="1:77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</row>
    <row r="318" spans="1:77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</row>
    <row r="319" spans="1:77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</row>
    <row r="320" spans="1:77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</row>
    <row r="321" spans="1:77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</row>
    <row r="322" spans="1:77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</row>
    <row r="323" spans="1:77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</row>
    <row r="324" spans="1:77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</row>
    <row r="325" spans="1:77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</row>
    <row r="326" spans="1:77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</row>
    <row r="327" spans="1:77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</row>
    <row r="328" spans="1:77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</row>
    <row r="329" spans="1:77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</row>
    <row r="330" spans="1:77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</row>
    <row r="331" spans="1:77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</row>
    <row r="332" spans="1:77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</row>
    <row r="333" spans="1:77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</row>
    <row r="334" spans="1:77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</row>
    <row r="335" spans="1:77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</row>
    <row r="336" spans="1:77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</row>
    <row r="337" spans="1:77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</row>
    <row r="338" spans="1:77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</row>
    <row r="339" spans="1:77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</row>
    <row r="340" spans="1:77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</row>
    <row r="341" spans="1:77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</row>
    <row r="342" spans="1:77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</row>
    <row r="343" spans="1:77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</row>
    <row r="344" spans="1:77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</row>
    <row r="345" spans="1:77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</row>
    <row r="346" spans="1:77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</row>
    <row r="347" spans="1:77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</row>
    <row r="348" spans="1:77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</row>
    <row r="349" spans="1:77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</row>
    <row r="350" spans="1:77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</row>
    <row r="351" spans="1:77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</row>
    <row r="352" spans="1:77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</row>
    <row r="353" spans="1:77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</row>
    <row r="354" spans="1:77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</row>
    <row r="355" spans="1:77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</row>
    <row r="356" spans="1:77" x14ac:dyDescent="0.2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</row>
    <row r="357" spans="1:77" x14ac:dyDescent="0.2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</row>
    <row r="358" spans="1:77" x14ac:dyDescent="0.2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</row>
    <row r="359" spans="1:77" x14ac:dyDescent="0.2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</row>
    <row r="360" spans="1:77" x14ac:dyDescent="0.2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</row>
    <row r="361" spans="1:77" x14ac:dyDescent="0.2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</row>
    <row r="362" spans="1:77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</row>
    <row r="363" spans="1:77" x14ac:dyDescent="0.2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</row>
    <row r="364" spans="1:77" x14ac:dyDescent="0.2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</row>
    <row r="365" spans="1:77" x14ac:dyDescent="0.2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</row>
    <row r="366" spans="1:77" x14ac:dyDescent="0.2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</row>
    <row r="367" spans="1:77" x14ac:dyDescent="0.2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</row>
    <row r="368" spans="1:77" x14ac:dyDescent="0.2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</row>
    <row r="369" spans="1:77" x14ac:dyDescent="0.2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</row>
    <row r="370" spans="1:77" x14ac:dyDescent="0.2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</row>
    <row r="371" spans="1:77" x14ac:dyDescent="0.2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</row>
    <row r="372" spans="1:77" x14ac:dyDescent="0.2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</row>
    <row r="373" spans="1:77" x14ac:dyDescent="0.2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</row>
    <row r="374" spans="1:77" x14ac:dyDescent="0.2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</row>
    <row r="375" spans="1:77" x14ac:dyDescent="0.2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</row>
    <row r="376" spans="1:77" x14ac:dyDescent="0.2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</row>
    <row r="377" spans="1:77" x14ac:dyDescent="0.2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</row>
    <row r="378" spans="1:77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</row>
    <row r="379" spans="1:77" x14ac:dyDescent="0.2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</row>
    <row r="380" spans="1:77" x14ac:dyDescent="0.2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</row>
    <row r="381" spans="1:77" x14ac:dyDescent="0.2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</row>
    <row r="382" spans="1:77" x14ac:dyDescent="0.2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</row>
    <row r="383" spans="1:77" x14ac:dyDescent="0.2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</row>
    <row r="384" spans="1:77" x14ac:dyDescent="0.2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</row>
    <row r="385" spans="1:77" x14ac:dyDescent="0.2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</row>
    <row r="386" spans="1:77" x14ac:dyDescent="0.2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</row>
    <row r="387" spans="1:77" x14ac:dyDescent="0.2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</row>
    <row r="388" spans="1:77" x14ac:dyDescent="0.2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</row>
    <row r="389" spans="1:77" x14ac:dyDescent="0.2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</row>
    <row r="390" spans="1:77" x14ac:dyDescent="0.2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</row>
    <row r="391" spans="1:77" x14ac:dyDescent="0.2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</row>
    <row r="392" spans="1:77" x14ac:dyDescent="0.2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</row>
    <row r="393" spans="1:77" x14ac:dyDescent="0.2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</row>
    <row r="394" spans="1:77" x14ac:dyDescent="0.2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</row>
    <row r="395" spans="1:77" x14ac:dyDescent="0.2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</row>
    <row r="396" spans="1:77" x14ac:dyDescent="0.2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</row>
    <row r="397" spans="1:77" x14ac:dyDescent="0.2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</row>
    <row r="398" spans="1:77" x14ac:dyDescent="0.2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</row>
    <row r="399" spans="1:77" x14ac:dyDescent="0.2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</row>
    <row r="400" spans="1:77" x14ac:dyDescent="0.2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</row>
    <row r="401" spans="1:77" x14ac:dyDescent="0.2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</row>
    <row r="402" spans="1:77" x14ac:dyDescent="0.2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</row>
    <row r="403" spans="1:77" x14ac:dyDescent="0.2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</row>
    <row r="404" spans="1:77" x14ac:dyDescent="0.2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</row>
    <row r="405" spans="1:77" x14ac:dyDescent="0.2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</row>
    <row r="406" spans="1:77" x14ac:dyDescent="0.2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</row>
    <row r="407" spans="1:77" x14ac:dyDescent="0.2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</row>
    <row r="408" spans="1:77" x14ac:dyDescent="0.2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</row>
    <row r="409" spans="1:77" x14ac:dyDescent="0.2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</row>
    <row r="410" spans="1:77" x14ac:dyDescent="0.2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</row>
    <row r="411" spans="1:77" x14ac:dyDescent="0.2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</row>
    <row r="412" spans="1:77" x14ac:dyDescent="0.2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</row>
    <row r="413" spans="1:77" x14ac:dyDescent="0.2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</row>
    <row r="414" spans="1:77" x14ac:dyDescent="0.2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</row>
    <row r="415" spans="1:77" x14ac:dyDescent="0.2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</row>
    <row r="416" spans="1:77" x14ac:dyDescent="0.2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</row>
    <row r="417" spans="1:77" x14ac:dyDescent="0.2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</row>
    <row r="418" spans="1:77" x14ac:dyDescent="0.2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</row>
    <row r="419" spans="1:77" x14ac:dyDescent="0.2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</row>
    <row r="420" spans="1:77" x14ac:dyDescent="0.2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</row>
    <row r="421" spans="1:77" x14ac:dyDescent="0.2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</row>
    <row r="422" spans="1:77" x14ac:dyDescent="0.2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</row>
    <row r="423" spans="1:77" x14ac:dyDescent="0.2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</row>
    <row r="424" spans="1:77" x14ac:dyDescent="0.2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</row>
    <row r="425" spans="1:77" x14ac:dyDescent="0.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</row>
    <row r="426" spans="1:77" x14ac:dyDescent="0.2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</row>
    <row r="427" spans="1:77" x14ac:dyDescent="0.2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</row>
    <row r="428" spans="1:77" x14ac:dyDescent="0.2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</row>
    <row r="429" spans="1:77" x14ac:dyDescent="0.2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</row>
    <row r="430" spans="1:77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</row>
    <row r="431" spans="1:77" x14ac:dyDescent="0.2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</row>
    <row r="432" spans="1:77" x14ac:dyDescent="0.2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</row>
    <row r="433" spans="1:77" x14ac:dyDescent="0.2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</row>
    <row r="434" spans="1:77" x14ac:dyDescent="0.2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</row>
    <row r="435" spans="1:77" x14ac:dyDescent="0.2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</row>
    <row r="436" spans="1:77" x14ac:dyDescent="0.2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</row>
    <row r="437" spans="1:77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</row>
    <row r="438" spans="1:77" x14ac:dyDescent="0.2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</row>
    <row r="439" spans="1:77" x14ac:dyDescent="0.2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</row>
    <row r="440" spans="1:77" x14ac:dyDescent="0.2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</row>
    <row r="441" spans="1:77" x14ac:dyDescent="0.2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</row>
    <row r="442" spans="1:77" x14ac:dyDescent="0.2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</row>
    <row r="443" spans="1:77" x14ac:dyDescent="0.2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</row>
    <row r="444" spans="1:77" x14ac:dyDescent="0.2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</row>
    <row r="445" spans="1:77" x14ac:dyDescent="0.2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</row>
    <row r="446" spans="1:77" x14ac:dyDescent="0.2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</row>
    <row r="447" spans="1:77" x14ac:dyDescent="0.2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</row>
    <row r="448" spans="1:77" x14ac:dyDescent="0.2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</row>
    <row r="449" spans="1:77" x14ac:dyDescent="0.2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</row>
    <row r="450" spans="1:77" x14ac:dyDescent="0.2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</row>
    <row r="451" spans="1:77" x14ac:dyDescent="0.2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</row>
    <row r="452" spans="1:77" x14ac:dyDescent="0.2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</row>
    <row r="453" spans="1:77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</row>
    <row r="454" spans="1:77" x14ac:dyDescent="0.2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</row>
    <row r="455" spans="1:77" x14ac:dyDescent="0.2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</row>
    <row r="456" spans="1:77" x14ac:dyDescent="0.2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</row>
    <row r="457" spans="1:77" x14ac:dyDescent="0.2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</row>
    <row r="458" spans="1:77" x14ac:dyDescent="0.2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</row>
    <row r="459" spans="1:77" x14ac:dyDescent="0.2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</row>
    <row r="460" spans="1:77" x14ac:dyDescent="0.2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</row>
    <row r="461" spans="1:77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</row>
    <row r="462" spans="1:77" x14ac:dyDescent="0.2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</row>
    <row r="463" spans="1:77" x14ac:dyDescent="0.2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</row>
    <row r="464" spans="1:77" x14ac:dyDescent="0.2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</row>
    <row r="465" spans="1:77" x14ac:dyDescent="0.2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</row>
    <row r="466" spans="1:77" x14ac:dyDescent="0.2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</row>
    <row r="467" spans="1:77" x14ac:dyDescent="0.2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</row>
    <row r="468" spans="1:77" x14ac:dyDescent="0.2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</row>
    <row r="469" spans="1:77" x14ac:dyDescent="0.2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</row>
    <row r="470" spans="1:77" x14ac:dyDescent="0.2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</row>
    <row r="471" spans="1:77" x14ac:dyDescent="0.2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</row>
    <row r="472" spans="1:77" x14ac:dyDescent="0.2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</row>
    <row r="473" spans="1:77" x14ac:dyDescent="0.2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</row>
    <row r="474" spans="1:77" x14ac:dyDescent="0.2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</row>
    <row r="475" spans="1:77" x14ac:dyDescent="0.2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</row>
    <row r="476" spans="1:77" x14ac:dyDescent="0.2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</row>
    <row r="477" spans="1:77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</row>
    <row r="478" spans="1:77" x14ac:dyDescent="0.2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</row>
    <row r="479" spans="1:77" x14ac:dyDescent="0.2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</row>
    <row r="480" spans="1:77" x14ac:dyDescent="0.2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</row>
    <row r="481" spans="1:77" x14ac:dyDescent="0.2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</row>
    <row r="482" spans="1:77" x14ac:dyDescent="0.2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</row>
    <row r="483" spans="1:77" x14ac:dyDescent="0.2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</row>
    <row r="484" spans="1:77" x14ac:dyDescent="0.2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</row>
    <row r="485" spans="1:77" x14ac:dyDescent="0.2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</row>
    <row r="486" spans="1:77" x14ac:dyDescent="0.2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</row>
    <row r="487" spans="1:77" x14ac:dyDescent="0.2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</row>
    <row r="488" spans="1:77" x14ac:dyDescent="0.2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</row>
    <row r="489" spans="1:77" x14ac:dyDescent="0.2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</row>
    <row r="490" spans="1:77" x14ac:dyDescent="0.2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</row>
    <row r="491" spans="1:77" x14ac:dyDescent="0.2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</row>
    <row r="492" spans="1:77" x14ac:dyDescent="0.2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</row>
    <row r="493" spans="1:77" x14ac:dyDescent="0.2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</row>
    <row r="494" spans="1:77" x14ac:dyDescent="0.2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</row>
    <row r="495" spans="1:77" x14ac:dyDescent="0.2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</row>
    <row r="496" spans="1:77" x14ac:dyDescent="0.2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</row>
    <row r="497" spans="1:77" x14ac:dyDescent="0.2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</row>
    <row r="498" spans="1:77" x14ac:dyDescent="0.2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</row>
    <row r="499" spans="1:77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</row>
    <row r="500" spans="1:77" x14ac:dyDescent="0.2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</row>
    <row r="501" spans="1:77" x14ac:dyDescent="0.2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</row>
    <row r="502" spans="1:77" x14ac:dyDescent="0.2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</row>
    <row r="503" spans="1:77" x14ac:dyDescent="0.2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</row>
    <row r="504" spans="1:77" x14ac:dyDescent="0.2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</row>
    <row r="505" spans="1:77" x14ac:dyDescent="0.2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</row>
    <row r="506" spans="1:77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</row>
    <row r="507" spans="1:77" x14ac:dyDescent="0.2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</row>
    <row r="508" spans="1:77" x14ac:dyDescent="0.2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</row>
    <row r="509" spans="1:77" x14ac:dyDescent="0.2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</row>
    <row r="510" spans="1:77" x14ac:dyDescent="0.2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</row>
    <row r="511" spans="1:77" x14ac:dyDescent="0.2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</row>
    <row r="512" spans="1:77" x14ac:dyDescent="0.2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</row>
    <row r="513" spans="1:77" x14ac:dyDescent="0.2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</row>
    <row r="514" spans="1:77" x14ac:dyDescent="0.2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</row>
    <row r="515" spans="1:77" x14ac:dyDescent="0.2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</row>
    <row r="516" spans="1:77" x14ac:dyDescent="0.2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</row>
    <row r="517" spans="1:77" x14ac:dyDescent="0.2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</row>
    <row r="518" spans="1:77" x14ac:dyDescent="0.2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</row>
    <row r="519" spans="1:77" x14ac:dyDescent="0.2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</row>
    <row r="520" spans="1:77" x14ac:dyDescent="0.2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</row>
    <row r="521" spans="1:77" x14ac:dyDescent="0.2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</row>
    <row r="522" spans="1:77" x14ac:dyDescent="0.2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</row>
    <row r="523" spans="1:77" x14ac:dyDescent="0.2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</row>
    <row r="524" spans="1:77" x14ac:dyDescent="0.2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</row>
    <row r="525" spans="1:77" x14ac:dyDescent="0.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</row>
    <row r="526" spans="1:77" x14ac:dyDescent="0.2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</row>
    <row r="527" spans="1:77" x14ac:dyDescent="0.2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</row>
    <row r="528" spans="1:77" x14ac:dyDescent="0.2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</row>
    <row r="529" spans="1:77" x14ac:dyDescent="0.2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</row>
    <row r="530" spans="1:77" x14ac:dyDescent="0.2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</row>
    <row r="531" spans="1:77" x14ac:dyDescent="0.2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</row>
    <row r="532" spans="1:77" x14ac:dyDescent="0.2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</row>
    <row r="533" spans="1:77" x14ac:dyDescent="0.2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</row>
    <row r="534" spans="1:77" x14ac:dyDescent="0.2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</row>
    <row r="535" spans="1:77" x14ac:dyDescent="0.2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</row>
    <row r="536" spans="1:77" x14ac:dyDescent="0.2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</row>
    <row r="537" spans="1:77" x14ac:dyDescent="0.2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</row>
    <row r="538" spans="1:77" x14ac:dyDescent="0.2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</row>
    <row r="539" spans="1:77" x14ac:dyDescent="0.2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</row>
    <row r="540" spans="1:77" x14ac:dyDescent="0.2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</row>
    <row r="541" spans="1:77" x14ac:dyDescent="0.2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</row>
    <row r="542" spans="1:77" x14ac:dyDescent="0.2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</row>
    <row r="543" spans="1:77" x14ac:dyDescent="0.2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</row>
    <row r="544" spans="1:77" x14ac:dyDescent="0.2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</row>
    <row r="545" spans="1:77" x14ac:dyDescent="0.2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</row>
    <row r="546" spans="1:77" x14ac:dyDescent="0.2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</row>
    <row r="547" spans="1:77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</row>
    <row r="548" spans="1:77" x14ac:dyDescent="0.2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</row>
    <row r="549" spans="1:77" x14ac:dyDescent="0.2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</row>
    <row r="550" spans="1:77" x14ac:dyDescent="0.2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</row>
    <row r="551" spans="1:77" x14ac:dyDescent="0.2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</row>
    <row r="552" spans="1:77" x14ac:dyDescent="0.2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</row>
    <row r="553" spans="1:77" x14ac:dyDescent="0.2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</row>
    <row r="554" spans="1:77" x14ac:dyDescent="0.2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</row>
    <row r="555" spans="1:77" x14ac:dyDescent="0.2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</row>
    <row r="556" spans="1:77" x14ac:dyDescent="0.2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</row>
    <row r="557" spans="1:77" x14ac:dyDescent="0.2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</row>
    <row r="558" spans="1:77" x14ac:dyDescent="0.2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</row>
    <row r="559" spans="1:77" x14ac:dyDescent="0.2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</row>
    <row r="560" spans="1:77" x14ac:dyDescent="0.2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</row>
    <row r="561" spans="1:77" x14ac:dyDescent="0.25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</row>
    <row r="562" spans="1:77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</row>
    <row r="563" spans="1:77" x14ac:dyDescent="0.25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</row>
    <row r="564" spans="1:77" x14ac:dyDescent="0.25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</row>
    <row r="565" spans="1:77" x14ac:dyDescent="0.2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</row>
    <row r="566" spans="1:77" x14ac:dyDescent="0.25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</row>
    <row r="567" spans="1:77" x14ac:dyDescent="0.25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</row>
    <row r="568" spans="1:77" x14ac:dyDescent="0.25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</row>
    <row r="569" spans="1:77" x14ac:dyDescent="0.25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</row>
    <row r="570" spans="1:77" x14ac:dyDescent="0.25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</row>
    <row r="571" spans="1:77" x14ac:dyDescent="0.25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</row>
    <row r="572" spans="1:77" x14ac:dyDescent="0.25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</row>
    <row r="573" spans="1:77" x14ac:dyDescent="0.25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</row>
    <row r="574" spans="1:77" x14ac:dyDescent="0.25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</row>
    <row r="575" spans="1:77" x14ac:dyDescent="0.2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</row>
    <row r="576" spans="1:77" x14ac:dyDescent="0.25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</row>
    <row r="577" spans="1:77" x14ac:dyDescent="0.25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</row>
    <row r="578" spans="1:77" x14ac:dyDescent="0.25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</row>
    <row r="579" spans="1:77" x14ac:dyDescent="0.25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</row>
    <row r="580" spans="1:77" x14ac:dyDescent="0.25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</row>
    <row r="581" spans="1:77" x14ac:dyDescent="0.25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</row>
    <row r="582" spans="1:77" x14ac:dyDescent="0.25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</row>
    <row r="583" spans="1:77" x14ac:dyDescent="0.25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</row>
    <row r="584" spans="1:77" x14ac:dyDescent="0.25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</row>
    <row r="585" spans="1:77" x14ac:dyDescent="0.2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</row>
    <row r="586" spans="1:77" x14ac:dyDescent="0.25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</row>
    <row r="587" spans="1:77" x14ac:dyDescent="0.25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</row>
    <row r="588" spans="1:77" x14ac:dyDescent="0.25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</row>
    <row r="589" spans="1:77" x14ac:dyDescent="0.25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</row>
    <row r="590" spans="1:77" x14ac:dyDescent="0.25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</row>
    <row r="591" spans="1:77" x14ac:dyDescent="0.25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</row>
    <row r="592" spans="1:77" x14ac:dyDescent="0.25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</row>
    <row r="593" spans="1:77" x14ac:dyDescent="0.25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</row>
    <row r="594" spans="1:77" x14ac:dyDescent="0.25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</row>
    <row r="595" spans="1:77" x14ac:dyDescent="0.2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</row>
    <row r="596" spans="1:77" x14ac:dyDescent="0.25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</row>
    <row r="597" spans="1:77" x14ac:dyDescent="0.25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</row>
    <row r="598" spans="1:77" x14ac:dyDescent="0.25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</row>
    <row r="599" spans="1:77" x14ac:dyDescent="0.25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</row>
    <row r="600" spans="1:77" x14ac:dyDescent="0.25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</row>
    <row r="601" spans="1:77" x14ac:dyDescent="0.25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</row>
    <row r="602" spans="1:77" x14ac:dyDescent="0.25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</row>
    <row r="603" spans="1:77" x14ac:dyDescent="0.25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</row>
    <row r="604" spans="1:77" x14ac:dyDescent="0.25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</row>
    <row r="605" spans="1:77" x14ac:dyDescent="0.2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</row>
    <row r="606" spans="1:77" x14ac:dyDescent="0.25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</row>
    <row r="607" spans="1:77" x14ac:dyDescent="0.25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</row>
    <row r="608" spans="1:77" x14ac:dyDescent="0.25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</row>
    <row r="609" spans="1:77" x14ac:dyDescent="0.25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</row>
    <row r="610" spans="1:77" x14ac:dyDescent="0.25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</row>
    <row r="611" spans="1:77" x14ac:dyDescent="0.25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</row>
    <row r="612" spans="1:77" x14ac:dyDescent="0.25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</row>
    <row r="613" spans="1:77" x14ac:dyDescent="0.25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</row>
    <row r="614" spans="1:77" x14ac:dyDescent="0.25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</row>
    <row r="615" spans="1:77" x14ac:dyDescent="0.2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</row>
    <row r="616" spans="1:77" x14ac:dyDescent="0.25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</row>
    <row r="617" spans="1:77" x14ac:dyDescent="0.25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</row>
    <row r="618" spans="1:77" x14ac:dyDescent="0.25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</row>
    <row r="619" spans="1:77" x14ac:dyDescent="0.25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</row>
    <row r="620" spans="1:77" x14ac:dyDescent="0.25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</row>
    <row r="621" spans="1:77" x14ac:dyDescent="0.25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</row>
    <row r="622" spans="1:77" x14ac:dyDescent="0.25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</row>
    <row r="623" spans="1:77" x14ac:dyDescent="0.25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</row>
    <row r="624" spans="1:77" x14ac:dyDescent="0.25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</row>
    <row r="625" spans="1:77" x14ac:dyDescent="0.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</row>
    <row r="626" spans="1:77" x14ac:dyDescent="0.25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</row>
    <row r="627" spans="1:77" x14ac:dyDescent="0.25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</row>
    <row r="628" spans="1:77" x14ac:dyDescent="0.25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</row>
    <row r="629" spans="1:77" x14ac:dyDescent="0.25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</row>
    <row r="630" spans="1:77" x14ac:dyDescent="0.25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</row>
    <row r="631" spans="1:77" x14ac:dyDescent="0.25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</row>
    <row r="632" spans="1:77" x14ac:dyDescent="0.25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</row>
    <row r="633" spans="1:77" x14ac:dyDescent="0.25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</row>
    <row r="634" spans="1:77" x14ac:dyDescent="0.25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</row>
    <row r="635" spans="1:77" x14ac:dyDescent="0.2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</row>
    <row r="636" spans="1:77" x14ac:dyDescent="0.25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</row>
    <row r="637" spans="1:77" x14ac:dyDescent="0.25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</row>
    <row r="638" spans="1:77" x14ac:dyDescent="0.25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</row>
    <row r="639" spans="1:77" x14ac:dyDescent="0.25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</row>
    <row r="640" spans="1:77" x14ac:dyDescent="0.25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</row>
    <row r="641" spans="1:77" x14ac:dyDescent="0.25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</row>
    <row r="642" spans="1:77" x14ac:dyDescent="0.25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</row>
    <row r="643" spans="1:77" x14ac:dyDescent="0.25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</row>
    <row r="644" spans="1:77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</row>
    <row r="645" spans="1:77" x14ac:dyDescent="0.2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</row>
    <row r="646" spans="1:77" x14ac:dyDescent="0.25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</row>
    <row r="647" spans="1:77" x14ac:dyDescent="0.25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</row>
    <row r="648" spans="1:77" x14ac:dyDescent="0.25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</row>
    <row r="649" spans="1:77" x14ac:dyDescent="0.25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</row>
    <row r="650" spans="1:77" x14ac:dyDescent="0.25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</row>
    <row r="651" spans="1:77" x14ac:dyDescent="0.25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</row>
    <row r="652" spans="1:77" x14ac:dyDescent="0.25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</row>
    <row r="653" spans="1:77" x14ac:dyDescent="0.25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</row>
    <row r="654" spans="1:77" x14ac:dyDescent="0.25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</row>
    <row r="655" spans="1:77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</row>
    <row r="656" spans="1:77" x14ac:dyDescent="0.25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</row>
    <row r="657" spans="1:77" x14ac:dyDescent="0.25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</row>
    <row r="658" spans="1:77" x14ac:dyDescent="0.25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</row>
    <row r="659" spans="1:77" x14ac:dyDescent="0.25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</row>
    <row r="660" spans="1:77" x14ac:dyDescent="0.25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</row>
    <row r="661" spans="1:77" x14ac:dyDescent="0.25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</row>
    <row r="662" spans="1:77" x14ac:dyDescent="0.25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</row>
    <row r="663" spans="1:77" x14ac:dyDescent="0.25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</row>
    <row r="664" spans="1:77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</row>
    <row r="665" spans="1:77" x14ac:dyDescent="0.2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</row>
    <row r="666" spans="1:77" x14ac:dyDescent="0.25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</row>
    <row r="667" spans="1:77" x14ac:dyDescent="0.25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</row>
    <row r="668" spans="1:77" x14ac:dyDescent="0.25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</row>
    <row r="669" spans="1:77" x14ac:dyDescent="0.25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</row>
    <row r="670" spans="1:77" x14ac:dyDescent="0.25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</row>
    <row r="671" spans="1:77" x14ac:dyDescent="0.25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</row>
    <row r="672" spans="1:77" x14ac:dyDescent="0.25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</row>
    <row r="673" spans="1:77" x14ac:dyDescent="0.25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</row>
    <row r="674" spans="1:77" x14ac:dyDescent="0.25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</row>
    <row r="675" spans="1:77" x14ac:dyDescent="0.2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</row>
    <row r="676" spans="1:77" x14ac:dyDescent="0.25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</row>
    <row r="677" spans="1:77" x14ac:dyDescent="0.25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</row>
    <row r="678" spans="1:77" x14ac:dyDescent="0.25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</row>
    <row r="679" spans="1:77" x14ac:dyDescent="0.25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</row>
    <row r="680" spans="1:77" x14ac:dyDescent="0.25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</row>
    <row r="681" spans="1:77" x14ac:dyDescent="0.25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</row>
    <row r="682" spans="1:77" x14ac:dyDescent="0.25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</row>
    <row r="683" spans="1:77" x14ac:dyDescent="0.25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</row>
    <row r="684" spans="1:77" x14ac:dyDescent="0.25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</row>
    <row r="685" spans="1:77" x14ac:dyDescent="0.2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</row>
    <row r="686" spans="1:77" x14ac:dyDescent="0.25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</row>
    <row r="687" spans="1:77" x14ac:dyDescent="0.25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</row>
    <row r="688" spans="1:77" x14ac:dyDescent="0.25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</row>
    <row r="689" spans="1:77" x14ac:dyDescent="0.25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</row>
    <row r="690" spans="1:77" x14ac:dyDescent="0.25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</row>
    <row r="691" spans="1:77" x14ac:dyDescent="0.25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</row>
    <row r="692" spans="1:77" x14ac:dyDescent="0.25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</row>
    <row r="693" spans="1:77" x14ac:dyDescent="0.25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</row>
    <row r="694" spans="1:77" x14ac:dyDescent="0.25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</row>
    <row r="695" spans="1:77" x14ac:dyDescent="0.2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</row>
    <row r="696" spans="1:77" x14ac:dyDescent="0.25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</row>
    <row r="697" spans="1:77" x14ac:dyDescent="0.25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</row>
    <row r="698" spans="1:77" x14ac:dyDescent="0.25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</row>
    <row r="699" spans="1:77" x14ac:dyDescent="0.25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</row>
    <row r="700" spans="1:77" x14ac:dyDescent="0.25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</row>
    <row r="701" spans="1:77" x14ac:dyDescent="0.25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</row>
    <row r="702" spans="1:77" x14ac:dyDescent="0.25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</row>
    <row r="703" spans="1:77" x14ac:dyDescent="0.25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</row>
    <row r="704" spans="1:77" x14ac:dyDescent="0.25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</row>
    <row r="705" spans="1:77" x14ac:dyDescent="0.2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</row>
    <row r="706" spans="1:77" x14ac:dyDescent="0.25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</row>
    <row r="707" spans="1:77" x14ac:dyDescent="0.25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</row>
    <row r="708" spans="1:77" x14ac:dyDescent="0.25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</row>
    <row r="709" spans="1:77" x14ac:dyDescent="0.25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</row>
    <row r="710" spans="1:77" x14ac:dyDescent="0.25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</row>
    <row r="711" spans="1:77" x14ac:dyDescent="0.25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</row>
    <row r="712" spans="1:77" x14ac:dyDescent="0.25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</row>
    <row r="713" spans="1:77" x14ac:dyDescent="0.25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</row>
    <row r="714" spans="1:77" x14ac:dyDescent="0.25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</row>
    <row r="715" spans="1:77" x14ac:dyDescent="0.2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</row>
    <row r="716" spans="1:77" x14ac:dyDescent="0.25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</row>
    <row r="717" spans="1:77" x14ac:dyDescent="0.25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</row>
    <row r="718" spans="1:77" x14ac:dyDescent="0.25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</row>
    <row r="719" spans="1:77" x14ac:dyDescent="0.25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</row>
    <row r="720" spans="1:77" x14ac:dyDescent="0.25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</row>
    <row r="721" spans="1:77" x14ac:dyDescent="0.25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</row>
    <row r="722" spans="1:77" x14ac:dyDescent="0.25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</row>
    <row r="723" spans="1:77" x14ac:dyDescent="0.25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</row>
    <row r="724" spans="1:77" x14ac:dyDescent="0.25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</row>
    <row r="725" spans="1:77" x14ac:dyDescent="0.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</row>
    <row r="726" spans="1:77" x14ac:dyDescent="0.25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</row>
    <row r="727" spans="1:77" x14ac:dyDescent="0.25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</row>
    <row r="728" spans="1:77" x14ac:dyDescent="0.25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</row>
    <row r="729" spans="1:77" x14ac:dyDescent="0.25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</row>
    <row r="730" spans="1:77" x14ac:dyDescent="0.25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</row>
    <row r="731" spans="1:77" x14ac:dyDescent="0.25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</row>
    <row r="732" spans="1:77" x14ac:dyDescent="0.25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</row>
    <row r="733" spans="1:77" x14ac:dyDescent="0.25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</row>
    <row r="734" spans="1:77" x14ac:dyDescent="0.25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</row>
    <row r="735" spans="1:77" x14ac:dyDescent="0.2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</row>
    <row r="736" spans="1:77" x14ac:dyDescent="0.25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</row>
    <row r="737" spans="1:77" x14ac:dyDescent="0.25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</row>
    <row r="738" spans="1:77" x14ac:dyDescent="0.25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</row>
    <row r="739" spans="1:77" x14ac:dyDescent="0.25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</row>
    <row r="740" spans="1:77" x14ac:dyDescent="0.25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</row>
    <row r="741" spans="1:77" x14ac:dyDescent="0.25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</row>
    <row r="742" spans="1:77" x14ac:dyDescent="0.25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</row>
    <row r="743" spans="1:77" x14ac:dyDescent="0.25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</row>
    <row r="744" spans="1:77" x14ac:dyDescent="0.25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</row>
    <row r="745" spans="1:77" x14ac:dyDescent="0.2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</row>
    <row r="746" spans="1:77" x14ac:dyDescent="0.25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</row>
    <row r="747" spans="1:77" x14ac:dyDescent="0.25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</row>
    <row r="748" spans="1:77" x14ac:dyDescent="0.25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</row>
    <row r="749" spans="1:77" x14ac:dyDescent="0.25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</row>
    <row r="750" spans="1:77" x14ac:dyDescent="0.25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</row>
    <row r="751" spans="1:77" x14ac:dyDescent="0.25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</row>
    <row r="752" spans="1:77" x14ac:dyDescent="0.25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</row>
    <row r="753" spans="1:77" x14ac:dyDescent="0.25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</row>
    <row r="754" spans="1:77" x14ac:dyDescent="0.25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</row>
    <row r="755" spans="1:77" x14ac:dyDescent="0.2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</row>
    <row r="756" spans="1:77" x14ac:dyDescent="0.25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</row>
    <row r="757" spans="1:77" x14ac:dyDescent="0.25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</row>
    <row r="758" spans="1:77" x14ac:dyDescent="0.25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</row>
    <row r="759" spans="1:77" x14ac:dyDescent="0.25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</row>
    <row r="760" spans="1:77" x14ac:dyDescent="0.25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</row>
    <row r="761" spans="1:77" x14ac:dyDescent="0.25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</row>
    <row r="762" spans="1:77" x14ac:dyDescent="0.25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</row>
    <row r="763" spans="1:77" x14ac:dyDescent="0.25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</row>
    <row r="764" spans="1:77" x14ac:dyDescent="0.25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</row>
    <row r="765" spans="1:77" x14ac:dyDescent="0.2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</row>
    <row r="766" spans="1:77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</row>
    <row r="767" spans="1:77" x14ac:dyDescent="0.25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</row>
    <row r="768" spans="1:77" x14ac:dyDescent="0.25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</row>
    <row r="769" spans="1:77" x14ac:dyDescent="0.25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</row>
    <row r="770" spans="1:77" x14ac:dyDescent="0.25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</row>
    <row r="771" spans="1:77" x14ac:dyDescent="0.25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</row>
    <row r="772" spans="1:77" x14ac:dyDescent="0.25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</row>
    <row r="773" spans="1:77" x14ac:dyDescent="0.25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</row>
    <row r="774" spans="1:77" x14ac:dyDescent="0.25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</row>
    <row r="775" spans="1:77" x14ac:dyDescent="0.2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</row>
    <row r="776" spans="1:77" x14ac:dyDescent="0.25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</row>
    <row r="777" spans="1:77" x14ac:dyDescent="0.25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</row>
    <row r="778" spans="1:77" x14ac:dyDescent="0.25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</row>
    <row r="779" spans="1:77" x14ac:dyDescent="0.25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</row>
    <row r="780" spans="1:77" x14ac:dyDescent="0.25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</row>
    <row r="781" spans="1:77" x14ac:dyDescent="0.25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</row>
    <row r="782" spans="1:77" x14ac:dyDescent="0.25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</row>
    <row r="783" spans="1:77" x14ac:dyDescent="0.25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</row>
    <row r="784" spans="1:77" x14ac:dyDescent="0.25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</row>
    <row r="785" spans="1:77" x14ac:dyDescent="0.2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</row>
    <row r="786" spans="1:77" x14ac:dyDescent="0.25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</row>
    <row r="787" spans="1:77" x14ac:dyDescent="0.25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</row>
    <row r="788" spans="1:77" x14ac:dyDescent="0.25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</row>
    <row r="789" spans="1:77" x14ac:dyDescent="0.25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</row>
    <row r="790" spans="1:77" x14ac:dyDescent="0.25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</row>
    <row r="791" spans="1:77" x14ac:dyDescent="0.25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</row>
    <row r="792" spans="1:77" x14ac:dyDescent="0.25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</row>
    <row r="793" spans="1:77" x14ac:dyDescent="0.25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</row>
    <row r="794" spans="1:77" x14ac:dyDescent="0.25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</row>
    <row r="795" spans="1:77" x14ac:dyDescent="0.2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</row>
    <row r="796" spans="1:77" x14ac:dyDescent="0.25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</row>
    <row r="797" spans="1:77" x14ac:dyDescent="0.25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</row>
    <row r="798" spans="1:77" x14ac:dyDescent="0.25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</row>
    <row r="799" spans="1:77" x14ac:dyDescent="0.25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</row>
    <row r="800" spans="1:77" x14ac:dyDescent="0.25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</row>
    <row r="801" spans="1:77" x14ac:dyDescent="0.25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</row>
    <row r="802" spans="1:77" x14ac:dyDescent="0.25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</row>
    <row r="803" spans="1:77" x14ac:dyDescent="0.25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</row>
    <row r="804" spans="1:77" x14ac:dyDescent="0.25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</row>
    <row r="805" spans="1:77" x14ac:dyDescent="0.2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</row>
    <row r="806" spans="1:77" x14ac:dyDescent="0.25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</row>
    <row r="807" spans="1:77" x14ac:dyDescent="0.25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</row>
    <row r="808" spans="1:77" x14ac:dyDescent="0.25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</row>
    <row r="809" spans="1:77" x14ac:dyDescent="0.25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</row>
    <row r="810" spans="1:77" x14ac:dyDescent="0.25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</row>
    <row r="811" spans="1:77" x14ac:dyDescent="0.25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</row>
    <row r="812" spans="1:77" x14ac:dyDescent="0.25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</row>
    <row r="813" spans="1:77" x14ac:dyDescent="0.25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</row>
    <row r="814" spans="1:77" x14ac:dyDescent="0.25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</row>
    <row r="815" spans="1:77" x14ac:dyDescent="0.2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</row>
    <row r="816" spans="1:77" x14ac:dyDescent="0.25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</row>
    <row r="817" spans="1:77" x14ac:dyDescent="0.25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</row>
    <row r="818" spans="1:77" x14ac:dyDescent="0.25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</row>
    <row r="819" spans="1:77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</row>
    <row r="820" spans="1:77" x14ac:dyDescent="0.25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</row>
    <row r="821" spans="1:77" x14ac:dyDescent="0.25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</row>
    <row r="822" spans="1:77" x14ac:dyDescent="0.25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</row>
    <row r="823" spans="1:77" x14ac:dyDescent="0.25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</row>
    <row r="824" spans="1:77" x14ac:dyDescent="0.25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</row>
    <row r="825" spans="1:77" x14ac:dyDescent="0.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</row>
    <row r="826" spans="1:77" x14ac:dyDescent="0.25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</row>
    <row r="827" spans="1:77" x14ac:dyDescent="0.25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</row>
    <row r="828" spans="1:77" x14ac:dyDescent="0.25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</row>
    <row r="829" spans="1:77" x14ac:dyDescent="0.25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</row>
    <row r="830" spans="1:77" x14ac:dyDescent="0.25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</row>
    <row r="831" spans="1:77" x14ac:dyDescent="0.25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</row>
    <row r="832" spans="1:77" x14ac:dyDescent="0.25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</row>
    <row r="833" spans="1:77" x14ac:dyDescent="0.25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</row>
    <row r="834" spans="1:77" x14ac:dyDescent="0.25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</row>
    <row r="835" spans="1:77" x14ac:dyDescent="0.2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</row>
    <row r="836" spans="1:77" x14ac:dyDescent="0.25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</row>
    <row r="837" spans="1:77" x14ac:dyDescent="0.25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</row>
    <row r="838" spans="1:77" x14ac:dyDescent="0.25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</row>
    <row r="839" spans="1:77" x14ac:dyDescent="0.25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</row>
    <row r="840" spans="1:77" x14ac:dyDescent="0.25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</row>
    <row r="841" spans="1:77" x14ac:dyDescent="0.25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</row>
    <row r="842" spans="1:77" x14ac:dyDescent="0.25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</row>
    <row r="843" spans="1:77" x14ac:dyDescent="0.25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</row>
    <row r="844" spans="1:77" x14ac:dyDescent="0.25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</row>
    <row r="845" spans="1:77" x14ac:dyDescent="0.2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</row>
    <row r="846" spans="1:77" x14ac:dyDescent="0.25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</row>
    <row r="847" spans="1:77" x14ac:dyDescent="0.25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</row>
    <row r="848" spans="1:77" x14ac:dyDescent="0.25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</row>
    <row r="849" spans="1:77" x14ac:dyDescent="0.25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</row>
    <row r="850" spans="1:77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</row>
    <row r="851" spans="1:77" x14ac:dyDescent="0.25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</row>
    <row r="852" spans="1:77" x14ac:dyDescent="0.25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</row>
    <row r="853" spans="1:77" x14ac:dyDescent="0.25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</row>
    <row r="854" spans="1:77" x14ac:dyDescent="0.25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</row>
    <row r="855" spans="1:77" x14ac:dyDescent="0.2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</row>
    <row r="856" spans="1:77" x14ac:dyDescent="0.25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</row>
    <row r="857" spans="1:77" x14ac:dyDescent="0.25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</row>
    <row r="858" spans="1:77" x14ac:dyDescent="0.25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</row>
    <row r="859" spans="1:77" x14ac:dyDescent="0.25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</row>
    <row r="860" spans="1:77" x14ac:dyDescent="0.25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</row>
    <row r="861" spans="1:77" x14ac:dyDescent="0.25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</row>
    <row r="862" spans="1:77" x14ac:dyDescent="0.25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</row>
    <row r="863" spans="1:77" x14ac:dyDescent="0.25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</row>
    <row r="864" spans="1:77" x14ac:dyDescent="0.25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</row>
    <row r="865" spans="1:77" x14ac:dyDescent="0.2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</row>
    <row r="866" spans="1:77" x14ac:dyDescent="0.25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</row>
    <row r="867" spans="1:77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</row>
    <row r="868" spans="1:77" x14ac:dyDescent="0.25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</row>
    <row r="869" spans="1:77" x14ac:dyDescent="0.25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</row>
    <row r="870" spans="1:77" x14ac:dyDescent="0.25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</row>
    <row r="871" spans="1:77" x14ac:dyDescent="0.25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</row>
    <row r="872" spans="1:77" x14ac:dyDescent="0.25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</row>
    <row r="873" spans="1:77" x14ac:dyDescent="0.25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</row>
    <row r="874" spans="1:77" x14ac:dyDescent="0.25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</row>
    <row r="875" spans="1:77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</row>
    <row r="876" spans="1:77" x14ac:dyDescent="0.25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</row>
    <row r="877" spans="1:77" x14ac:dyDescent="0.25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</row>
    <row r="878" spans="1:77" x14ac:dyDescent="0.25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</row>
    <row r="879" spans="1:77" x14ac:dyDescent="0.25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</row>
    <row r="880" spans="1:77" x14ac:dyDescent="0.25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</row>
    <row r="881" spans="1:77" x14ac:dyDescent="0.25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</row>
    <row r="882" spans="1:77" x14ac:dyDescent="0.25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</row>
    <row r="883" spans="1:77" x14ac:dyDescent="0.25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</row>
    <row r="884" spans="1:77" x14ac:dyDescent="0.25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</row>
    <row r="885" spans="1:77" x14ac:dyDescent="0.2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</row>
    <row r="886" spans="1:77" x14ac:dyDescent="0.25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</row>
    <row r="887" spans="1:77" x14ac:dyDescent="0.25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</row>
    <row r="888" spans="1:77" x14ac:dyDescent="0.25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</row>
    <row r="889" spans="1:77" x14ac:dyDescent="0.25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</row>
    <row r="890" spans="1:77" x14ac:dyDescent="0.25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</row>
    <row r="891" spans="1:77" x14ac:dyDescent="0.25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</row>
    <row r="892" spans="1:77" x14ac:dyDescent="0.25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</row>
    <row r="893" spans="1:77" x14ac:dyDescent="0.25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</row>
    <row r="894" spans="1:77" x14ac:dyDescent="0.25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</row>
    <row r="895" spans="1:77" x14ac:dyDescent="0.2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</row>
    <row r="896" spans="1:77" x14ac:dyDescent="0.25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</row>
    <row r="897" spans="1:77" x14ac:dyDescent="0.25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</row>
    <row r="898" spans="1:77" x14ac:dyDescent="0.25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</row>
    <row r="899" spans="1:77" x14ac:dyDescent="0.25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</row>
    <row r="900" spans="1:77" x14ac:dyDescent="0.25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</row>
    <row r="901" spans="1:77" x14ac:dyDescent="0.25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</row>
    <row r="902" spans="1:77" x14ac:dyDescent="0.25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</row>
    <row r="903" spans="1:77" x14ac:dyDescent="0.25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</row>
    <row r="904" spans="1:77" x14ac:dyDescent="0.25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</row>
    <row r="905" spans="1:77" x14ac:dyDescent="0.2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</row>
    <row r="906" spans="1:77" x14ac:dyDescent="0.25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</row>
    <row r="907" spans="1:77" x14ac:dyDescent="0.25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</row>
    <row r="908" spans="1:77" x14ac:dyDescent="0.25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</row>
    <row r="909" spans="1:77" x14ac:dyDescent="0.25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</row>
    <row r="910" spans="1:77" x14ac:dyDescent="0.25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</row>
    <row r="911" spans="1:77" x14ac:dyDescent="0.25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</row>
    <row r="912" spans="1:77" x14ac:dyDescent="0.25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</row>
    <row r="913" spans="1:77" x14ac:dyDescent="0.25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</row>
    <row r="914" spans="1:77" x14ac:dyDescent="0.25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</row>
    <row r="915" spans="1:77" x14ac:dyDescent="0.2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</row>
    <row r="916" spans="1:77" x14ac:dyDescent="0.25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</row>
    <row r="917" spans="1:77" x14ac:dyDescent="0.25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</row>
    <row r="918" spans="1:77" x14ac:dyDescent="0.25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</row>
    <row r="919" spans="1:77" x14ac:dyDescent="0.25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</row>
    <row r="920" spans="1:77" x14ac:dyDescent="0.25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</row>
    <row r="921" spans="1:77" x14ac:dyDescent="0.25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</row>
    <row r="922" spans="1:77" x14ac:dyDescent="0.25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</row>
    <row r="923" spans="1:77" x14ac:dyDescent="0.25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</row>
    <row r="924" spans="1:77" x14ac:dyDescent="0.25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</row>
    <row r="925" spans="1:77" x14ac:dyDescent="0.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</row>
    <row r="926" spans="1:77" x14ac:dyDescent="0.25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</row>
    <row r="927" spans="1:77" x14ac:dyDescent="0.25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</row>
    <row r="928" spans="1:77" x14ac:dyDescent="0.25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</row>
    <row r="929" spans="1:77" x14ac:dyDescent="0.25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</row>
    <row r="930" spans="1:77" x14ac:dyDescent="0.25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</row>
    <row r="931" spans="1:77" x14ac:dyDescent="0.25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</row>
    <row r="932" spans="1:77" x14ac:dyDescent="0.25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</row>
    <row r="933" spans="1:77" x14ac:dyDescent="0.25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</row>
    <row r="934" spans="1:77" x14ac:dyDescent="0.25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1"/>
      <c r="BT934" s="41"/>
      <c r="BU934" s="41"/>
      <c r="BV934" s="41"/>
      <c r="BW934" s="41"/>
      <c r="BX934" s="41"/>
      <c r="BY934" s="41"/>
    </row>
    <row r="935" spans="1:77" x14ac:dyDescent="0.2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1"/>
      <c r="BT935" s="41"/>
      <c r="BU935" s="41"/>
      <c r="BV935" s="41"/>
      <c r="BW935" s="41"/>
      <c r="BX935" s="41"/>
      <c r="BY935" s="41"/>
    </row>
    <row r="936" spans="1:77" x14ac:dyDescent="0.25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1"/>
      <c r="BT936" s="41"/>
      <c r="BU936" s="41"/>
      <c r="BV936" s="41"/>
      <c r="BW936" s="41"/>
      <c r="BX936" s="41"/>
      <c r="BY936" s="41"/>
    </row>
    <row r="937" spans="1:77" x14ac:dyDescent="0.25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1"/>
      <c r="BT937" s="41"/>
      <c r="BU937" s="41"/>
      <c r="BV937" s="41"/>
      <c r="BW937" s="41"/>
      <c r="BX937" s="41"/>
      <c r="BY937" s="41"/>
    </row>
    <row r="938" spans="1:77" x14ac:dyDescent="0.25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1"/>
      <c r="BU938" s="41"/>
      <c r="BV938" s="41"/>
      <c r="BW938" s="41"/>
      <c r="BX938" s="41"/>
      <c r="BY938" s="41"/>
    </row>
    <row r="939" spans="1:77" x14ac:dyDescent="0.25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1"/>
      <c r="BU939" s="41"/>
      <c r="BV939" s="41"/>
      <c r="BW939" s="41"/>
      <c r="BX939" s="41"/>
      <c r="BY939" s="41"/>
    </row>
    <row r="940" spans="1:77" x14ac:dyDescent="0.25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1"/>
      <c r="BT940" s="41"/>
      <c r="BU940" s="41"/>
      <c r="BV940" s="41"/>
      <c r="BW940" s="41"/>
      <c r="BX940" s="41"/>
      <c r="BY940" s="41"/>
    </row>
    <row r="941" spans="1:77" x14ac:dyDescent="0.25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1"/>
      <c r="BU941" s="41"/>
      <c r="BV941" s="41"/>
      <c r="BW941" s="41"/>
      <c r="BX941" s="41"/>
      <c r="BY941" s="41"/>
    </row>
    <row r="942" spans="1:77" x14ac:dyDescent="0.25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1"/>
      <c r="BT942" s="41"/>
      <c r="BU942" s="41"/>
      <c r="BV942" s="41"/>
      <c r="BW942" s="41"/>
      <c r="BX942" s="41"/>
      <c r="BY942" s="41"/>
    </row>
    <row r="943" spans="1:77" x14ac:dyDescent="0.25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1"/>
      <c r="BT943" s="41"/>
      <c r="BU943" s="41"/>
      <c r="BV943" s="41"/>
      <c r="BW943" s="41"/>
      <c r="BX943" s="41"/>
      <c r="BY943" s="41"/>
    </row>
    <row r="944" spans="1:77" x14ac:dyDescent="0.25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1"/>
      <c r="BT944" s="41"/>
      <c r="BU944" s="41"/>
      <c r="BV944" s="41"/>
      <c r="BW944" s="41"/>
      <c r="BX944" s="41"/>
      <c r="BY944" s="41"/>
    </row>
    <row r="945" spans="1:77" x14ac:dyDescent="0.2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1"/>
      <c r="BT945" s="41"/>
      <c r="BU945" s="41"/>
      <c r="BV945" s="41"/>
      <c r="BW945" s="41"/>
      <c r="BX945" s="41"/>
      <c r="BY945" s="41"/>
    </row>
    <row r="946" spans="1:77" x14ac:dyDescent="0.25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1"/>
      <c r="BU946" s="41"/>
      <c r="BV946" s="41"/>
      <c r="BW946" s="41"/>
      <c r="BX946" s="41"/>
      <c r="BY946" s="41"/>
    </row>
    <row r="947" spans="1:77" x14ac:dyDescent="0.25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1"/>
      <c r="BU947" s="41"/>
      <c r="BV947" s="41"/>
      <c r="BW947" s="41"/>
      <c r="BX947" s="41"/>
      <c r="BY947" s="41"/>
    </row>
    <row r="948" spans="1:77" x14ac:dyDescent="0.25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1"/>
      <c r="BU948" s="41"/>
      <c r="BV948" s="41"/>
      <c r="BW948" s="41"/>
      <c r="BX948" s="41"/>
      <c r="BY948" s="41"/>
    </row>
    <row r="949" spans="1:77" x14ac:dyDescent="0.25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1"/>
      <c r="BT949" s="41"/>
      <c r="BU949" s="41"/>
      <c r="BV949" s="41"/>
      <c r="BW949" s="41"/>
      <c r="BX949" s="41"/>
      <c r="BY949" s="41"/>
    </row>
    <row r="950" spans="1:77" x14ac:dyDescent="0.25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1"/>
      <c r="BU950" s="41"/>
      <c r="BV950" s="41"/>
      <c r="BW950" s="41"/>
      <c r="BX950" s="41"/>
      <c r="BY950" s="41"/>
    </row>
    <row r="951" spans="1:77" x14ac:dyDescent="0.25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/>
      <c r="BV951" s="41"/>
      <c r="BW951" s="41"/>
      <c r="BX951" s="41"/>
      <c r="BY951" s="41"/>
    </row>
    <row r="952" spans="1:77" x14ac:dyDescent="0.25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1"/>
      <c r="BU952" s="41"/>
      <c r="BV952" s="41"/>
      <c r="BW952" s="41"/>
      <c r="BX952" s="41"/>
      <c r="BY952" s="41"/>
    </row>
    <row r="953" spans="1:77" x14ac:dyDescent="0.25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1"/>
      <c r="BT953" s="41"/>
      <c r="BU953" s="41"/>
      <c r="BV953" s="41"/>
      <c r="BW953" s="41"/>
      <c r="BX953" s="41"/>
      <c r="BY953" s="41"/>
    </row>
    <row r="954" spans="1:77" x14ac:dyDescent="0.25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1"/>
      <c r="BU954" s="41"/>
      <c r="BV954" s="41"/>
      <c r="BW954" s="41"/>
      <c r="BX954" s="41"/>
      <c r="BY954" s="41"/>
    </row>
    <row r="955" spans="1:77" x14ac:dyDescent="0.2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1"/>
      <c r="BT955" s="41"/>
      <c r="BU955" s="41"/>
      <c r="BV955" s="41"/>
      <c r="BW955" s="41"/>
      <c r="BX955" s="41"/>
      <c r="BY955" s="41"/>
    </row>
    <row r="956" spans="1:77" x14ac:dyDescent="0.25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1"/>
      <c r="BU956" s="41"/>
      <c r="BV956" s="41"/>
      <c r="BW956" s="41"/>
      <c r="BX956" s="41"/>
      <c r="BY956" s="41"/>
    </row>
    <row r="957" spans="1:77" x14ac:dyDescent="0.25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1"/>
      <c r="BT957" s="41"/>
      <c r="BU957" s="41"/>
      <c r="BV957" s="41"/>
      <c r="BW957" s="41"/>
      <c r="BX957" s="41"/>
      <c r="BY957" s="41"/>
    </row>
    <row r="958" spans="1:77" x14ac:dyDescent="0.25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1"/>
      <c r="BU958" s="41"/>
      <c r="BV958" s="41"/>
      <c r="BW958" s="41"/>
      <c r="BX958" s="41"/>
      <c r="BY958" s="41"/>
    </row>
    <row r="959" spans="1:77" x14ac:dyDescent="0.25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1"/>
      <c r="BT959" s="41"/>
      <c r="BU959" s="41"/>
      <c r="BV959" s="41"/>
      <c r="BW959" s="41"/>
      <c r="BX959" s="41"/>
      <c r="BY959" s="41"/>
    </row>
    <row r="960" spans="1:77" x14ac:dyDescent="0.25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</row>
    <row r="961" spans="1:77" x14ac:dyDescent="0.25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1"/>
      <c r="BT961" s="41"/>
      <c r="BU961" s="41"/>
      <c r="BV961" s="41"/>
      <c r="BW961" s="41"/>
      <c r="BX961" s="41"/>
      <c r="BY961" s="41"/>
    </row>
    <row r="962" spans="1:77" x14ac:dyDescent="0.25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</row>
    <row r="963" spans="1:77" x14ac:dyDescent="0.25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</row>
    <row r="964" spans="1:77" x14ac:dyDescent="0.25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1"/>
      <c r="BT964" s="41"/>
      <c r="BU964" s="41"/>
      <c r="BV964" s="41"/>
      <c r="BW964" s="41"/>
      <c r="BX964" s="41"/>
      <c r="BY964" s="41"/>
    </row>
    <row r="965" spans="1:77" x14ac:dyDescent="0.2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</row>
    <row r="966" spans="1:77" x14ac:dyDescent="0.25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</row>
    <row r="967" spans="1:77" x14ac:dyDescent="0.25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1"/>
      <c r="BT967" s="41"/>
      <c r="BU967" s="41"/>
      <c r="BV967" s="41"/>
      <c r="BW967" s="41"/>
      <c r="BX967" s="41"/>
      <c r="BY967" s="41"/>
    </row>
    <row r="968" spans="1:77" x14ac:dyDescent="0.25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</row>
    <row r="969" spans="1:77" x14ac:dyDescent="0.25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</row>
    <row r="970" spans="1:77" x14ac:dyDescent="0.25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</row>
    <row r="971" spans="1:77" x14ac:dyDescent="0.25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</row>
    <row r="972" spans="1:77" x14ac:dyDescent="0.25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</row>
    <row r="973" spans="1:77" x14ac:dyDescent="0.25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1"/>
      <c r="BT973" s="41"/>
      <c r="BU973" s="41"/>
      <c r="BV973" s="41"/>
      <c r="BW973" s="41"/>
      <c r="BX973" s="41"/>
      <c r="BY973" s="41"/>
    </row>
    <row r="974" spans="1:77" x14ac:dyDescent="0.25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</row>
    <row r="975" spans="1:77" x14ac:dyDescent="0.2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</row>
    <row r="976" spans="1:77" x14ac:dyDescent="0.25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</row>
    <row r="977" spans="1:77" x14ac:dyDescent="0.25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</row>
    <row r="978" spans="1:77" x14ac:dyDescent="0.25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</row>
    <row r="979" spans="1:77" x14ac:dyDescent="0.25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1"/>
      <c r="BT979" s="41"/>
      <c r="BU979" s="41"/>
      <c r="BV979" s="41"/>
      <c r="BW979" s="41"/>
      <c r="BX979" s="41"/>
      <c r="BY979" s="41"/>
    </row>
    <row r="980" spans="1:77" x14ac:dyDescent="0.25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</row>
    <row r="981" spans="1:77" x14ac:dyDescent="0.25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</row>
    <row r="982" spans="1:77" x14ac:dyDescent="0.25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</row>
    <row r="983" spans="1:77" x14ac:dyDescent="0.25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</row>
    <row r="984" spans="1:77" x14ac:dyDescent="0.25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</row>
    <row r="985" spans="1:77" x14ac:dyDescent="0.2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1"/>
      <c r="BU985" s="41"/>
      <c r="BV985" s="41"/>
      <c r="BW985" s="41"/>
      <c r="BX985" s="41"/>
      <c r="BY985" s="41"/>
    </row>
    <row r="986" spans="1:77" x14ac:dyDescent="0.25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</row>
    <row r="987" spans="1:77" x14ac:dyDescent="0.25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</row>
    <row r="988" spans="1:77" x14ac:dyDescent="0.25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</row>
    <row r="989" spans="1:77" x14ac:dyDescent="0.25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</row>
    <row r="990" spans="1:77" x14ac:dyDescent="0.25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</row>
    <row r="991" spans="1:77" x14ac:dyDescent="0.25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1"/>
      <c r="BU991" s="41"/>
      <c r="BV991" s="41"/>
      <c r="BW991" s="41"/>
      <c r="BX991" s="41"/>
      <c r="BY991" s="41"/>
    </row>
    <row r="992" spans="1:77" x14ac:dyDescent="0.25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</row>
    <row r="993" spans="1:77" x14ac:dyDescent="0.25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</row>
    <row r="994" spans="1:77" x14ac:dyDescent="0.25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</row>
    <row r="995" spans="1:77" x14ac:dyDescent="0.2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</row>
    <row r="996" spans="1:77" x14ac:dyDescent="0.25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</row>
    <row r="997" spans="1:77" x14ac:dyDescent="0.25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1"/>
      <c r="BT997" s="41"/>
      <c r="BU997" s="41"/>
      <c r="BV997" s="41"/>
      <c r="BW997" s="41"/>
      <c r="BX997" s="41"/>
      <c r="BY997" s="41"/>
    </row>
    <row r="998" spans="1:77" x14ac:dyDescent="0.25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1"/>
      <c r="BU998" s="41"/>
      <c r="BV998" s="41"/>
      <c r="BW998" s="41"/>
      <c r="BX998" s="41"/>
      <c r="BY998" s="41"/>
    </row>
    <row r="999" spans="1:77" x14ac:dyDescent="0.25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1"/>
      <c r="BT999" s="41"/>
      <c r="BU999" s="41"/>
      <c r="BV999" s="41"/>
      <c r="BW999" s="41"/>
      <c r="BX999" s="41"/>
      <c r="BY999" s="41"/>
    </row>
    <row r="1000" spans="1:77" x14ac:dyDescent="0.25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1"/>
      <c r="BT1000" s="41"/>
      <c r="BU1000" s="41"/>
      <c r="BV1000" s="41"/>
      <c r="BW1000" s="41"/>
      <c r="BX1000" s="41"/>
      <c r="BY1000" s="41"/>
    </row>
    <row r="1001" spans="1:77" x14ac:dyDescent="0.25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1"/>
      <c r="BT1001" s="41"/>
      <c r="BU1001" s="41"/>
      <c r="BV1001" s="41"/>
      <c r="BW1001" s="41"/>
      <c r="BX1001" s="41"/>
      <c r="BY1001" s="41"/>
    </row>
    <row r="1002" spans="1:77" x14ac:dyDescent="0.25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1"/>
      <c r="BT1002" s="41"/>
      <c r="BU1002" s="41"/>
      <c r="BV1002" s="41"/>
      <c r="BW1002" s="41"/>
      <c r="BX1002" s="41"/>
      <c r="BY1002" s="41"/>
    </row>
    <row r="1003" spans="1:77" x14ac:dyDescent="0.25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1"/>
      <c r="BT1003" s="41"/>
      <c r="BU1003" s="41"/>
      <c r="BV1003" s="41"/>
      <c r="BW1003" s="41"/>
      <c r="BX1003" s="41"/>
      <c r="BY1003" s="41"/>
    </row>
    <row r="1004" spans="1:77" x14ac:dyDescent="0.25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1"/>
      <c r="BT1004" s="41"/>
      <c r="BU1004" s="41"/>
      <c r="BV1004" s="41"/>
      <c r="BW1004" s="41"/>
      <c r="BX1004" s="41"/>
      <c r="BY1004" s="41"/>
    </row>
    <row r="1005" spans="1:77" x14ac:dyDescent="0.25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1"/>
      <c r="BT1005" s="41"/>
      <c r="BU1005" s="41"/>
      <c r="BV1005" s="41"/>
      <c r="BW1005" s="41"/>
      <c r="BX1005" s="41"/>
      <c r="BY1005" s="41"/>
    </row>
    <row r="1006" spans="1:77" x14ac:dyDescent="0.25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1"/>
      <c r="BT1006" s="41"/>
      <c r="BU1006" s="41"/>
      <c r="BV1006" s="41"/>
      <c r="BW1006" s="41"/>
      <c r="BX1006" s="41"/>
      <c r="BY1006" s="41"/>
    </row>
    <row r="1007" spans="1:77" x14ac:dyDescent="0.25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1"/>
      <c r="BT1007" s="41"/>
      <c r="BU1007" s="41"/>
      <c r="BV1007" s="41"/>
      <c r="BW1007" s="41"/>
      <c r="BX1007" s="41"/>
      <c r="BY1007" s="41"/>
    </row>
    <row r="1008" spans="1:77" x14ac:dyDescent="0.25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1"/>
      <c r="BT1008" s="41"/>
      <c r="BU1008" s="41"/>
      <c r="BV1008" s="41"/>
      <c r="BW1008" s="41"/>
      <c r="BX1008" s="41"/>
      <c r="BY1008" s="41"/>
    </row>
    <row r="1009" spans="1:77" x14ac:dyDescent="0.25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1"/>
      <c r="BT1009" s="41"/>
      <c r="BU1009" s="41"/>
      <c r="BV1009" s="41"/>
      <c r="BW1009" s="41"/>
      <c r="BX1009" s="41"/>
      <c r="BY1009" s="41"/>
    </row>
    <row r="1010" spans="1:77" x14ac:dyDescent="0.25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1"/>
      <c r="BT1010" s="41"/>
      <c r="BU1010" s="41"/>
      <c r="BV1010" s="41"/>
      <c r="BW1010" s="41"/>
      <c r="BX1010" s="41"/>
      <c r="BY1010" s="41"/>
    </row>
    <row r="1011" spans="1:77" x14ac:dyDescent="0.25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1"/>
      <c r="BT1011" s="41"/>
      <c r="BU1011" s="41"/>
      <c r="BV1011" s="41"/>
      <c r="BW1011" s="41"/>
      <c r="BX1011" s="41"/>
      <c r="BY1011" s="41"/>
    </row>
    <row r="1012" spans="1:77" x14ac:dyDescent="0.25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1"/>
      <c r="BT1012" s="41"/>
      <c r="BU1012" s="41"/>
      <c r="BV1012" s="41"/>
      <c r="BW1012" s="41"/>
      <c r="BX1012" s="41"/>
      <c r="BY1012" s="41"/>
    </row>
    <row r="1013" spans="1:77" x14ac:dyDescent="0.25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1"/>
      <c r="BT1013" s="41"/>
      <c r="BU1013" s="41"/>
      <c r="BV1013" s="41"/>
      <c r="BW1013" s="41"/>
      <c r="BX1013" s="41"/>
      <c r="BY1013" s="41"/>
    </row>
    <row r="1014" spans="1:77" x14ac:dyDescent="0.25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1"/>
      <c r="BT1014" s="41"/>
      <c r="BU1014" s="41"/>
      <c r="BV1014" s="41"/>
      <c r="BW1014" s="41"/>
      <c r="BX1014" s="41"/>
      <c r="BY1014" s="41"/>
    </row>
    <row r="1015" spans="1:77" x14ac:dyDescent="0.25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1"/>
      <c r="BT1015" s="41"/>
      <c r="BU1015" s="41"/>
      <c r="BV1015" s="41"/>
      <c r="BW1015" s="41"/>
      <c r="BX1015" s="41"/>
      <c r="BY1015" s="41"/>
    </row>
    <row r="1016" spans="1:77" x14ac:dyDescent="0.25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1"/>
      <c r="BT1016" s="41"/>
      <c r="BU1016" s="41"/>
      <c r="BV1016" s="41"/>
      <c r="BW1016" s="41"/>
      <c r="BX1016" s="41"/>
      <c r="BY1016" s="41"/>
    </row>
    <row r="1017" spans="1:77" x14ac:dyDescent="0.25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1"/>
      <c r="BT1017" s="41"/>
      <c r="BU1017" s="41"/>
      <c r="BV1017" s="41"/>
      <c r="BW1017" s="41"/>
      <c r="BX1017" s="41"/>
      <c r="BY1017" s="41"/>
    </row>
    <row r="1018" spans="1:77" x14ac:dyDescent="0.25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1"/>
      <c r="BT1018" s="41"/>
      <c r="BU1018" s="41"/>
      <c r="BV1018" s="41"/>
      <c r="BW1018" s="41"/>
      <c r="BX1018" s="41"/>
      <c r="BY1018" s="41"/>
    </row>
    <row r="1019" spans="1:77" x14ac:dyDescent="0.25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1"/>
      <c r="BT1019" s="41"/>
      <c r="BU1019" s="41"/>
      <c r="BV1019" s="41"/>
      <c r="BW1019" s="41"/>
      <c r="BX1019" s="41"/>
      <c r="BY1019" s="41"/>
    </row>
    <row r="1020" spans="1:77" x14ac:dyDescent="0.25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1"/>
      <c r="BT1020" s="41"/>
      <c r="BU1020" s="41"/>
      <c r="BV1020" s="41"/>
      <c r="BW1020" s="41"/>
      <c r="BX1020" s="41"/>
      <c r="BY1020" s="41"/>
    </row>
    <row r="1021" spans="1:77" x14ac:dyDescent="0.25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1"/>
      <c r="BT1021" s="41"/>
      <c r="BU1021" s="41"/>
      <c r="BV1021" s="41"/>
      <c r="BW1021" s="41"/>
      <c r="BX1021" s="41"/>
      <c r="BY1021" s="41"/>
    </row>
    <row r="1022" spans="1:77" x14ac:dyDescent="0.25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1"/>
      <c r="BT1022" s="41"/>
      <c r="BU1022" s="41"/>
      <c r="BV1022" s="41"/>
      <c r="BW1022" s="41"/>
      <c r="BX1022" s="41"/>
      <c r="BY1022" s="41"/>
    </row>
    <row r="1023" spans="1:77" x14ac:dyDescent="0.25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1"/>
      <c r="BT1023" s="41"/>
      <c r="BU1023" s="41"/>
      <c r="BV1023" s="41"/>
      <c r="BW1023" s="41"/>
      <c r="BX1023" s="41"/>
      <c r="BY1023" s="41"/>
    </row>
    <row r="1024" spans="1:77" x14ac:dyDescent="0.25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1"/>
      <c r="BT1024" s="41"/>
      <c r="BU1024" s="41"/>
      <c r="BV1024" s="41"/>
      <c r="BW1024" s="41"/>
      <c r="BX1024" s="41"/>
      <c r="BY1024" s="41"/>
    </row>
    <row r="1025" spans="1:77" x14ac:dyDescent="0.25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1"/>
      <c r="BT1025" s="41"/>
      <c r="BU1025" s="41"/>
      <c r="BV1025" s="41"/>
      <c r="BW1025" s="41"/>
      <c r="BX1025" s="41"/>
      <c r="BY1025" s="41"/>
    </row>
    <row r="1026" spans="1:77" x14ac:dyDescent="0.25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1"/>
      <c r="BT1026" s="41"/>
      <c r="BU1026" s="41"/>
      <c r="BV1026" s="41"/>
      <c r="BW1026" s="41"/>
      <c r="BX1026" s="41"/>
      <c r="BY1026" s="41"/>
    </row>
    <row r="1027" spans="1:77" x14ac:dyDescent="0.25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1"/>
      <c r="BT1027" s="41"/>
      <c r="BU1027" s="41"/>
      <c r="BV1027" s="41"/>
      <c r="BW1027" s="41"/>
      <c r="BX1027" s="41"/>
      <c r="BY1027" s="41"/>
    </row>
    <row r="1028" spans="1:77" x14ac:dyDescent="0.25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1"/>
      <c r="BT1028" s="41"/>
      <c r="BU1028" s="41"/>
      <c r="BV1028" s="41"/>
      <c r="BW1028" s="41"/>
      <c r="BX1028" s="41"/>
      <c r="BY1028" s="41"/>
    </row>
    <row r="1029" spans="1:77" x14ac:dyDescent="0.25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1"/>
      <c r="BT1029" s="41"/>
      <c r="BU1029" s="41"/>
      <c r="BV1029" s="41"/>
      <c r="BW1029" s="41"/>
      <c r="BX1029" s="41"/>
      <c r="BY1029" s="41"/>
    </row>
    <row r="1030" spans="1:77" x14ac:dyDescent="0.25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41"/>
      <c r="BV1030" s="41"/>
      <c r="BW1030" s="41"/>
      <c r="BX1030" s="41"/>
      <c r="BY1030" s="41"/>
    </row>
    <row r="1031" spans="1:77" x14ac:dyDescent="0.25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41"/>
      <c r="BV1031" s="41"/>
      <c r="BW1031" s="41"/>
      <c r="BX1031" s="41"/>
      <c r="BY1031" s="41"/>
    </row>
    <row r="1032" spans="1:77" x14ac:dyDescent="0.25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41"/>
      <c r="BV1032" s="41"/>
      <c r="BW1032" s="41"/>
      <c r="BX1032" s="41"/>
      <c r="BY1032" s="41"/>
    </row>
    <row r="1033" spans="1:77" x14ac:dyDescent="0.25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41"/>
      <c r="BV1033" s="41"/>
      <c r="BW1033" s="41"/>
      <c r="BX1033" s="41"/>
      <c r="BY1033" s="41"/>
    </row>
    <row r="1034" spans="1:77" x14ac:dyDescent="0.25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41"/>
      <c r="BV1034" s="41"/>
      <c r="BW1034" s="41"/>
      <c r="BX1034" s="41"/>
      <c r="BY1034" s="41"/>
    </row>
    <row r="1035" spans="1:77" x14ac:dyDescent="0.25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41"/>
      <c r="BV1035" s="41"/>
      <c r="BW1035" s="41"/>
      <c r="BX1035" s="41"/>
      <c r="BY1035" s="41"/>
    </row>
    <row r="1036" spans="1:77" x14ac:dyDescent="0.25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41"/>
      <c r="BV1036" s="41"/>
      <c r="BW1036" s="41"/>
      <c r="BX1036" s="41"/>
      <c r="BY1036" s="41"/>
    </row>
    <row r="1037" spans="1:77" x14ac:dyDescent="0.25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41"/>
      <c r="BV1037" s="41"/>
      <c r="BW1037" s="41"/>
      <c r="BX1037" s="41"/>
      <c r="BY1037" s="41"/>
    </row>
    <row r="1038" spans="1:77" x14ac:dyDescent="0.25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41"/>
      <c r="BV1038" s="41"/>
      <c r="BW1038" s="41"/>
      <c r="BX1038" s="41"/>
      <c r="BY1038" s="41"/>
    </row>
    <row r="1039" spans="1:77" x14ac:dyDescent="0.25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41"/>
      <c r="BV1039" s="41"/>
      <c r="BW1039" s="41"/>
      <c r="BX1039" s="41"/>
      <c r="BY1039" s="41"/>
    </row>
    <row r="1040" spans="1:77" x14ac:dyDescent="0.25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41"/>
      <c r="BV1040" s="41"/>
      <c r="BW1040" s="41"/>
      <c r="BX1040" s="41"/>
      <c r="BY1040" s="41"/>
    </row>
    <row r="1041" spans="1:77" x14ac:dyDescent="0.25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41"/>
      <c r="BV1041" s="41"/>
      <c r="BW1041" s="41"/>
      <c r="BX1041" s="41"/>
      <c r="BY1041" s="41"/>
    </row>
    <row r="1042" spans="1:77" x14ac:dyDescent="0.25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41"/>
      <c r="BV1042" s="41"/>
      <c r="BW1042" s="41"/>
      <c r="BX1042" s="41"/>
      <c r="BY1042" s="41"/>
    </row>
    <row r="1043" spans="1:77" x14ac:dyDescent="0.25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41"/>
      <c r="BV1043" s="41"/>
      <c r="BW1043" s="41"/>
      <c r="BX1043" s="41"/>
      <c r="BY1043" s="41"/>
    </row>
    <row r="1044" spans="1:77" x14ac:dyDescent="0.25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1"/>
      <c r="BT1044" s="41"/>
      <c r="BU1044" s="41"/>
      <c r="BV1044" s="41"/>
      <c r="BW1044" s="41"/>
      <c r="BX1044" s="41"/>
      <c r="BY1044" s="41"/>
    </row>
    <row r="1045" spans="1:77" x14ac:dyDescent="0.25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1"/>
      <c r="BT1045" s="41"/>
      <c r="BU1045" s="41"/>
      <c r="BV1045" s="41"/>
      <c r="BW1045" s="41"/>
      <c r="BX1045" s="41"/>
      <c r="BY1045" s="41"/>
    </row>
    <row r="1046" spans="1:77" x14ac:dyDescent="0.25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1"/>
      <c r="BT1046" s="41"/>
      <c r="BU1046" s="41"/>
      <c r="BV1046" s="41"/>
      <c r="BW1046" s="41"/>
      <c r="BX1046" s="41"/>
      <c r="BY1046" s="41"/>
    </row>
    <row r="1047" spans="1:77" x14ac:dyDescent="0.25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1"/>
      <c r="BT1047" s="41"/>
      <c r="BU1047" s="41"/>
      <c r="BV1047" s="41"/>
      <c r="BW1047" s="41"/>
      <c r="BX1047" s="41"/>
      <c r="BY1047" s="41"/>
    </row>
    <row r="1048" spans="1:77" x14ac:dyDescent="0.25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1"/>
      <c r="BT1048" s="41"/>
      <c r="BU1048" s="41"/>
      <c r="BV1048" s="41"/>
      <c r="BW1048" s="41"/>
      <c r="BX1048" s="41"/>
      <c r="BY1048" s="41"/>
    </row>
    <row r="1049" spans="1:77" x14ac:dyDescent="0.25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1"/>
      <c r="BT1049" s="41"/>
      <c r="BU1049" s="41"/>
      <c r="BV1049" s="41"/>
      <c r="BW1049" s="41"/>
      <c r="BX1049" s="41"/>
      <c r="BY1049" s="41"/>
    </row>
    <row r="1050" spans="1:77" x14ac:dyDescent="0.25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  <c r="BF1050" s="41"/>
      <c r="BG1050" s="41"/>
      <c r="BH1050" s="41"/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1"/>
      <c r="BT1050" s="41"/>
      <c r="BU1050" s="41"/>
      <c r="BV1050" s="41"/>
      <c r="BW1050" s="41"/>
      <c r="BX1050" s="41"/>
      <c r="BY1050" s="41"/>
    </row>
    <row r="1051" spans="1:77" x14ac:dyDescent="0.25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/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1"/>
      <c r="BT1051" s="41"/>
      <c r="BU1051" s="41"/>
      <c r="BV1051" s="41"/>
      <c r="BW1051" s="41"/>
      <c r="BX1051" s="41"/>
      <c r="BY1051" s="41"/>
    </row>
    <row r="1052" spans="1:77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1"/>
      <c r="BT1052" s="41"/>
      <c r="BU1052" s="41"/>
      <c r="BV1052" s="41"/>
      <c r="BW1052" s="41"/>
      <c r="BX1052" s="41"/>
      <c r="BY1052" s="41"/>
    </row>
    <row r="1053" spans="1:77" x14ac:dyDescent="0.25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/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1"/>
      <c r="BT1053" s="41"/>
      <c r="BU1053" s="41"/>
      <c r="BV1053" s="41"/>
      <c r="BW1053" s="41"/>
      <c r="BX1053" s="41"/>
      <c r="BY1053" s="41"/>
    </row>
    <row r="1054" spans="1:77" x14ac:dyDescent="0.25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1"/>
      <c r="BT1054" s="41"/>
      <c r="BU1054" s="41"/>
      <c r="BV1054" s="41"/>
      <c r="BW1054" s="41"/>
      <c r="BX1054" s="41"/>
      <c r="BY1054" s="41"/>
    </row>
    <row r="1055" spans="1:77" x14ac:dyDescent="0.25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1"/>
      <c r="BT1055" s="41"/>
      <c r="BU1055" s="41"/>
      <c r="BV1055" s="41"/>
      <c r="BW1055" s="41"/>
      <c r="BX1055" s="41"/>
      <c r="BY1055" s="41"/>
    </row>
    <row r="1056" spans="1:77" x14ac:dyDescent="0.25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  <c r="BF1056" s="41"/>
      <c r="BG1056" s="41"/>
      <c r="BH1056" s="41"/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1"/>
      <c r="BT1056" s="41"/>
      <c r="BU1056" s="41"/>
      <c r="BV1056" s="41"/>
      <c r="BW1056" s="41"/>
      <c r="BX1056" s="41"/>
      <c r="BY1056" s="41"/>
    </row>
    <row r="1057" spans="1:77" x14ac:dyDescent="0.25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1"/>
      <c r="BT1057" s="41"/>
      <c r="BU1057" s="41"/>
      <c r="BV1057" s="41"/>
      <c r="BW1057" s="41"/>
      <c r="BX1057" s="41"/>
      <c r="BY1057" s="41"/>
    </row>
    <row r="1058" spans="1:77" x14ac:dyDescent="0.25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1"/>
      <c r="BT1058" s="41"/>
      <c r="BU1058" s="41"/>
      <c r="BV1058" s="41"/>
      <c r="BW1058" s="41"/>
      <c r="BX1058" s="41"/>
      <c r="BY1058" s="41"/>
    </row>
    <row r="1059" spans="1:77" x14ac:dyDescent="0.25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1"/>
      <c r="BT1059" s="41"/>
      <c r="BU1059" s="41"/>
      <c r="BV1059" s="41"/>
      <c r="BW1059" s="41"/>
      <c r="BX1059" s="41"/>
      <c r="BY1059" s="41"/>
    </row>
    <row r="1060" spans="1:77" x14ac:dyDescent="0.25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  <c r="BF1060" s="41"/>
      <c r="BG1060" s="41"/>
      <c r="BH1060" s="41"/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1"/>
      <c r="BT1060" s="41"/>
      <c r="BU1060" s="41"/>
      <c r="BV1060" s="41"/>
      <c r="BW1060" s="41"/>
      <c r="BX1060" s="41"/>
      <c r="BY1060" s="41"/>
    </row>
    <row r="1061" spans="1:77" x14ac:dyDescent="0.25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1"/>
      <c r="BT1061" s="41"/>
      <c r="BU1061" s="41"/>
      <c r="BV1061" s="41"/>
      <c r="BW1061" s="41"/>
      <c r="BX1061" s="41"/>
      <c r="BY1061" s="41"/>
    </row>
    <row r="1062" spans="1:77" x14ac:dyDescent="0.25">
      <c r="A1062" s="41"/>
      <c r="B1062" s="41"/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1"/>
      <c r="BT1062" s="41"/>
      <c r="BU1062" s="41"/>
      <c r="BV1062" s="41"/>
      <c r="BW1062" s="41"/>
      <c r="BX1062" s="41"/>
      <c r="BY1062" s="41"/>
    </row>
    <row r="1063" spans="1:77" x14ac:dyDescent="0.25">
      <c r="A1063" s="41"/>
      <c r="B1063" s="41"/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1"/>
      <c r="BT1063" s="41"/>
      <c r="BU1063" s="41"/>
      <c r="BV1063" s="41"/>
      <c r="BW1063" s="41"/>
      <c r="BX1063" s="41"/>
      <c r="BY1063" s="41"/>
    </row>
    <row r="1064" spans="1:77" x14ac:dyDescent="0.25">
      <c r="A1064" s="41"/>
      <c r="B1064" s="41"/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  <c r="BF1064" s="41"/>
      <c r="BG1064" s="41"/>
      <c r="BH1064" s="41"/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1"/>
      <c r="BT1064" s="41"/>
      <c r="BU1064" s="41"/>
      <c r="BV1064" s="41"/>
      <c r="BW1064" s="41"/>
      <c r="BX1064" s="41"/>
      <c r="BY1064" s="41"/>
    </row>
    <row r="1065" spans="1:77" x14ac:dyDescent="0.25">
      <c r="A1065" s="41"/>
      <c r="B1065" s="41"/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/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1"/>
      <c r="BT1065" s="41"/>
      <c r="BU1065" s="41"/>
      <c r="BV1065" s="41"/>
      <c r="BW1065" s="41"/>
      <c r="BX1065" s="41"/>
      <c r="BY1065" s="41"/>
    </row>
    <row r="1066" spans="1:77" x14ac:dyDescent="0.25">
      <c r="A1066" s="41"/>
      <c r="B1066" s="41"/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1"/>
      <c r="BT1066" s="41"/>
      <c r="BU1066" s="41"/>
      <c r="BV1066" s="41"/>
      <c r="BW1066" s="41"/>
      <c r="BX1066" s="41"/>
      <c r="BY1066" s="41"/>
    </row>
    <row r="1067" spans="1:77" x14ac:dyDescent="0.25">
      <c r="A1067" s="41"/>
      <c r="B1067" s="41"/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/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1"/>
      <c r="BT1067" s="41"/>
      <c r="BU1067" s="41"/>
      <c r="BV1067" s="41"/>
      <c r="BW1067" s="41"/>
      <c r="BX1067" s="41"/>
      <c r="BY1067" s="41"/>
    </row>
    <row r="1068" spans="1:77" x14ac:dyDescent="0.25">
      <c r="A1068" s="41"/>
      <c r="B1068" s="41"/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1"/>
      <c r="BT1068" s="41"/>
      <c r="BU1068" s="41"/>
      <c r="BV1068" s="41"/>
      <c r="BW1068" s="41"/>
      <c r="BX1068" s="41"/>
      <c r="BY1068" s="41"/>
    </row>
    <row r="1069" spans="1:77" x14ac:dyDescent="0.25">
      <c r="A1069" s="41"/>
      <c r="B1069" s="41"/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1"/>
      <c r="BT1069" s="41"/>
      <c r="BU1069" s="41"/>
      <c r="BV1069" s="41"/>
      <c r="BW1069" s="41"/>
      <c r="BX1069" s="41"/>
      <c r="BY1069" s="41"/>
    </row>
    <row r="1070" spans="1:77" x14ac:dyDescent="0.25">
      <c r="A1070" s="41"/>
      <c r="B1070" s="41"/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1"/>
      <c r="BT1070" s="41"/>
      <c r="BU1070" s="41"/>
      <c r="BV1070" s="41"/>
      <c r="BW1070" s="41"/>
      <c r="BX1070" s="41"/>
      <c r="BY1070" s="41"/>
    </row>
    <row r="1071" spans="1:77" x14ac:dyDescent="0.25">
      <c r="A1071" s="41"/>
      <c r="B1071" s="41"/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/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1"/>
      <c r="BT1071" s="41"/>
      <c r="BU1071" s="41"/>
      <c r="BV1071" s="41"/>
      <c r="BW1071" s="41"/>
      <c r="BX1071" s="41"/>
      <c r="BY1071" s="41"/>
    </row>
    <row r="1072" spans="1:77" x14ac:dyDescent="0.25">
      <c r="A1072" s="41"/>
      <c r="B1072" s="41"/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1"/>
      <c r="BT1072" s="41"/>
      <c r="BU1072" s="41"/>
      <c r="BV1072" s="41"/>
      <c r="BW1072" s="41"/>
      <c r="BX1072" s="41"/>
      <c r="BY1072" s="41"/>
    </row>
    <row r="1073" spans="1:77" x14ac:dyDescent="0.25">
      <c r="A1073" s="41"/>
      <c r="B1073" s="41"/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1"/>
      <c r="BT1073" s="41"/>
      <c r="BU1073" s="41"/>
      <c r="BV1073" s="41"/>
      <c r="BW1073" s="41"/>
      <c r="BX1073" s="41"/>
      <c r="BY1073" s="41"/>
    </row>
    <row r="1074" spans="1:77" x14ac:dyDescent="0.25">
      <c r="A1074" s="41"/>
      <c r="B1074" s="41"/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1"/>
      <c r="BT1074" s="41"/>
      <c r="BU1074" s="41"/>
      <c r="BV1074" s="41"/>
      <c r="BW1074" s="41"/>
      <c r="BX1074" s="41"/>
      <c r="BY1074" s="41"/>
    </row>
    <row r="1075" spans="1:77" x14ac:dyDescent="0.25">
      <c r="A1075" s="41"/>
      <c r="B1075" s="41"/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1"/>
      <c r="BT1075" s="41"/>
      <c r="BU1075" s="41"/>
      <c r="BV1075" s="41"/>
      <c r="BW1075" s="41"/>
      <c r="BX1075" s="41"/>
      <c r="BY1075" s="41"/>
    </row>
    <row r="1076" spans="1:77" x14ac:dyDescent="0.25">
      <c r="A1076" s="41"/>
      <c r="B1076" s="41"/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1"/>
      <c r="BT1076" s="41"/>
      <c r="BU1076" s="41"/>
      <c r="BV1076" s="41"/>
      <c r="BW1076" s="41"/>
      <c r="BX1076" s="41"/>
      <c r="BY1076" s="41"/>
    </row>
    <row r="1077" spans="1:77" x14ac:dyDescent="0.25">
      <c r="A1077" s="41"/>
      <c r="B1077" s="41"/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/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1"/>
      <c r="BT1077" s="41"/>
      <c r="BU1077" s="41"/>
      <c r="BV1077" s="41"/>
      <c r="BW1077" s="41"/>
      <c r="BX1077" s="41"/>
      <c r="BY1077" s="41"/>
    </row>
    <row r="1078" spans="1:77" x14ac:dyDescent="0.25">
      <c r="A1078" s="41"/>
      <c r="B1078" s="41"/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1"/>
      <c r="BT1078" s="41"/>
      <c r="BU1078" s="41"/>
      <c r="BV1078" s="41"/>
      <c r="BW1078" s="41"/>
      <c r="BX1078" s="41"/>
      <c r="BY1078" s="41"/>
    </row>
    <row r="1079" spans="1:77" x14ac:dyDescent="0.25">
      <c r="A1079" s="41"/>
      <c r="B1079" s="41"/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1"/>
      <c r="BT1079" s="41"/>
      <c r="BU1079" s="41"/>
      <c r="BV1079" s="41"/>
      <c r="BW1079" s="41"/>
      <c r="BX1079" s="41"/>
      <c r="BY1079" s="41"/>
    </row>
    <row r="1080" spans="1:77" x14ac:dyDescent="0.25">
      <c r="A1080" s="41"/>
      <c r="B1080" s="41"/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1"/>
      <c r="BT1080" s="41"/>
      <c r="BU1080" s="41"/>
      <c r="BV1080" s="41"/>
      <c r="BW1080" s="41"/>
      <c r="BX1080" s="41"/>
      <c r="BY1080" s="41"/>
    </row>
    <row r="1081" spans="1:77" x14ac:dyDescent="0.25">
      <c r="A1081" s="41"/>
      <c r="B1081" s="41"/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1"/>
      <c r="BT1081" s="41"/>
      <c r="BU1081" s="41"/>
      <c r="BV1081" s="41"/>
      <c r="BW1081" s="41"/>
      <c r="BX1081" s="41"/>
      <c r="BY1081" s="41"/>
    </row>
    <row r="1082" spans="1:77" x14ac:dyDescent="0.25">
      <c r="A1082" s="41"/>
      <c r="B1082" s="41"/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  <c r="BF1082" s="41"/>
      <c r="BG1082" s="41"/>
      <c r="BH1082" s="41"/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1"/>
      <c r="BT1082" s="41"/>
      <c r="BU1082" s="41"/>
      <c r="BV1082" s="41"/>
      <c r="BW1082" s="41"/>
      <c r="BX1082" s="41"/>
      <c r="BY1082" s="41"/>
    </row>
    <row r="1083" spans="1:77" x14ac:dyDescent="0.25">
      <c r="A1083" s="41"/>
      <c r="B1083" s="41"/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1"/>
      <c r="BT1083" s="41"/>
      <c r="BU1083" s="41"/>
      <c r="BV1083" s="41"/>
      <c r="BW1083" s="41"/>
      <c r="BX1083" s="41"/>
      <c r="BY1083" s="41"/>
    </row>
    <row r="1084" spans="1:77" x14ac:dyDescent="0.25">
      <c r="A1084" s="41"/>
      <c r="B1084" s="41"/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  <c r="BF1084" s="41"/>
      <c r="BG1084" s="41"/>
      <c r="BH1084" s="41"/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1"/>
      <c r="BT1084" s="41"/>
      <c r="BU1084" s="41"/>
      <c r="BV1084" s="41"/>
      <c r="BW1084" s="41"/>
      <c r="BX1084" s="41"/>
      <c r="BY1084" s="41"/>
    </row>
    <row r="1085" spans="1:77" x14ac:dyDescent="0.25">
      <c r="A1085" s="41"/>
      <c r="B1085" s="41"/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/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1"/>
      <c r="BT1085" s="41"/>
      <c r="BU1085" s="41"/>
      <c r="BV1085" s="41"/>
      <c r="BW1085" s="41"/>
      <c r="BX1085" s="41"/>
      <c r="BY1085" s="41"/>
    </row>
    <row r="1086" spans="1:77" x14ac:dyDescent="0.25">
      <c r="A1086" s="41"/>
      <c r="B1086" s="41"/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1"/>
      <c r="BT1086" s="41"/>
      <c r="BU1086" s="41"/>
      <c r="BV1086" s="41"/>
      <c r="BW1086" s="41"/>
      <c r="BX1086" s="41"/>
      <c r="BY1086" s="41"/>
    </row>
    <row r="1087" spans="1:77" x14ac:dyDescent="0.25">
      <c r="A1087" s="41"/>
      <c r="B1087" s="41"/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1"/>
      <c r="BT1087" s="41"/>
      <c r="BU1087" s="41"/>
      <c r="BV1087" s="41"/>
      <c r="BW1087" s="41"/>
      <c r="BX1087" s="41"/>
      <c r="BY1087" s="41"/>
    </row>
    <row r="1088" spans="1:77" x14ac:dyDescent="0.25">
      <c r="A1088" s="41"/>
      <c r="B1088" s="41"/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  <c r="BF1088" s="41"/>
      <c r="BG1088" s="41"/>
      <c r="BH1088" s="41"/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1"/>
      <c r="BT1088" s="41"/>
      <c r="BU1088" s="41"/>
      <c r="BV1088" s="41"/>
      <c r="BW1088" s="41"/>
      <c r="BX1088" s="41"/>
      <c r="BY1088" s="41"/>
    </row>
    <row r="1089" spans="1:77" x14ac:dyDescent="0.25">
      <c r="A1089" s="41"/>
      <c r="B1089" s="41"/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1"/>
      <c r="BT1089" s="41"/>
      <c r="BU1089" s="41"/>
      <c r="BV1089" s="41"/>
      <c r="BW1089" s="41"/>
      <c r="BX1089" s="41"/>
      <c r="BY1089" s="41"/>
    </row>
    <row r="1090" spans="1:77" x14ac:dyDescent="0.25">
      <c r="A1090" s="41"/>
      <c r="B1090" s="41"/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  <c r="BF1090" s="41"/>
      <c r="BG1090" s="41"/>
      <c r="BH1090" s="41"/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1"/>
      <c r="BT1090" s="41"/>
      <c r="BU1090" s="41"/>
      <c r="BV1090" s="41"/>
      <c r="BW1090" s="41"/>
      <c r="BX1090" s="41"/>
      <c r="BY1090" s="41"/>
    </row>
    <row r="1091" spans="1:77" x14ac:dyDescent="0.25">
      <c r="A1091" s="41"/>
      <c r="B1091" s="41"/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1"/>
      <c r="BT1091" s="41"/>
      <c r="BU1091" s="41"/>
      <c r="BV1091" s="41"/>
      <c r="BW1091" s="41"/>
      <c r="BX1091" s="41"/>
      <c r="BY1091" s="41"/>
    </row>
    <row r="1092" spans="1:77" x14ac:dyDescent="0.25">
      <c r="A1092" s="41"/>
      <c r="B1092" s="41"/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  <c r="BF1092" s="41"/>
      <c r="BG1092" s="41"/>
      <c r="BH1092" s="41"/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1"/>
      <c r="BT1092" s="41"/>
      <c r="BU1092" s="41"/>
      <c r="BV1092" s="41"/>
      <c r="BW1092" s="41"/>
      <c r="BX1092" s="41"/>
      <c r="BY1092" s="41"/>
    </row>
    <row r="1093" spans="1:77" x14ac:dyDescent="0.25">
      <c r="A1093" s="41"/>
      <c r="B1093" s="41"/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1"/>
      <c r="BT1093" s="41"/>
      <c r="BU1093" s="41"/>
      <c r="BV1093" s="41"/>
      <c r="BW1093" s="41"/>
      <c r="BX1093" s="41"/>
      <c r="BY1093" s="41"/>
    </row>
    <row r="1094" spans="1:77" x14ac:dyDescent="0.25">
      <c r="A1094" s="41"/>
      <c r="B1094" s="41"/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1"/>
      <c r="BT1094" s="41"/>
      <c r="BU1094" s="41"/>
      <c r="BV1094" s="41"/>
      <c r="BW1094" s="41"/>
      <c r="BX1094" s="41"/>
      <c r="BY1094" s="41"/>
    </row>
    <row r="1095" spans="1:77" x14ac:dyDescent="0.25">
      <c r="A1095" s="41"/>
      <c r="B1095" s="41"/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/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1"/>
      <c r="BT1095" s="41"/>
      <c r="BU1095" s="41"/>
      <c r="BV1095" s="41"/>
      <c r="BW1095" s="41"/>
      <c r="BX1095" s="41"/>
      <c r="BY1095" s="41"/>
    </row>
    <row r="1096" spans="1:77" x14ac:dyDescent="0.25">
      <c r="A1096" s="41"/>
      <c r="B1096" s="41"/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  <c r="BF1096" s="41"/>
      <c r="BG1096" s="41"/>
      <c r="BH1096" s="41"/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1"/>
      <c r="BT1096" s="41"/>
      <c r="BU1096" s="41"/>
      <c r="BV1096" s="41"/>
      <c r="BW1096" s="41"/>
      <c r="BX1096" s="41"/>
      <c r="BY1096" s="41"/>
    </row>
    <row r="1097" spans="1:77" x14ac:dyDescent="0.25">
      <c r="A1097" s="41"/>
      <c r="B1097" s="41"/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1"/>
      <c r="BT1097" s="41"/>
      <c r="BU1097" s="41"/>
      <c r="BV1097" s="41"/>
      <c r="BW1097" s="41"/>
      <c r="BX1097" s="41"/>
      <c r="BY1097" s="41"/>
    </row>
    <row r="1098" spans="1:77" x14ac:dyDescent="0.25">
      <c r="A1098" s="41"/>
      <c r="B1098" s="41"/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  <c r="BF1098" s="41"/>
      <c r="BG1098" s="41"/>
      <c r="BH1098" s="41"/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1"/>
      <c r="BT1098" s="41"/>
      <c r="BU1098" s="41"/>
      <c r="BV1098" s="41"/>
      <c r="BW1098" s="41"/>
      <c r="BX1098" s="41"/>
      <c r="BY1098" s="41"/>
    </row>
    <row r="1099" spans="1:77" x14ac:dyDescent="0.25">
      <c r="A1099" s="41"/>
      <c r="B1099" s="41"/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1"/>
      <c r="BT1099" s="41"/>
      <c r="BU1099" s="41"/>
      <c r="BV1099" s="41"/>
      <c r="BW1099" s="41"/>
      <c r="BX1099" s="41"/>
      <c r="BY1099" s="41"/>
    </row>
    <row r="1100" spans="1:77" x14ac:dyDescent="0.25">
      <c r="A1100" s="41"/>
      <c r="B1100" s="41"/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  <c r="BF1100" s="41"/>
      <c r="BG1100" s="41"/>
      <c r="BH1100" s="41"/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1"/>
      <c r="BT1100" s="41"/>
      <c r="BU1100" s="41"/>
      <c r="BV1100" s="41"/>
      <c r="BW1100" s="41"/>
      <c r="BX1100" s="41"/>
      <c r="BY1100" s="41"/>
    </row>
    <row r="1101" spans="1:77" x14ac:dyDescent="0.25">
      <c r="A1101" s="41"/>
      <c r="B1101" s="41"/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  <c r="BF1101" s="41"/>
      <c r="BG1101" s="41"/>
      <c r="BH1101" s="41"/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1"/>
      <c r="BT1101" s="41"/>
      <c r="BU1101" s="41"/>
      <c r="BV1101" s="41"/>
      <c r="BW1101" s="41"/>
      <c r="BX1101" s="41"/>
      <c r="BY1101" s="41"/>
    </row>
    <row r="1102" spans="1:77" x14ac:dyDescent="0.25">
      <c r="A1102" s="41"/>
      <c r="B1102" s="41"/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1"/>
      <c r="AU1102" s="41"/>
      <c r="AV1102" s="41"/>
      <c r="AW1102" s="41"/>
      <c r="AX1102" s="41"/>
      <c r="AY1102" s="41"/>
      <c r="AZ1102" s="41"/>
      <c r="BA1102" s="41"/>
      <c r="BB1102" s="41"/>
      <c r="BC1102" s="41"/>
      <c r="BD1102" s="41"/>
      <c r="BE1102" s="41"/>
      <c r="BF1102" s="41"/>
      <c r="BG1102" s="41"/>
      <c r="BH1102" s="41"/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1"/>
      <c r="BT1102" s="41"/>
      <c r="BU1102" s="41"/>
      <c r="BV1102" s="41"/>
      <c r="BW1102" s="41"/>
      <c r="BX1102" s="41"/>
      <c r="BY1102" s="41"/>
    </row>
    <row r="1103" spans="1:77" x14ac:dyDescent="0.25">
      <c r="A1103" s="41"/>
      <c r="B1103" s="41"/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  <c r="BF1103" s="41"/>
      <c r="BG1103" s="41"/>
      <c r="BH1103" s="41"/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1"/>
      <c r="BT1103" s="41"/>
      <c r="BU1103" s="41"/>
      <c r="BV1103" s="41"/>
      <c r="BW1103" s="41"/>
      <c r="BX1103" s="41"/>
      <c r="BY1103" s="41"/>
    </row>
    <row r="1104" spans="1:77" x14ac:dyDescent="0.25">
      <c r="A1104" s="41"/>
      <c r="B1104" s="41"/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1"/>
      <c r="AU1104" s="41"/>
      <c r="AV1104" s="41"/>
      <c r="AW1104" s="41"/>
      <c r="AX1104" s="41"/>
      <c r="AY1104" s="41"/>
      <c r="AZ1104" s="41"/>
      <c r="BA1104" s="41"/>
      <c r="BB1104" s="41"/>
      <c r="BC1104" s="41"/>
      <c r="BD1104" s="41"/>
      <c r="BE1104" s="41"/>
      <c r="BF1104" s="41"/>
      <c r="BG1104" s="41"/>
      <c r="BH1104" s="41"/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1"/>
      <c r="BT1104" s="41"/>
      <c r="BU1104" s="41"/>
      <c r="BV1104" s="41"/>
      <c r="BW1104" s="41"/>
      <c r="BX1104" s="41"/>
      <c r="BY1104" s="41"/>
    </row>
    <row r="1105" spans="1:77" x14ac:dyDescent="0.25">
      <c r="A1105" s="41"/>
      <c r="B1105" s="41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  <c r="BF1105" s="41"/>
      <c r="BG1105" s="41"/>
      <c r="BH1105" s="41"/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1"/>
      <c r="BT1105" s="41"/>
      <c r="BU1105" s="41"/>
      <c r="BV1105" s="41"/>
      <c r="BW1105" s="41"/>
      <c r="BX1105" s="41"/>
      <c r="BY1105" s="41"/>
    </row>
    <row r="1106" spans="1:77" x14ac:dyDescent="0.25">
      <c r="A1106" s="41"/>
      <c r="B1106" s="41"/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1"/>
      <c r="AU1106" s="41"/>
      <c r="AV1106" s="41"/>
      <c r="AW1106" s="41"/>
      <c r="AX1106" s="41"/>
      <c r="AY1106" s="41"/>
      <c r="AZ1106" s="41"/>
      <c r="BA1106" s="41"/>
      <c r="BB1106" s="41"/>
      <c r="BC1106" s="41"/>
      <c r="BD1106" s="41"/>
      <c r="BE1106" s="41"/>
      <c r="BF1106" s="41"/>
      <c r="BG1106" s="41"/>
      <c r="BH1106" s="41"/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1"/>
      <c r="BT1106" s="41"/>
      <c r="BU1106" s="41"/>
      <c r="BV1106" s="41"/>
      <c r="BW1106" s="41"/>
      <c r="BX1106" s="41"/>
      <c r="BY1106" s="41"/>
    </row>
    <row r="1107" spans="1:77" x14ac:dyDescent="0.25">
      <c r="A1107" s="41"/>
      <c r="B1107" s="41"/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  <c r="BF1107" s="41"/>
      <c r="BG1107" s="41"/>
      <c r="BH1107" s="41"/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1"/>
      <c r="BT1107" s="41"/>
      <c r="BU1107" s="41"/>
      <c r="BV1107" s="41"/>
      <c r="BW1107" s="41"/>
      <c r="BX1107" s="41"/>
      <c r="BY1107" s="41"/>
    </row>
    <row r="1108" spans="1:77" x14ac:dyDescent="0.25">
      <c r="A1108" s="41"/>
      <c r="B1108" s="41"/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1"/>
      <c r="AU1108" s="41"/>
      <c r="AV1108" s="41"/>
      <c r="AW1108" s="41"/>
      <c r="AX1108" s="41"/>
      <c r="AY1108" s="41"/>
      <c r="AZ1108" s="41"/>
      <c r="BA1108" s="41"/>
      <c r="BB1108" s="41"/>
      <c r="BC1108" s="41"/>
      <c r="BD1108" s="41"/>
      <c r="BE1108" s="41"/>
      <c r="BF1108" s="41"/>
      <c r="BG1108" s="41"/>
      <c r="BH1108" s="41"/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1"/>
      <c r="BT1108" s="41"/>
      <c r="BU1108" s="41"/>
      <c r="BV1108" s="41"/>
      <c r="BW1108" s="41"/>
      <c r="BX1108" s="41"/>
      <c r="BY1108" s="41"/>
    </row>
    <row r="1109" spans="1:77" x14ac:dyDescent="0.25">
      <c r="A1109" s="41"/>
      <c r="B1109" s="41"/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  <c r="BF1109" s="41"/>
      <c r="BG1109" s="41"/>
      <c r="BH1109" s="41"/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1"/>
      <c r="BT1109" s="41"/>
      <c r="BU1109" s="41"/>
      <c r="BV1109" s="41"/>
      <c r="BW1109" s="41"/>
      <c r="BX1109" s="41"/>
      <c r="BY1109" s="41"/>
    </row>
    <row r="1110" spans="1:77" x14ac:dyDescent="0.25">
      <c r="A1110" s="41"/>
      <c r="B1110" s="41"/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1"/>
      <c r="AU1110" s="41"/>
      <c r="AV1110" s="41"/>
      <c r="AW1110" s="41"/>
      <c r="AX1110" s="41"/>
      <c r="AY1110" s="41"/>
      <c r="AZ1110" s="41"/>
      <c r="BA1110" s="41"/>
      <c r="BB1110" s="41"/>
      <c r="BC1110" s="41"/>
      <c r="BD1110" s="41"/>
      <c r="BE1110" s="41"/>
      <c r="BF1110" s="41"/>
      <c r="BG1110" s="41"/>
      <c r="BH1110" s="41"/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1"/>
      <c r="BT1110" s="41"/>
      <c r="BU1110" s="41"/>
      <c r="BV1110" s="41"/>
      <c r="BW1110" s="41"/>
      <c r="BX1110" s="41"/>
      <c r="BY1110" s="41"/>
    </row>
    <row r="1111" spans="1:77" x14ac:dyDescent="0.25">
      <c r="A1111" s="41"/>
      <c r="B1111" s="41"/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  <c r="BF1111" s="41"/>
      <c r="BG1111" s="41"/>
      <c r="BH1111" s="41"/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1"/>
      <c r="BT1111" s="41"/>
      <c r="BU1111" s="41"/>
      <c r="BV1111" s="41"/>
      <c r="BW1111" s="41"/>
      <c r="BX1111" s="41"/>
      <c r="BY1111" s="41"/>
    </row>
    <row r="1112" spans="1:77" x14ac:dyDescent="0.25">
      <c r="A1112" s="41"/>
      <c r="B1112" s="41"/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1"/>
      <c r="AU1112" s="41"/>
      <c r="AV1112" s="41"/>
      <c r="AW1112" s="41"/>
      <c r="AX1112" s="41"/>
      <c r="AY1112" s="41"/>
      <c r="AZ1112" s="41"/>
      <c r="BA1112" s="41"/>
      <c r="BB1112" s="41"/>
      <c r="BC1112" s="41"/>
      <c r="BD1112" s="41"/>
      <c r="BE1112" s="41"/>
      <c r="BF1112" s="41"/>
      <c r="BG1112" s="41"/>
      <c r="BH1112" s="41"/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1"/>
      <c r="BT1112" s="41"/>
      <c r="BU1112" s="41"/>
      <c r="BV1112" s="41"/>
      <c r="BW1112" s="41"/>
      <c r="BX1112" s="41"/>
      <c r="BY1112" s="41"/>
    </row>
    <row r="1113" spans="1:77" x14ac:dyDescent="0.25">
      <c r="A1113" s="41"/>
      <c r="B1113" s="41"/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  <c r="BF1113" s="41"/>
      <c r="BG1113" s="41"/>
      <c r="BH1113" s="41"/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1"/>
      <c r="BT1113" s="41"/>
      <c r="BU1113" s="41"/>
      <c r="BV1113" s="41"/>
      <c r="BW1113" s="41"/>
      <c r="BX1113" s="41"/>
      <c r="BY1113" s="41"/>
    </row>
    <row r="1114" spans="1:77" x14ac:dyDescent="0.25">
      <c r="A1114" s="41"/>
      <c r="B1114" s="41"/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1"/>
      <c r="AU1114" s="41"/>
      <c r="AV1114" s="41"/>
      <c r="AW1114" s="41"/>
      <c r="AX1114" s="41"/>
      <c r="AY1114" s="41"/>
      <c r="AZ1114" s="41"/>
      <c r="BA1114" s="41"/>
      <c r="BB1114" s="41"/>
      <c r="BC1114" s="41"/>
      <c r="BD1114" s="41"/>
      <c r="BE1114" s="41"/>
      <c r="BF1114" s="41"/>
      <c r="BG1114" s="41"/>
      <c r="BH1114" s="41"/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1"/>
      <c r="BT1114" s="41"/>
      <c r="BU1114" s="41"/>
      <c r="BV1114" s="41"/>
      <c r="BW1114" s="41"/>
      <c r="BX1114" s="41"/>
      <c r="BY1114" s="41"/>
    </row>
    <row r="1115" spans="1:77" x14ac:dyDescent="0.25">
      <c r="A1115" s="41"/>
      <c r="B1115" s="41"/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  <c r="BF1115" s="41"/>
      <c r="BG1115" s="41"/>
      <c r="BH1115" s="41"/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1"/>
      <c r="BT1115" s="41"/>
      <c r="BU1115" s="41"/>
      <c r="BV1115" s="41"/>
      <c r="BW1115" s="41"/>
      <c r="BX1115" s="41"/>
      <c r="BY1115" s="41"/>
    </row>
    <row r="1116" spans="1:77" x14ac:dyDescent="0.25">
      <c r="A1116" s="41"/>
      <c r="B1116" s="41"/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41"/>
      <c r="AW1116" s="41"/>
      <c r="AX1116" s="41"/>
      <c r="AY1116" s="41"/>
      <c r="AZ1116" s="41"/>
      <c r="BA1116" s="41"/>
      <c r="BB1116" s="41"/>
      <c r="BC1116" s="41"/>
      <c r="BD1116" s="41"/>
      <c r="BE1116" s="41"/>
      <c r="BF1116" s="41"/>
      <c r="BG1116" s="41"/>
      <c r="BH1116" s="41"/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1"/>
      <c r="BT1116" s="41"/>
      <c r="BU1116" s="41"/>
      <c r="BV1116" s="41"/>
      <c r="BW1116" s="41"/>
      <c r="BX1116" s="41"/>
      <c r="BY1116" s="41"/>
    </row>
    <row r="1117" spans="1:77" x14ac:dyDescent="0.25">
      <c r="A1117" s="41"/>
      <c r="B1117" s="41"/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  <c r="BF1117" s="41"/>
      <c r="BG1117" s="41"/>
      <c r="BH1117" s="41"/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1"/>
      <c r="BT1117" s="41"/>
      <c r="BU1117" s="41"/>
      <c r="BV1117" s="41"/>
      <c r="BW1117" s="41"/>
      <c r="BX1117" s="41"/>
      <c r="BY1117" s="41"/>
    </row>
    <row r="1118" spans="1:77" x14ac:dyDescent="0.25">
      <c r="A1118" s="41"/>
      <c r="B1118" s="41"/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1"/>
      <c r="AU1118" s="41"/>
      <c r="AV1118" s="41"/>
      <c r="AW1118" s="41"/>
      <c r="AX1118" s="41"/>
      <c r="AY1118" s="41"/>
      <c r="AZ1118" s="41"/>
      <c r="BA1118" s="41"/>
      <c r="BB1118" s="41"/>
      <c r="BC1118" s="41"/>
      <c r="BD1118" s="41"/>
      <c r="BE1118" s="41"/>
      <c r="BF1118" s="41"/>
      <c r="BG1118" s="41"/>
      <c r="BH1118" s="41"/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1"/>
      <c r="BT1118" s="41"/>
      <c r="BU1118" s="41"/>
      <c r="BV1118" s="41"/>
      <c r="BW1118" s="41"/>
      <c r="BX1118" s="41"/>
      <c r="BY1118" s="41"/>
    </row>
    <row r="1119" spans="1:77" x14ac:dyDescent="0.25">
      <c r="A1119" s="41"/>
      <c r="B1119" s="41"/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  <c r="BF1119" s="41"/>
      <c r="BG1119" s="41"/>
      <c r="BH1119" s="41"/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1"/>
      <c r="BT1119" s="41"/>
      <c r="BU1119" s="41"/>
      <c r="BV1119" s="41"/>
      <c r="BW1119" s="41"/>
      <c r="BX1119" s="41"/>
      <c r="BY1119" s="41"/>
    </row>
    <row r="1120" spans="1:77" x14ac:dyDescent="0.25">
      <c r="A1120" s="41"/>
      <c r="B1120" s="41"/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1"/>
      <c r="AU1120" s="41"/>
      <c r="AV1120" s="41"/>
      <c r="AW1120" s="41"/>
      <c r="AX1120" s="41"/>
      <c r="AY1120" s="41"/>
      <c r="AZ1120" s="41"/>
      <c r="BA1120" s="41"/>
      <c r="BB1120" s="41"/>
      <c r="BC1120" s="41"/>
      <c r="BD1120" s="41"/>
      <c r="BE1120" s="41"/>
      <c r="BF1120" s="41"/>
      <c r="BG1120" s="41"/>
      <c r="BH1120" s="41"/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1"/>
      <c r="BT1120" s="41"/>
      <c r="BU1120" s="41"/>
      <c r="BV1120" s="41"/>
      <c r="BW1120" s="41"/>
      <c r="BX1120" s="41"/>
      <c r="BY1120" s="41"/>
    </row>
    <row r="1121" spans="1:77" x14ac:dyDescent="0.25">
      <c r="A1121" s="41"/>
      <c r="B1121" s="41"/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  <c r="BF1121" s="41"/>
      <c r="BG1121" s="41"/>
      <c r="BH1121" s="41"/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1"/>
      <c r="BT1121" s="41"/>
      <c r="BU1121" s="41"/>
      <c r="BV1121" s="41"/>
      <c r="BW1121" s="41"/>
      <c r="BX1121" s="41"/>
      <c r="BY1121" s="41"/>
    </row>
    <row r="1122" spans="1:77" x14ac:dyDescent="0.25">
      <c r="A1122" s="41"/>
      <c r="B1122" s="41"/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1"/>
      <c r="AU1122" s="41"/>
      <c r="AV1122" s="41"/>
      <c r="AW1122" s="41"/>
      <c r="AX1122" s="41"/>
      <c r="AY1122" s="41"/>
      <c r="AZ1122" s="41"/>
      <c r="BA1122" s="41"/>
      <c r="BB1122" s="41"/>
      <c r="BC1122" s="41"/>
      <c r="BD1122" s="41"/>
      <c r="BE1122" s="41"/>
      <c r="BF1122" s="41"/>
      <c r="BG1122" s="41"/>
      <c r="BH1122" s="41"/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1"/>
      <c r="BT1122" s="41"/>
      <c r="BU1122" s="41"/>
      <c r="BV1122" s="41"/>
      <c r="BW1122" s="41"/>
      <c r="BX1122" s="41"/>
      <c r="BY1122" s="41"/>
    </row>
    <row r="1123" spans="1:77" x14ac:dyDescent="0.25">
      <c r="A1123" s="41"/>
      <c r="B1123" s="41"/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  <c r="BF1123" s="41"/>
      <c r="BG1123" s="41"/>
      <c r="BH1123" s="41"/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1"/>
      <c r="BT1123" s="41"/>
      <c r="BU1123" s="41"/>
      <c r="BV1123" s="41"/>
      <c r="BW1123" s="41"/>
      <c r="BX1123" s="41"/>
      <c r="BY1123" s="41"/>
    </row>
    <row r="1124" spans="1:77" x14ac:dyDescent="0.25">
      <c r="A1124" s="41"/>
      <c r="B1124" s="41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1"/>
      <c r="AU1124" s="41"/>
      <c r="AV1124" s="41"/>
      <c r="AW1124" s="41"/>
      <c r="AX1124" s="41"/>
      <c r="AY1124" s="41"/>
      <c r="AZ1124" s="41"/>
      <c r="BA1124" s="41"/>
      <c r="BB1124" s="41"/>
      <c r="BC1124" s="41"/>
      <c r="BD1124" s="41"/>
      <c r="BE1124" s="41"/>
      <c r="BF1124" s="41"/>
      <c r="BG1124" s="41"/>
      <c r="BH1124" s="41"/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1"/>
      <c r="BT1124" s="41"/>
      <c r="BU1124" s="41"/>
      <c r="BV1124" s="41"/>
      <c r="BW1124" s="41"/>
      <c r="BX1124" s="41"/>
      <c r="BY1124" s="41"/>
    </row>
    <row r="1125" spans="1:77" x14ac:dyDescent="0.25">
      <c r="A1125" s="41"/>
      <c r="B1125" s="41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  <c r="BF1125" s="41"/>
      <c r="BG1125" s="41"/>
      <c r="BH1125" s="41"/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1"/>
      <c r="BT1125" s="41"/>
      <c r="BU1125" s="41"/>
      <c r="BV1125" s="41"/>
      <c r="BW1125" s="41"/>
      <c r="BX1125" s="41"/>
      <c r="BY1125" s="41"/>
    </row>
    <row r="1126" spans="1:77" x14ac:dyDescent="0.25">
      <c r="A1126" s="41"/>
      <c r="B1126" s="41"/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1"/>
      <c r="AU1126" s="41"/>
      <c r="AV1126" s="41"/>
      <c r="AW1126" s="41"/>
      <c r="AX1126" s="41"/>
      <c r="AY1126" s="41"/>
      <c r="AZ1126" s="41"/>
      <c r="BA1126" s="41"/>
      <c r="BB1126" s="41"/>
      <c r="BC1126" s="41"/>
      <c r="BD1126" s="41"/>
      <c r="BE1126" s="41"/>
      <c r="BF1126" s="41"/>
      <c r="BG1126" s="41"/>
      <c r="BH1126" s="41"/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1"/>
      <c r="BT1126" s="41"/>
      <c r="BU1126" s="41"/>
      <c r="BV1126" s="41"/>
      <c r="BW1126" s="41"/>
      <c r="BX1126" s="41"/>
      <c r="BY1126" s="41"/>
    </row>
    <row r="1127" spans="1:77" x14ac:dyDescent="0.25">
      <c r="A1127" s="41"/>
      <c r="B1127" s="41"/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  <c r="BF1127" s="41"/>
      <c r="BG1127" s="41"/>
      <c r="BH1127" s="41"/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1"/>
      <c r="BT1127" s="41"/>
      <c r="BU1127" s="41"/>
      <c r="BV1127" s="41"/>
      <c r="BW1127" s="41"/>
      <c r="BX1127" s="41"/>
      <c r="BY1127" s="41"/>
    </row>
    <row r="1128" spans="1:77" x14ac:dyDescent="0.25">
      <c r="A1128" s="41"/>
      <c r="B1128" s="41"/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41"/>
      <c r="AW1128" s="41"/>
      <c r="AX1128" s="41"/>
      <c r="AY1128" s="41"/>
      <c r="AZ1128" s="41"/>
      <c r="BA1128" s="41"/>
      <c r="BB1128" s="41"/>
      <c r="BC1128" s="41"/>
      <c r="BD1128" s="41"/>
      <c r="BE1128" s="41"/>
      <c r="BF1128" s="41"/>
      <c r="BG1128" s="41"/>
      <c r="BH1128" s="41"/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1"/>
      <c r="BT1128" s="41"/>
      <c r="BU1128" s="41"/>
      <c r="BV1128" s="41"/>
      <c r="BW1128" s="41"/>
      <c r="BX1128" s="41"/>
      <c r="BY1128" s="41"/>
    </row>
    <row r="1129" spans="1:77" x14ac:dyDescent="0.25">
      <c r="A1129" s="41"/>
      <c r="B1129" s="41"/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  <c r="BF1129" s="41"/>
      <c r="BG1129" s="41"/>
      <c r="BH1129" s="41"/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1"/>
      <c r="BT1129" s="41"/>
      <c r="BU1129" s="41"/>
      <c r="BV1129" s="41"/>
      <c r="BW1129" s="41"/>
      <c r="BX1129" s="41"/>
      <c r="BY1129" s="41"/>
    </row>
    <row r="1130" spans="1:77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1"/>
      <c r="AU1130" s="41"/>
      <c r="AV1130" s="41"/>
      <c r="AW1130" s="41"/>
      <c r="AX1130" s="41"/>
      <c r="AY1130" s="41"/>
      <c r="AZ1130" s="41"/>
      <c r="BA1130" s="41"/>
      <c r="BB1130" s="41"/>
      <c r="BC1130" s="41"/>
      <c r="BD1130" s="41"/>
      <c r="BE1130" s="41"/>
      <c r="BF1130" s="41"/>
      <c r="BG1130" s="41"/>
      <c r="BH1130" s="41"/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1"/>
      <c r="BT1130" s="41"/>
      <c r="BU1130" s="41"/>
      <c r="BV1130" s="41"/>
      <c r="BW1130" s="41"/>
      <c r="BX1130" s="41"/>
      <c r="BY1130" s="41"/>
    </row>
    <row r="1131" spans="1:77" x14ac:dyDescent="0.25">
      <c r="A1131" s="41"/>
      <c r="B1131" s="41"/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  <c r="BF1131" s="41"/>
      <c r="BG1131" s="41"/>
      <c r="BH1131" s="41"/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1"/>
      <c r="BT1131" s="41"/>
      <c r="BU1131" s="41"/>
      <c r="BV1131" s="41"/>
      <c r="BW1131" s="41"/>
      <c r="BX1131" s="41"/>
      <c r="BY1131" s="41"/>
    </row>
    <row r="1132" spans="1:77" x14ac:dyDescent="0.25">
      <c r="A1132" s="41"/>
      <c r="B1132" s="41"/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1"/>
      <c r="AU1132" s="41"/>
      <c r="AV1132" s="41"/>
      <c r="AW1132" s="41"/>
      <c r="AX1132" s="41"/>
      <c r="AY1132" s="41"/>
      <c r="AZ1132" s="41"/>
      <c r="BA1132" s="41"/>
      <c r="BB1132" s="41"/>
      <c r="BC1132" s="41"/>
      <c r="BD1132" s="41"/>
      <c r="BE1132" s="41"/>
      <c r="BF1132" s="41"/>
      <c r="BG1132" s="41"/>
      <c r="BH1132" s="41"/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1"/>
      <c r="BT1132" s="41"/>
      <c r="BU1132" s="41"/>
      <c r="BV1132" s="41"/>
      <c r="BW1132" s="41"/>
      <c r="BX1132" s="41"/>
      <c r="BY1132" s="41"/>
    </row>
    <row r="1133" spans="1:77" x14ac:dyDescent="0.25">
      <c r="A1133" s="41"/>
      <c r="B1133" s="41"/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  <c r="BF1133" s="41"/>
      <c r="BG1133" s="41"/>
      <c r="BH1133" s="41"/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1"/>
      <c r="BT1133" s="41"/>
      <c r="BU1133" s="41"/>
      <c r="BV1133" s="41"/>
      <c r="BW1133" s="41"/>
      <c r="BX1133" s="41"/>
      <c r="BY1133" s="41"/>
    </row>
    <row r="1134" spans="1:77" x14ac:dyDescent="0.25">
      <c r="A1134" s="41"/>
      <c r="B1134" s="41"/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1"/>
      <c r="AU1134" s="41"/>
      <c r="AV1134" s="41"/>
      <c r="AW1134" s="41"/>
      <c r="AX1134" s="41"/>
      <c r="AY1134" s="41"/>
      <c r="AZ1134" s="41"/>
      <c r="BA1134" s="41"/>
      <c r="BB1134" s="41"/>
      <c r="BC1134" s="41"/>
      <c r="BD1134" s="41"/>
      <c r="BE1134" s="41"/>
      <c r="BF1134" s="41"/>
      <c r="BG1134" s="41"/>
      <c r="BH1134" s="41"/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1"/>
      <c r="BT1134" s="41"/>
      <c r="BU1134" s="41"/>
      <c r="BV1134" s="41"/>
      <c r="BW1134" s="41"/>
      <c r="BX1134" s="41"/>
      <c r="BY1134" s="41"/>
    </row>
    <row r="1135" spans="1:77" x14ac:dyDescent="0.25">
      <c r="A1135" s="41"/>
      <c r="B1135" s="41"/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  <c r="BF1135" s="41"/>
      <c r="BG1135" s="41"/>
      <c r="BH1135" s="41"/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1"/>
      <c r="BT1135" s="41"/>
      <c r="BU1135" s="41"/>
      <c r="BV1135" s="41"/>
      <c r="BW1135" s="41"/>
      <c r="BX1135" s="41"/>
      <c r="BY1135" s="41"/>
    </row>
    <row r="1136" spans="1:77" x14ac:dyDescent="0.25">
      <c r="A1136" s="41"/>
      <c r="B1136" s="41"/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1"/>
      <c r="AU1136" s="41"/>
      <c r="AV1136" s="41"/>
      <c r="AW1136" s="41"/>
      <c r="AX1136" s="41"/>
      <c r="AY1136" s="41"/>
      <c r="AZ1136" s="41"/>
      <c r="BA1136" s="41"/>
      <c r="BB1136" s="41"/>
      <c r="BC1136" s="41"/>
      <c r="BD1136" s="41"/>
      <c r="BE1136" s="41"/>
      <c r="BF1136" s="41"/>
      <c r="BG1136" s="41"/>
      <c r="BH1136" s="41"/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1"/>
      <c r="BT1136" s="41"/>
      <c r="BU1136" s="41"/>
      <c r="BV1136" s="41"/>
      <c r="BW1136" s="41"/>
      <c r="BX1136" s="41"/>
      <c r="BY1136" s="41"/>
    </row>
    <row r="1137" spans="1:77" x14ac:dyDescent="0.25">
      <c r="A1137" s="41"/>
      <c r="B1137" s="41"/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  <c r="BF1137" s="41"/>
      <c r="BG1137" s="41"/>
      <c r="BH1137" s="41"/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1"/>
      <c r="BT1137" s="41"/>
      <c r="BU1137" s="41"/>
      <c r="BV1137" s="41"/>
      <c r="BW1137" s="41"/>
      <c r="BX1137" s="41"/>
      <c r="BY1137" s="41"/>
    </row>
    <row r="1138" spans="1:77" x14ac:dyDescent="0.25">
      <c r="A1138" s="41"/>
      <c r="B1138" s="41"/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41"/>
      <c r="AW1138" s="41"/>
      <c r="AX1138" s="41"/>
      <c r="AY1138" s="41"/>
      <c r="AZ1138" s="41"/>
      <c r="BA1138" s="41"/>
      <c r="BB1138" s="41"/>
      <c r="BC1138" s="41"/>
      <c r="BD1138" s="41"/>
      <c r="BE1138" s="41"/>
      <c r="BF1138" s="41"/>
      <c r="BG1138" s="41"/>
      <c r="BH1138" s="41"/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1"/>
      <c r="BT1138" s="41"/>
      <c r="BU1138" s="41"/>
      <c r="BV1138" s="41"/>
      <c r="BW1138" s="41"/>
      <c r="BX1138" s="41"/>
      <c r="BY1138" s="41"/>
    </row>
    <row r="1139" spans="1:77" x14ac:dyDescent="0.25">
      <c r="A1139" s="41"/>
      <c r="B1139" s="41"/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  <c r="BF1139" s="41"/>
      <c r="BG1139" s="41"/>
      <c r="BH1139" s="41"/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1"/>
      <c r="BT1139" s="41"/>
      <c r="BU1139" s="41"/>
      <c r="BV1139" s="41"/>
      <c r="BW1139" s="41"/>
      <c r="BX1139" s="41"/>
      <c r="BY1139" s="41"/>
    </row>
    <row r="1140" spans="1:77" x14ac:dyDescent="0.25">
      <c r="A1140" s="41"/>
      <c r="B1140" s="41"/>
      <c r="C1140" s="41"/>
      <c r="D1140" s="41"/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41"/>
      <c r="T1140" s="41"/>
      <c r="U1140" s="41"/>
      <c r="V1140" s="41"/>
      <c r="W1140" s="41"/>
      <c r="X1140" s="41"/>
      <c r="Y1140" s="41"/>
      <c r="Z1140" s="41"/>
      <c r="AA1140" s="41"/>
      <c r="AB1140" s="41"/>
      <c r="AC1140" s="41"/>
      <c r="AD1140" s="41"/>
      <c r="AE1140" s="41"/>
      <c r="AF1140" s="41"/>
      <c r="AG1140" s="41"/>
      <c r="AH1140" s="41"/>
      <c r="AI1140" s="41"/>
      <c r="AJ1140" s="41"/>
      <c r="AK1140" s="41"/>
      <c r="AL1140" s="41"/>
      <c r="AM1140" s="41"/>
      <c r="AN1140" s="41"/>
      <c r="AO1140" s="41"/>
      <c r="AP1140" s="41"/>
      <c r="AQ1140" s="41"/>
      <c r="AR1140" s="41"/>
      <c r="AS1140" s="41"/>
      <c r="AT1140" s="41"/>
      <c r="AU1140" s="41"/>
      <c r="AV1140" s="41"/>
      <c r="AW1140" s="41"/>
      <c r="AX1140" s="41"/>
      <c r="AY1140" s="41"/>
      <c r="AZ1140" s="41"/>
      <c r="BA1140" s="41"/>
      <c r="BB1140" s="41"/>
      <c r="BC1140" s="41"/>
      <c r="BD1140" s="41"/>
      <c r="BE1140" s="41"/>
      <c r="BF1140" s="41"/>
      <c r="BG1140" s="41"/>
      <c r="BH1140" s="41"/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1"/>
      <c r="BT1140" s="41"/>
      <c r="BU1140" s="41"/>
      <c r="BV1140" s="41"/>
      <c r="BW1140" s="41"/>
      <c r="BX1140" s="41"/>
      <c r="BY1140" s="41"/>
    </row>
    <row r="1141" spans="1:77" x14ac:dyDescent="0.25">
      <c r="A1141" s="41"/>
      <c r="B1141" s="41"/>
      <c r="C1141" s="41"/>
      <c r="D1141" s="41"/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41"/>
      <c r="T1141" s="41"/>
      <c r="U1141" s="41"/>
      <c r="V1141" s="41"/>
      <c r="W1141" s="41"/>
      <c r="X1141" s="41"/>
      <c r="Y1141" s="41"/>
      <c r="Z1141" s="41"/>
      <c r="AA1141" s="41"/>
      <c r="AB1141" s="41"/>
      <c r="AC1141" s="41"/>
      <c r="AD1141" s="41"/>
      <c r="AE1141" s="41"/>
      <c r="AF1141" s="41"/>
      <c r="AG1141" s="41"/>
      <c r="AH1141" s="41"/>
      <c r="AI1141" s="41"/>
      <c r="AJ1141" s="41"/>
      <c r="AK1141" s="41"/>
      <c r="AL1141" s="41"/>
      <c r="AM1141" s="41"/>
      <c r="AN1141" s="41"/>
      <c r="AO1141" s="41"/>
      <c r="AP1141" s="41"/>
      <c r="AQ1141" s="41"/>
      <c r="AR1141" s="41"/>
      <c r="AS1141" s="41"/>
      <c r="AT1141" s="41"/>
      <c r="AU1141" s="41"/>
      <c r="AV1141" s="41"/>
      <c r="AW1141" s="41"/>
      <c r="AX1141" s="41"/>
      <c r="AY1141" s="41"/>
      <c r="AZ1141" s="41"/>
      <c r="BA1141" s="41"/>
      <c r="BB1141" s="41"/>
      <c r="BC1141" s="41"/>
      <c r="BD1141" s="41"/>
      <c r="BE1141" s="41"/>
      <c r="BF1141" s="41"/>
      <c r="BG1141" s="41"/>
      <c r="BH1141" s="41"/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1"/>
      <c r="BT1141" s="41"/>
      <c r="BU1141" s="41"/>
      <c r="BV1141" s="41"/>
      <c r="BW1141" s="41"/>
      <c r="BX1141" s="41"/>
      <c r="BY1141" s="41"/>
    </row>
    <row r="1142" spans="1:77" x14ac:dyDescent="0.25">
      <c r="A1142" s="41"/>
      <c r="B1142" s="41"/>
      <c r="C1142" s="41"/>
      <c r="D1142" s="41"/>
      <c r="E1142" s="41"/>
      <c r="F1142" s="41"/>
      <c r="G1142" s="41"/>
      <c r="H1142" s="41"/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41"/>
      <c r="T1142" s="41"/>
      <c r="U1142" s="41"/>
      <c r="V1142" s="41"/>
      <c r="W1142" s="41"/>
      <c r="X1142" s="41"/>
      <c r="Y1142" s="41"/>
      <c r="Z1142" s="41"/>
      <c r="AA1142" s="41"/>
      <c r="AB1142" s="41"/>
      <c r="AC1142" s="41"/>
      <c r="AD1142" s="41"/>
      <c r="AE1142" s="41"/>
      <c r="AF1142" s="41"/>
      <c r="AG1142" s="41"/>
      <c r="AH1142" s="41"/>
      <c r="AI1142" s="41"/>
      <c r="AJ1142" s="41"/>
      <c r="AK1142" s="41"/>
      <c r="AL1142" s="41"/>
      <c r="AM1142" s="41"/>
      <c r="AN1142" s="41"/>
      <c r="AO1142" s="41"/>
      <c r="AP1142" s="41"/>
      <c r="AQ1142" s="41"/>
      <c r="AR1142" s="41"/>
      <c r="AS1142" s="41"/>
      <c r="AT1142" s="41"/>
      <c r="AU1142" s="41"/>
      <c r="AV1142" s="41"/>
      <c r="AW1142" s="41"/>
      <c r="AX1142" s="41"/>
      <c r="AY1142" s="41"/>
      <c r="AZ1142" s="41"/>
      <c r="BA1142" s="41"/>
      <c r="BB1142" s="41"/>
      <c r="BC1142" s="41"/>
      <c r="BD1142" s="41"/>
      <c r="BE1142" s="41"/>
      <c r="BF1142" s="41"/>
      <c r="BG1142" s="41"/>
      <c r="BH1142" s="41"/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1"/>
      <c r="BT1142" s="41"/>
      <c r="BU1142" s="41"/>
      <c r="BV1142" s="41"/>
      <c r="BW1142" s="41"/>
      <c r="BX1142" s="41"/>
      <c r="BY1142" s="41"/>
    </row>
    <row r="1143" spans="1:77" x14ac:dyDescent="0.25">
      <c r="A1143" s="41"/>
      <c r="B1143" s="41"/>
      <c r="C1143" s="41"/>
      <c r="D1143" s="41"/>
      <c r="E1143" s="41"/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41"/>
      <c r="T1143" s="41"/>
      <c r="U1143" s="41"/>
      <c r="V1143" s="41"/>
      <c r="W1143" s="41"/>
      <c r="X1143" s="41"/>
      <c r="Y1143" s="41"/>
      <c r="Z1143" s="41"/>
      <c r="AA1143" s="41"/>
      <c r="AB1143" s="41"/>
      <c r="AC1143" s="41"/>
      <c r="AD1143" s="41"/>
      <c r="AE1143" s="41"/>
      <c r="AF1143" s="41"/>
      <c r="AG1143" s="41"/>
      <c r="AH1143" s="41"/>
      <c r="AI1143" s="41"/>
      <c r="AJ1143" s="41"/>
      <c r="AK1143" s="41"/>
      <c r="AL1143" s="41"/>
      <c r="AM1143" s="41"/>
      <c r="AN1143" s="41"/>
      <c r="AO1143" s="41"/>
      <c r="AP1143" s="41"/>
      <c r="AQ1143" s="41"/>
      <c r="AR1143" s="41"/>
      <c r="AS1143" s="41"/>
      <c r="AT1143" s="41"/>
      <c r="AU1143" s="41"/>
      <c r="AV1143" s="41"/>
      <c r="AW1143" s="41"/>
      <c r="AX1143" s="41"/>
      <c r="AY1143" s="41"/>
      <c r="AZ1143" s="41"/>
      <c r="BA1143" s="41"/>
      <c r="BB1143" s="41"/>
      <c r="BC1143" s="41"/>
      <c r="BD1143" s="41"/>
      <c r="BE1143" s="41"/>
      <c r="BF1143" s="41"/>
      <c r="BG1143" s="41"/>
      <c r="BH1143" s="41"/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1"/>
      <c r="BT1143" s="41"/>
      <c r="BU1143" s="41"/>
      <c r="BV1143" s="41"/>
      <c r="BW1143" s="41"/>
      <c r="BX1143" s="41"/>
      <c r="BY1143" s="41"/>
    </row>
    <row r="1144" spans="1:77" x14ac:dyDescent="0.25">
      <c r="A1144" s="41"/>
      <c r="B1144" s="41"/>
      <c r="C1144" s="41"/>
      <c r="D1144" s="41"/>
      <c r="E1144" s="41"/>
      <c r="F1144" s="41"/>
      <c r="G1144" s="41"/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41"/>
      <c r="T1144" s="41"/>
      <c r="U1144" s="41"/>
      <c r="V1144" s="41"/>
      <c r="W1144" s="41"/>
      <c r="X1144" s="41"/>
      <c r="Y1144" s="41"/>
      <c r="Z1144" s="41"/>
      <c r="AA1144" s="41"/>
      <c r="AB1144" s="41"/>
      <c r="AC1144" s="41"/>
      <c r="AD1144" s="41"/>
      <c r="AE1144" s="41"/>
      <c r="AF1144" s="41"/>
      <c r="AG1144" s="41"/>
      <c r="AH1144" s="41"/>
      <c r="AI1144" s="41"/>
      <c r="AJ1144" s="41"/>
      <c r="AK1144" s="41"/>
      <c r="AL1144" s="41"/>
      <c r="AM1144" s="41"/>
      <c r="AN1144" s="41"/>
      <c r="AO1144" s="41"/>
      <c r="AP1144" s="41"/>
      <c r="AQ1144" s="41"/>
      <c r="AR1144" s="41"/>
      <c r="AS1144" s="41"/>
      <c r="AT1144" s="41"/>
      <c r="AU1144" s="41"/>
      <c r="AV1144" s="41"/>
      <c r="AW1144" s="41"/>
      <c r="AX1144" s="41"/>
      <c r="AY1144" s="41"/>
      <c r="AZ1144" s="41"/>
      <c r="BA1144" s="41"/>
      <c r="BB1144" s="41"/>
      <c r="BC1144" s="41"/>
      <c r="BD1144" s="41"/>
      <c r="BE1144" s="41"/>
      <c r="BF1144" s="41"/>
      <c r="BG1144" s="41"/>
      <c r="BH1144" s="41"/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1"/>
      <c r="BT1144" s="41"/>
      <c r="BU1144" s="41"/>
      <c r="BV1144" s="41"/>
      <c r="BW1144" s="41"/>
      <c r="BX1144" s="41"/>
      <c r="BY1144" s="41"/>
    </row>
    <row r="1145" spans="1:77" x14ac:dyDescent="0.25">
      <c r="A1145" s="41"/>
      <c r="B1145" s="41"/>
      <c r="C1145" s="41"/>
      <c r="D1145" s="41"/>
      <c r="E1145" s="41"/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41"/>
      <c r="T1145" s="41"/>
      <c r="U1145" s="41"/>
      <c r="V1145" s="41"/>
      <c r="W1145" s="41"/>
      <c r="X1145" s="41"/>
      <c r="Y1145" s="41"/>
      <c r="Z1145" s="41"/>
      <c r="AA1145" s="41"/>
      <c r="AB1145" s="41"/>
      <c r="AC1145" s="41"/>
      <c r="AD1145" s="41"/>
      <c r="AE1145" s="41"/>
      <c r="AF1145" s="41"/>
      <c r="AG1145" s="41"/>
      <c r="AH1145" s="41"/>
      <c r="AI1145" s="41"/>
      <c r="AJ1145" s="41"/>
      <c r="AK1145" s="41"/>
      <c r="AL1145" s="41"/>
      <c r="AM1145" s="41"/>
      <c r="AN1145" s="41"/>
      <c r="AO1145" s="41"/>
      <c r="AP1145" s="41"/>
      <c r="AQ1145" s="41"/>
      <c r="AR1145" s="41"/>
      <c r="AS1145" s="41"/>
      <c r="AT1145" s="41"/>
      <c r="AU1145" s="41"/>
      <c r="AV1145" s="41"/>
      <c r="AW1145" s="41"/>
      <c r="AX1145" s="41"/>
      <c r="AY1145" s="41"/>
      <c r="AZ1145" s="41"/>
      <c r="BA1145" s="41"/>
      <c r="BB1145" s="41"/>
      <c r="BC1145" s="41"/>
      <c r="BD1145" s="41"/>
      <c r="BE1145" s="41"/>
      <c r="BF1145" s="41"/>
      <c r="BG1145" s="41"/>
      <c r="BH1145" s="41"/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1"/>
      <c r="BT1145" s="41"/>
      <c r="BU1145" s="41"/>
      <c r="BV1145" s="41"/>
      <c r="BW1145" s="41"/>
      <c r="BX1145" s="41"/>
      <c r="BY1145" s="41"/>
    </row>
    <row r="1146" spans="1:77" x14ac:dyDescent="0.25">
      <c r="A1146" s="41"/>
      <c r="B1146" s="41"/>
      <c r="C1146" s="41"/>
      <c r="D1146" s="41"/>
      <c r="E1146" s="41"/>
      <c r="F1146" s="41"/>
      <c r="G1146" s="41"/>
      <c r="H1146" s="41"/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41"/>
      <c r="T1146" s="41"/>
      <c r="U1146" s="41"/>
      <c r="V1146" s="41"/>
      <c r="W1146" s="41"/>
      <c r="X1146" s="41"/>
      <c r="Y1146" s="41"/>
      <c r="Z1146" s="41"/>
      <c r="AA1146" s="41"/>
      <c r="AB1146" s="41"/>
      <c r="AC1146" s="41"/>
      <c r="AD1146" s="41"/>
      <c r="AE1146" s="41"/>
      <c r="AF1146" s="41"/>
      <c r="AG1146" s="41"/>
      <c r="AH1146" s="41"/>
      <c r="AI1146" s="41"/>
      <c r="AJ1146" s="41"/>
      <c r="AK1146" s="41"/>
      <c r="AL1146" s="41"/>
      <c r="AM1146" s="41"/>
      <c r="AN1146" s="41"/>
      <c r="AO1146" s="41"/>
      <c r="AP1146" s="41"/>
      <c r="AQ1146" s="41"/>
      <c r="AR1146" s="41"/>
      <c r="AS1146" s="41"/>
      <c r="AT1146" s="41"/>
      <c r="AU1146" s="41"/>
      <c r="AV1146" s="41"/>
      <c r="AW1146" s="41"/>
      <c r="AX1146" s="41"/>
      <c r="AY1146" s="41"/>
      <c r="AZ1146" s="41"/>
      <c r="BA1146" s="41"/>
      <c r="BB1146" s="41"/>
      <c r="BC1146" s="41"/>
      <c r="BD1146" s="41"/>
      <c r="BE1146" s="41"/>
      <c r="BF1146" s="41"/>
      <c r="BG1146" s="41"/>
      <c r="BH1146" s="41"/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1"/>
      <c r="BT1146" s="41"/>
      <c r="BU1146" s="41"/>
      <c r="BV1146" s="41"/>
      <c r="BW1146" s="41"/>
      <c r="BX1146" s="41"/>
      <c r="BY1146" s="41"/>
    </row>
    <row r="1147" spans="1:77" x14ac:dyDescent="0.25">
      <c r="A1147" s="41"/>
      <c r="B1147" s="41"/>
      <c r="C1147" s="41"/>
      <c r="D1147" s="41"/>
      <c r="E1147" s="41"/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41"/>
      <c r="T1147" s="41"/>
      <c r="U1147" s="41"/>
      <c r="V1147" s="41"/>
      <c r="W1147" s="41"/>
      <c r="X1147" s="41"/>
      <c r="Y1147" s="41"/>
      <c r="Z1147" s="41"/>
      <c r="AA1147" s="41"/>
      <c r="AB1147" s="41"/>
      <c r="AC1147" s="41"/>
      <c r="AD1147" s="41"/>
      <c r="AE1147" s="41"/>
      <c r="AF1147" s="41"/>
      <c r="AG1147" s="41"/>
      <c r="AH1147" s="41"/>
      <c r="AI1147" s="41"/>
      <c r="AJ1147" s="41"/>
      <c r="AK1147" s="41"/>
      <c r="AL1147" s="41"/>
      <c r="AM1147" s="41"/>
      <c r="AN1147" s="41"/>
      <c r="AO1147" s="41"/>
      <c r="AP1147" s="41"/>
      <c r="AQ1147" s="41"/>
      <c r="AR1147" s="41"/>
      <c r="AS1147" s="41"/>
      <c r="AT1147" s="41"/>
      <c r="AU1147" s="41"/>
      <c r="AV1147" s="41"/>
      <c r="AW1147" s="41"/>
      <c r="AX1147" s="41"/>
      <c r="AY1147" s="41"/>
      <c r="AZ1147" s="41"/>
      <c r="BA1147" s="41"/>
      <c r="BB1147" s="41"/>
      <c r="BC1147" s="41"/>
      <c r="BD1147" s="41"/>
      <c r="BE1147" s="41"/>
      <c r="BF1147" s="41"/>
      <c r="BG1147" s="41"/>
      <c r="BH1147" s="41"/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1"/>
      <c r="BT1147" s="41"/>
      <c r="BU1147" s="41"/>
      <c r="BV1147" s="41"/>
      <c r="BW1147" s="41"/>
      <c r="BX1147" s="41"/>
      <c r="BY1147" s="41"/>
    </row>
    <row r="1148" spans="1:77" x14ac:dyDescent="0.25">
      <c r="A1148" s="41"/>
      <c r="B1148" s="41"/>
      <c r="C1148" s="41"/>
      <c r="D1148" s="41"/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  <c r="Q1148" s="41"/>
      <c r="R1148" s="41"/>
      <c r="S1148" s="41"/>
      <c r="T1148" s="41"/>
      <c r="U1148" s="41"/>
      <c r="V1148" s="41"/>
      <c r="W1148" s="41"/>
      <c r="X1148" s="41"/>
      <c r="Y1148" s="41"/>
      <c r="Z1148" s="41"/>
      <c r="AA1148" s="41"/>
      <c r="AB1148" s="41"/>
      <c r="AC1148" s="41"/>
      <c r="AD1148" s="41"/>
      <c r="AE1148" s="41"/>
      <c r="AF1148" s="41"/>
      <c r="AG1148" s="41"/>
      <c r="AH1148" s="41"/>
      <c r="AI1148" s="41"/>
      <c r="AJ1148" s="41"/>
      <c r="AK1148" s="41"/>
      <c r="AL1148" s="41"/>
      <c r="AM1148" s="41"/>
      <c r="AN1148" s="41"/>
      <c r="AO1148" s="41"/>
      <c r="AP1148" s="41"/>
      <c r="AQ1148" s="41"/>
      <c r="AR1148" s="41"/>
      <c r="AS1148" s="41"/>
      <c r="AT1148" s="41"/>
      <c r="AU1148" s="41"/>
      <c r="AV1148" s="41"/>
      <c r="AW1148" s="41"/>
      <c r="AX1148" s="41"/>
      <c r="AY1148" s="41"/>
      <c r="AZ1148" s="41"/>
      <c r="BA1148" s="41"/>
      <c r="BB1148" s="41"/>
      <c r="BC1148" s="41"/>
      <c r="BD1148" s="41"/>
      <c r="BE1148" s="41"/>
      <c r="BF1148" s="41"/>
      <c r="BG1148" s="41"/>
      <c r="BH1148" s="41"/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1"/>
      <c r="BT1148" s="41"/>
      <c r="BU1148" s="41"/>
      <c r="BV1148" s="41"/>
      <c r="BW1148" s="41"/>
      <c r="BX1148" s="41"/>
      <c r="BY1148" s="41"/>
    </row>
    <row r="1149" spans="1:77" x14ac:dyDescent="0.25">
      <c r="A1149" s="41"/>
      <c r="B1149" s="41"/>
      <c r="C1149" s="41"/>
      <c r="D1149" s="41"/>
      <c r="E1149" s="41"/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41"/>
      <c r="T1149" s="41"/>
      <c r="U1149" s="41"/>
      <c r="V1149" s="41"/>
      <c r="W1149" s="41"/>
      <c r="X1149" s="41"/>
      <c r="Y1149" s="41"/>
      <c r="Z1149" s="41"/>
      <c r="AA1149" s="41"/>
      <c r="AB1149" s="41"/>
      <c r="AC1149" s="41"/>
      <c r="AD1149" s="41"/>
      <c r="AE1149" s="41"/>
      <c r="AF1149" s="41"/>
      <c r="AG1149" s="41"/>
      <c r="AH1149" s="41"/>
      <c r="AI1149" s="41"/>
      <c r="AJ1149" s="41"/>
      <c r="AK1149" s="41"/>
      <c r="AL1149" s="41"/>
      <c r="AM1149" s="41"/>
      <c r="AN1149" s="41"/>
      <c r="AO1149" s="41"/>
      <c r="AP1149" s="41"/>
      <c r="AQ1149" s="41"/>
      <c r="AR1149" s="41"/>
      <c r="AS1149" s="41"/>
      <c r="AT1149" s="41"/>
      <c r="AU1149" s="41"/>
      <c r="AV1149" s="41"/>
      <c r="AW1149" s="41"/>
      <c r="AX1149" s="41"/>
      <c r="AY1149" s="41"/>
      <c r="AZ1149" s="41"/>
      <c r="BA1149" s="41"/>
      <c r="BB1149" s="41"/>
      <c r="BC1149" s="41"/>
      <c r="BD1149" s="41"/>
      <c r="BE1149" s="41"/>
      <c r="BF1149" s="41"/>
      <c r="BG1149" s="41"/>
      <c r="BH1149" s="41"/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1"/>
      <c r="BT1149" s="41"/>
      <c r="BU1149" s="41"/>
      <c r="BV1149" s="41"/>
      <c r="BW1149" s="41"/>
      <c r="BX1149" s="41"/>
      <c r="BY1149" s="41"/>
    </row>
    <row r="1150" spans="1:77" x14ac:dyDescent="0.25">
      <c r="A1150" s="41"/>
      <c r="B1150" s="41"/>
      <c r="C1150" s="41"/>
      <c r="D1150" s="41"/>
      <c r="E1150" s="41"/>
      <c r="F1150" s="41"/>
      <c r="G1150" s="41"/>
      <c r="H1150" s="41"/>
      <c r="I1150" s="41"/>
      <c r="J1150" s="41"/>
      <c r="K1150" s="41"/>
      <c r="L1150" s="41"/>
      <c r="M1150" s="41"/>
      <c r="N1150" s="41"/>
      <c r="O1150" s="41"/>
      <c r="P1150" s="41"/>
      <c r="Q1150" s="41"/>
      <c r="R1150" s="41"/>
      <c r="S1150" s="41"/>
      <c r="T1150" s="41"/>
      <c r="U1150" s="41"/>
      <c r="V1150" s="41"/>
      <c r="W1150" s="41"/>
      <c r="X1150" s="41"/>
      <c r="Y1150" s="41"/>
      <c r="Z1150" s="41"/>
      <c r="AA1150" s="41"/>
      <c r="AB1150" s="41"/>
      <c r="AC1150" s="41"/>
      <c r="AD1150" s="41"/>
      <c r="AE1150" s="41"/>
      <c r="AF1150" s="41"/>
      <c r="AG1150" s="41"/>
      <c r="AH1150" s="41"/>
      <c r="AI1150" s="41"/>
      <c r="AJ1150" s="41"/>
      <c r="AK1150" s="41"/>
      <c r="AL1150" s="41"/>
      <c r="AM1150" s="41"/>
      <c r="AN1150" s="41"/>
      <c r="AO1150" s="41"/>
      <c r="AP1150" s="41"/>
      <c r="AQ1150" s="41"/>
      <c r="AR1150" s="41"/>
      <c r="AS1150" s="41"/>
      <c r="AT1150" s="41"/>
      <c r="AU1150" s="41"/>
      <c r="AV1150" s="41"/>
      <c r="AW1150" s="41"/>
      <c r="AX1150" s="41"/>
      <c r="AY1150" s="41"/>
      <c r="AZ1150" s="41"/>
      <c r="BA1150" s="41"/>
      <c r="BB1150" s="41"/>
      <c r="BC1150" s="41"/>
      <c r="BD1150" s="41"/>
      <c r="BE1150" s="41"/>
      <c r="BF1150" s="41"/>
      <c r="BG1150" s="41"/>
      <c r="BH1150" s="41"/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1"/>
      <c r="BT1150" s="41"/>
      <c r="BU1150" s="41"/>
      <c r="BV1150" s="41"/>
      <c r="BW1150" s="41"/>
      <c r="BX1150" s="41"/>
      <c r="BY1150" s="41"/>
    </row>
    <row r="1151" spans="1:77" x14ac:dyDescent="0.25">
      <c r="A1151" s="41"/>
      <c r="B1151" s="41"/>
      <c r="C1151" s="41"/>
      <c r="D1151" s="41"/>
      <c r="E1151" s="41"/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41"/>
      <c r="T1151" s="41"/>
      <c r="U1151" s="41"/>
      <c r="V1151" s="41"/>
      <c r="W1151" s="41"/>
      <c r="X1151" s="41"/>
      <c r="Y1151" s="41"/>
      <c r="Z1151" s="41"/>
      <c r="AA1151" s="41"/>
      <c r="AB1151" s="41"/>
      <c r="AC1151" s="41"/>
      <c r="AD1151" s="41"/>
      <c r="AE1151" s="41"/>
      <c r="AF1151" s="41"/>
      <c r="AG1151" s="41"/>
      <c r="AH1151" s="41"/>
      <c r="AI1151" s="41"/>
      <c r="AJ1151" s="41"/>
      <c r="AK1151" s="41"/>
      <c r="AL1151" s="41"/>
      <c r="AM1151" s="41"/>
      <c r="AN1151" s="41"/>
      <c r="AO1151" s="41"/>
      <c r="AP1151" s="41"/>
      <c r="AQ1151" s="41"/>
      <c r="AR1151" s="41"/>
      <c r="AS1151" s="41"/>
      <c r="AT1151" s="41"/>
      <c r="AU1151" s="41"/>
      <c r="AV1151" s="41"/>
      <c r="AW1151" s="41"/>
      <c r="AX1151" s="41"/>
      <c r="AY1151" s="41"/>
      <c r="AZ1151" s="41"/>
      <c r="BA1151" s="41"/>
      <c r="BB1151" s="41"/>
      <c r="BC1151" s="41"/>
      <c r="BD1151" s="41"/>
      <c r="BE1151" s="41"/>
      <c r="BF1151" s="41"/>
      <c r="BG1151" s="41"/>
      <c r="BH1151" s="41"/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1"/>
      <c r="BT1151" s="41"/>
      <c r="BU1151" s="41"/>
      <c r="BV1151" s="41"/>
      <c r="BW1151" s="41"/>
      <c r="BX1151" s="41"/>
      <c r="BY1151" s="41"/>
    </row>
    <row r="1152" spans="1:77" x14ac:dyDescent="0.25">
      <c r="A1152" s="41"/>
      <c r="B1152" s="41"/>
      <c r="C1152" s="41"/>
      <c r="D1152" s="41"/>
      <c r="E1152" s="41"/>
      <c r="F1152" s="41"/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41"/>
      <c r="T1152" s="41"/>
      <c r="U1152" s="41"/>
      <c r="V1152" s="41"/>
      <c r="W1152" s="41"/>
      <c r="X1152" s="41"/>
      <c r="Y1152" s="41"/>
      <c r="Z1152" s="41"/>
      <c r="AA1152" s="41"/>
      <c r="AB1152" s="41"/>
      <c r="AC1152" s="41"/>
      <c r="AD1152" s="41"/>
      <c r="AE1152" s="41"/>
      <c r="AF1152" s="41"/>
      <c r="AG1152" s="41"/>
      <c r="AH1152" s="41"/>
      <c r="AI1152" s="41"/>
      <c r="AJ1152" s="41"/>
      <c r="AK1152" s="41"/>
      <c r="AL1152" s="41"/>
      <c r="AM1152" s="41"/>
      <c r="AN1152" s="41"/>
      <c r="AO1152" s="41"/>
      <c r="AP1152" s="41"/>
      <c r="AQ1152" s="41"/>
      <c r="AR1152" s="41"/>
      <c r="AS1152" s="41"/>
      <c r="AT1152" s="41"/>
      <c r="AU1152" s="41"/>
      <c r="AV1152" s="41"/>
      <c r="AW1152" s="41"/>
      <c r="AX1152" s="41"/>
      <c r="AY1152" s="41"/>
      <c r="AZ1152" s="41"/>
      <c r="BA1152" s="41"/>
      <c r="BB1152" s="41"/>
      <c r="BC1152" s="41"/>
      <c r="BD1152" s="41"/>
      <c r="BE1152" s="41"/>
      <c r="BF1152" s="41"/>
      <c r="BG1152" s="41"/>
      <c r="BH1152" s="41"/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1"/>
      <c r="BT1152" s="41"/>
      <c r="BU1152" s="41"/>
      <c r="BV1152" s="41"/>
      <c r="BW1152" s="41"/>
      <c r="BX1152" s="41"/>
      <c r="BY1152" s="41"/>
    </row>
    <row r="1153" spans="1:77" x14ac:dyDescent="0.25">
      <c r="A1153" s="41"/>
      <c r="B1153" s="41"/>
      <c r="C1153" s="41"/>
      <c r="D1153" s="41"/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41"/>
      <c r="T1153" s="41"/>
      <c r="U1153" s="41"/>
      <c r="V1153" s="41"/>
      <c r="W1153" s="41"/>
      <c r="X1153" s="41"/>
      <c r="Y1153" s="41"/>
      <c r="Z1153" s="41"/>
      <c r="AA1153" s="41"/>
      <c r="AB1153" s="41"/>
      <c r="AC1153" s="41"/>
      <c r="AD1153" s="41"/>
      <c r="AE1153" s="41"/>
      <c r="AF1153" s="41"/>
      <c r="AG1153" s="41"/>
      <c r="AH1153" s="41"/>
      <c r="AI1153" s="41"/>
      <c r="AJ1153" s="41"/>
      <c r="AK1153" s="41"/>
      <c r="AL1153" s="41"/>
      <c r="AM1153" s="41"/>
      <c r="AN1153" s="41"/>
      <c r="AO1153" s="41"/>
      <c r="AP1153" s="41"/>
      <c r="AQ1153" s="41"/>
      <c r="AR1153" s="41"/>
      <c r="AS1153" s="41"/>
      <c r="AT1153" s="41"/>
      <c r="AU1153" s="41"/>
      <c r="AV1153" s="41"/>
      <c r="AW1153" s="41"/>
      <c r="AX1153" s="41"/>
      <c r="AY1153" s="41"/>
      <c r="AZ1153" s="41"/>
      <c r="BA1153" s="41"/>
      <c r="BB1153" s="41"/>
      <c r="BC1153" s="41"/>
      <c r="BD1153" s="41"/>
      <c r="BE1153" s="41"/>
      <c r="BF1153" s="41"/>
      <c r="BG1153" s="41"/>
      <c r="BH1153" s="41"/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1"/>
      <c r="BT1153" s="41"/>
      <c r="BU1153" s="41"/>
      <c r="BV1153" s="41"/>
      <c r="BW1153" s="41"/>
      <c r="BX1153" s="41"/>
      <c r="BY1153" s="41"/>
    </row>
    <row r="1154" spans="1:77" x14ac:dyDescent="0.25">
      <c r="A1154" s="41"/>
      <c r="B1154" s="41"/>
      <c r="C1154" s="41"/>
      <c r="D1154" s="41"/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41"/>
      <c r="T1154" s="41"/>
      <c r="U1154" s="41"/>
      <c r="V1154" s="41"/>
      <c r="W1154" s="41"/>
      <c r="X1154" s="41"/>
      <c r="Y1154" s="41"/>
      <c r="Z1154" s="41"/>
      <c r="AA1154" s="41"/>
      <c r="AB1154" s="41"/>
      <c r="AC1154" s="41"/>
      <c r="AD1154" s="41"/>
      <c r="AE1154" s="41"/>
      <c r="AF1154" s="41"/>
      <c r="AG1154" s="41"/>
      <c r="AH1154" s="41"/>
      <c r="AI1154" s="41"/>
      <c r="AJ1154" s="41"/>
      <c r="AK1154" s="41"/>
      <c r="AL1154" s="41"/>
      <c r="AM1154" s="41"/>
      <c r="AN1154" s="41"/>
      <c r="AO1154" s="41"/>
      <c r="AP1154" s="41"/>
      <c r="AQ1154" s="41"/>
      <c r="AR1154" s="41"/>
      <c r="AS1154" s="41"/>
      <c r="AT1154" s="41"/>
      <c r="AU1154" s="41"/>
      <c r="AV1154" s="41"/>
      <c r="AW1154" s="41"/>
      <c r="AX1154" s="41"/>
      <c r="AY1154" s="41"/>
      <c r="AZ1154" s="41"/>
      <c r="BA1154" s="41"/>
      <c r="BB1154" s="41"/>
      <c r="BC1154" s="41"/>
      <c r="BD1154" s="41"/>
      <c r="BE1154" s="41"/>
      <c r="BF1154" s="41"/>
      <c r="BG1154" s="41"/>
      <c r="BH1154" s="41"/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1"/>
      <c r="BT1154" s="41"/>
      <c r="BU1154" s="41"/>
      <c r="BV1154" s="41"/>
      <c r="BW1154" s="41"/>
      <c r="BX1154" s="41"/>
      <c r="BY1154" s="41"/>
    </row>
    <row r="1155" spans="1:77" x14ac:dyDescent="0.25">
      <c r="A1155" s="41"/>
      <c r="B1155" s="41"/>
      <c r="C1155" s="41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41"/>
      <c r="T1155" s="41"/>
      <c r="U1155" s="41"/>
      <c r="V1155" s="41"/>
      <c r="W1155" s="41"/>
      <c r="X1155" s="41"/>
      <c r="Y1155" s="41"/>
      <c r="Z1155" s="41"/>
      <c r="AA1155" s="41"/>
      <c r="AB1155" s="41"/>
      <c r="AC1155" s="41"/>
      <c r="AD1155" s="41"/>
      <c r="AE1155" s="41"/>
      <c r="AF1155" s="41"/>
      <c r="AG1155" s="41"/>
      <c r="AH1155" s="41"/>
      <c r="AI1155" s="41"/>
      <c r="AJ1155" s="41"/>
      <c r="AK1155" s="41"/>
      <c r="AL1155" s="41"/>
      <c r="AM1155" s="41"/>
      <c r="AN1155" s="41"/>
      <c r="AO1155" s="41"/>
      <c r="AP1155" s="41"/>
      <c r="AQ1155" s="41"/>
      <c r="AR1155" s="41"/>
      <c r="AS1155" s="41"/>
      <c r="AT1155" s="41"/>
      <c r="AU1155" s="41"/>
      <c r="AV1155" s="41"/>
      <c r="AW1155" s="41"/>
      <c r="AX1155" s="41"/>
      <c r="AY1155" s="41"/>
      <c r="AZ1155" s="41"/>
      <c r="BA1155" s="41"/>
      <c r="BB1155" s="41"/>
      <c r="BC1155" s="41"/>
      <c r="BD1155" s="41"/>
      <c r="BE1155" s="41"/>
      <c r="BF1155" s="41"/>
      <c r="BG1155" s="41"/>
      <c r="BH1155" s="41"/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1"/>
      <c r="BT1155" s="41"/>
      <c r="BU1155" s="41"/>
      <c r="BV1155" s="41"/>
      <c r="BW1155" s="41"/>
      <c r="BX1155" s="41"/>
      <c r="BY1155" s="41"/>
    </row>
    <row r="1156" spans="1:77" x14ac:dyDescent="0.25">
      <c r="A1156" s="41"/>
      <c r="B1156" s="41"/>
      <c r="C1156" s="41"/>
      <c r="D1156" s="41"/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41"/>
      <c r="T1156" s="41"/>
      <c r="U1156" s="41"/>
      <c r="V1156" s="41"/>
      <c r="W1156" s="41"/>
      <c r="X1156" s="41"/>
      <c r="Y1156" s="41"/>
      <c r="Z1156" s="41"/>
      <c r="AA1156" s="41"/>
      <c r="AB1156" s="41"/>
      <c r="AC1156" s="41"/>
      <c r="AD1156" s="41"/>
      <c r="AE1156" s="41"/>
      <c r="AF1156" s="41"/>
      <c r="AG1156" s="41"/>
      <c r="AH1156" s="41"/>
      <c r="AI1156" s="41"/>
      <c r="AJ1156" s="41"/>
      <c r="AK1156" s="41"/>
      <c r="AL1156" s="41"/>
      <c r="AM1156" s="41"/>
      <c r="AN1156" s="41"/>
      <c r="AO1156" s="41"/>
      <c r="AP1156" s="41"/>
      <c r="AQ1156" s="41"/>
      <c r="AR1156" s="41"/>
      <c r="AS1156" s="41"/>
      <c r="AT1156" s="41"/>
      <c r="AU1156" s="41"/>
      <c r="AV1156" s="41"/>
      <c r="AW1156" s="41"/>
      <c r="AX1156" s="41"/>
      <c r="AY1156" s="41"/>
      <c r="AZ1156" s="41"/>
      <c r="BA1156" s="41"/>
      <c r="BB1156" s="41"/>
      <c r="BC1156" s="41"/>
      <c r="BD1156" s="41"/>
      <c r="BE1156" s="41"/>
      <c r="BF1156" s="41"/>
      <c r="BG1156" s="41"/>
      <c r="BH1156" s="41"/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1"/>
      <c r="BT1156" s="41"/>
      <c r="BU1156" s="41"/>
      <c r="BV1156" s="41"/>
      <c r="BW1156" s="41"/>
      <c r="BX1156" s="41"/>
      <c r="BY1156" s="41"/>
    </row>
    <row r="1157" spans="1:77" x14ac:dyDescent="0.25">
      <c r="A1157" s="41"/>
      <c r="B1157" s="41"/>
      <c r="C1157" s="41"/>
      <c r="D1157" s="41"/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41"/>
      <c r="T1157" s="41"/>
      <c r="U1157" s="41"/>
      <c r="V1157" s="41"/>
      <c r="W1157" s="41"/>
      <c r="X1157" s="41"/>
      <c r="Y1157" s="41"/>
      <c r="Z1157" s="41"/>
      <c r="AA1157" s="41"/>
      <c r="AB1157" s="41"/>
      <c r="AC1157" s="41"/>
      <c r="AD1157" s="41"/>
      <c r="AE1157" s="41"/>
      <c r="AF1157" s="41"/>
      <c r="AG1157" s="41"/>
      <c r="AH1157" s="41"/>
      <c r="AI1157" s="41"/>
      <c r="AJ1157" s="41"/>
      <c r="AK1157" s="41"/>
      <c r="AL1157" s="41"/>
      <c r="AM1157" s="41"/>
      <c r="AN1157" s="41"/>
      <c r="AO1157" s="41"/>
      <c r="AP1157" s="41"/>
      <c r="AQ1157" s="41"/>
      <c r="AR1157" s="41"/>
      <c r="AS1157" s="41"/>
      <c r="AT1157" s="41"/>
      <c r="AU1157" s="41"/>
      <c r="AV1157" s="41"/>
      <c r="AW1157" s="41"/>
      <c r="AX1157" s="41"/>
      <c r="AY1157" s="41"/>
      <c r="AZ1157" s="41"/>
      <c r="BA1157" s="41"/>
      <c r="BB1157" s="41"/>
      <c r="BC1157" s="41"/>
      <c r="BD1157" s="41"/>
      <c r="BE1157" s="41"/>
      <c r="BF1157" s="41"/>
      <c r="BG1157" s="41"/>
      <c r="BH1157" s="41"/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1"/>
      <c r="BT1157" s="41"/>
      <c r="BU1157" s="41"/>
      <c r="BV1157" s="41"/>
      <c r="BW1157" s="41"/>
      <c r="BX1157" s="41"/>
      <c r="BY1157" s="41"/>
    </row>
    <row r="1158" spans="1:77" x14ac:dyDescent="0.25">
      <c r="A1158" s="41"/>
      <c r="B1158" s="41"/>
      <c r="C1158" s="41"/>
      <c r="D1158" s="41"/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41"/>
      <c r="T1158" s="41"/>
      <c r="U1158" s="41"/>
      <c r="V1158" s="41"/>
      <c r="W1158" s="41"/>
      <c r="X1158" s="41"/>
      <c r="Y1158" s="41"/>
      <c r="Z1158" s="41"/>
      <c r="AA1158" s="41"/>
      <c r="AB1158" s="41"/>
      <c r="AC1158" s="41"/>
      <c r="AD1158" s="41"/>
      <c r="AE1158" s="41"/>
      <c r="AF1158" s="41"/>
      <c r="AG1158" s="41"/>
      <c r="AH1158" s="41"/>
      <c r="AI1158" s="41"/>
      <c r="AJ1158" s="41"/>
      <c r="AK1158" s="41"/>
      <c r="AL1158" s="41"/>
      <c r="AM1158" s="41"/>
      <c r="AN1158" s="41"/>
      <c r="AO1158" s="41"/>
      <c r="AP1158" s="41"/>
      <c r="AQ1158" s="41"/>
      <c r="AR1158" s="41"/>
      <c r="AS1158" s="41"/>
      <c r="AT1158" s="41"/>
      <c r="AU1158" s="41"/>
      <c r="AV1158" s="41"/>
      <c r="AW1158" s="41"/>
      <c r="AX1158" s="41"/>
      <c r="AY1158" s="41"/>
      <c r="AZ1158" s="41"/>
      <c r="BA1158" s="41"/>
      <c r="BB1158" s="41"/>
      <c r="BC1158" s="41"/>
      <c r="BD1158" s="41"/>
      <c r="BE1158" s="41"/>
      <c r="BF1158" s="41"/>
      <c r="BG1158" s="41"/>
      <c r="BH1158" s="41"/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1"/>
      <c r="BT1158" s="41"/>
      <c r="BU1158" s="41"/>
      <c r="BV1158" s="41"/>
      <c r="BW1158" s="41"/>
      <c r="BX1158" s="41"/>
      <c r="BY1158" s="41"/>
    </row>
    <row r="1159" spans="1:77" x14ac:dyDescent="0.25">
      <c r="A1159" s="41"/>
      <c r="B1159" s="41"/>
      <c r="C1159" s="41"/>
      <c r="D1159" s="41"/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41"/>
      <c r="T1159" s="41"/>
      <c r="U1159" s="41"/>
      <c r="V1159" s="41"/>
      <c r="W1159" s="41"/>
      <c r="X1159" s="41"/>
      <c r="Y1159" s="41"/>
      <c r="Z1159" s="41"/>
      <c r="AA1159" s="41"/>
      <c r="AB1159" s="41"/>
      <c r="AC1159" s="41"/>
      <c r="AD1159" s="41"/>
      <c r="AE1159" s="41"/>
      <c r="AF1159" s="41"/>
      <c r="AG1159" s="41"/>
      <c r="AH1159" s="41"/>
      <c r="AI1159" s="41"/>
      <c r="AJ1159" s="41"/>
      <c r="AK1159" s="41"/>
      <c r="AL1159" s="41"/>
      <c r="AM1159" s="41"/>
      <c r="AN1159" s="41"/>
      <c r="AO1159" s="41"/>
      <c r="AP1159" s="41"/>
      <c r="AQ1159" s="41"/>
      <c r="AR1159" s="41"/>
      <c r="AS1159" s="41"/>
      <c r="AT1159" s="41"/>
      <c r="AU1159" s="41"/>
      <c r="AV1159" s="41"/>
      <c r="AW1159" s="41"/>
      <c r="AX1159" s="41"/>
      <c r="AY1159" s="41"/>
      <c r="AZ1159" s="41"/>
      <c r="BA1159" s="41"/>
      <c r="BB1159" s="41"/>
      <c r="BC1159" s="41"/>
      <c r="BD1159" s="41"/>
      <c r="BE1159" s="41"/>
      <c r="BF1159" s="41"/>
      <c r="BG1159" s="41"/>
      <c r="BH1159" s="41"/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1"/>
      <c r="BT1159" s="41"/>
      <c r="BU1159" s="41"/>
      <c r="BV1159" s="41"/>
      <c r="BW1159" s="41"/>
      <c r="BX1159" s="41"/>
      <c r="BY1159" s="41"/>
    </row>
    <row r="1160" spans="1:77" x14ac:dyDescent="0.25">
      <c r="A1160" s="41"/>
      <c r="B1160" s="41"/>
      <c r="C1160" s="41"/>
      <c r="D1160" s="41"/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41"/>
      <c r="T1160" s="41"/>
      <c r="U1160" s="41"/>
      <c r="V1160" s="41"/>
      <c r="W1160" s="41"/>
      <c r="X1160" s="41"/>
      <c r="Y1160" s="41"/>
      <c r="Z1160" s="41"/>
      <c r="AA1160" s="41"/>
      <c r="AB1160" s="41"/>
      <c r="AC1160" s="41"/>
      <c r="AD1160" s="41"/>
      <c r="AE1160" s="41"/>
      <c r="AF1160" s="41"/>
      <c r="AG1160" s="41"/>
      <c r="AH1160" s="41"/>
      <c r="AI1160" s="41"/>
      <c r="AJ1160" s="41"/>
      <c r="AK1160" s="41"/>
      <c r="AL1160" s="41"/>
      <c r="AM1160" s="41"/>
      <c r="AN1160" s="41"/>
      <c r="AO1160" s="41"/>
      <c r="AP1160" s="41"/>
      <c r="AQ1160" s="41"/>
      <c r="AR1160" s="41"/>
      <c r="AS1160" s="41"/>
      <c r="AT1160" s="41"/>
      <c r="AU1160" s="41"/>
      <c r="AV1160" s="41"/>
      <c r="AW1160" s="41"/>
      <c r="AX1160" s="41"/>
      <c r="AY1160" s="41"/>
      <c r="AZ1160" s="41"/>
      <c r="BA1160" s="41"/>
      <c r="BB1160" s="41"/>
      <c r="BC1160" s="41"/>
      <c r="BD1160" s="41"/>
      <c r="BE1160" s="41"/>
      <c r="BF1160" s="41"/>
      <c r="BG1160" s="41"/>
      <c r="BH1160" s="41"/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1"/>
      <c r="BT1160" s="41"/>
      <c r="BU1160" s="41"/>
      <c r="BV1160" s="41"/>
      <c r="BW1160" s="41"/>
      <c r="BX1160" s="41"/>
      <c r="BY1160" s="41"/>
    </row>
    <row r="1161" spans="1:77" x14ac:dyDescent="0.25">
      <c r="A1161" s="41"/>
      <c r="B1161" s="41"/>
      <c r="C1161" s="41"/>
      <c r="D1161" s="41"/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41"/>
      <c r="T1161" s="41"/>
      <c r="U1161" s="41"/>
      <c r="V1161" s="41"/>
      <c r="W1161" s="41"/>
      <c r="X1161" s="41"/>
      <c r="Y1161" s="41"/>
      <c r="Z1161" s="41"/>
      <c r="AA1161" s="41"/>
      <c r="AB1161" s="41"/>
      <c r="AC1161" s="41"/>
      <c r="AD1161" s="41"/>
      <c r="AE1161" s="41"/>
      <c r="AF1161" s="41"/>
      <c r="AG1161" s="41"/>
      <c r="AH1161" s="41"/>
      <c r="AI1161" s="41"/>
      <c r="AJ1161" s="41"/>
      <c r="AK1161" s="41"/>
      <c r="AL1161" s="41"/>
      <c r="AM1161" s="41"/>
      <c r="AN1161" s="41"/>
      <c r="AO1161" s="41"/>
      <c r="AP1161" s="41"/>
      <c r="AQ1161" s="41"/>
      <c r="AR1161" s="41"/>
      <c r="AS1161" s="41"/>
      <c r="AT1161" s="41"/>
      <c r="AU1161" s="41"/>
      <c r="AV1161" s="41"/>
      <c r="AW1161" s="41"/>
      <c r="AX1161" s="41"/>
      <c r="AY1161" s="41"/>
      <c r="AZ1161" s="41"/>
      <c r="BA1161" s="41"/>
      <c r="BB1161" s="41"/>
      <c r="BC1161" s="41"/>
      <c r="BD1161" s="41"/>
      <c r="BE1161" s="41"/>
      <c r="BF1161" s="41"/>
      <c r="BG1161" s="41"/>
      <c r="BH1161" s="41"/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1"/>
      <c r="BT1161" s="41"/>
      <c r="BU1161" s="41"/>
      <c r="BV1161" s="41"/>
      <c r="BW1161" s="41"/>
      <c r="BX1161" s="41"/>
      <c r="BY1161" s="41"/>
    </row>
    <row r="1162" spans="1:77" x14ac:dyDescent="0.25">
      <c r="A1162" s="41"/>
      <c r="B1162" s="41"/>
      <c r="C1162" s="41"/>
      <c r="D1162" s="41"/>
      <c r="E1162" s="41"/>
      <c r="F1162" s="41"/>
      <c r="G1162" s="41"/>
      <c r="H1162" s="41"/>
      <c r="I1162" s="41"/>
      <c r="J1162" s="41"/>
      <c r="K1162" s="41"/>
      <c r="L1162" s="41"/>
      <c r="M1162" s="41"/>
      <c r="N1162" s="41"/>
      <c r="O1162" s="41"/>
      <c r="P1162" s="41"/>
      <c r="Q1162" s="41"/>
      <c r="R1162" s="41"/>
      <c r="S1162" s="41"/>
      <c r="T1162" s="41"/>
      <c r="U1162" s="41"/>
      <c r="V1162" s="41"/>
      <c r="W1162" s="41"/>
      <c r="X1162" s="41"/>
      <c r="Y1162" s="41"/>
      <c r="Z1162" s="41"/>
      <c r="AA1162" s="41"/>
      <c r="AB1162" s="41"/>
      <c r="AC1162" s="41"/>
      <c r="AD1162" s="41"/>
      <c r="AE1162" s="41"/>
      <c r="AF1162" s="41"/>
      <c r="AG1162" s="41"/>
      <c r="AH1162" s="41"/>
      <c r="AI1162" s="41"/>
      <c r="AJ1162" s="41"/>
      <c r="AK1162" s="41"/>
      <c r="AL1162" s="41"/>
      <c r="AM1162" s="41"/>
      <c r="AN1162" s="41"/>
      <c r="AO1162" s="41"/>
      <c r="AP1162" s="41"/>
      <c r="AQ1162" s="41"/>
      <c r="AR1162" s="41"/>
      <c r="AS1162" s="41"/>
      <c r="AT1162" s="41"/>
      <c r="AU1162" s="41"/>
      <c r="AV1162" s="41"/>
      <c r="AW1162" s="41"/>
      <c r="AX1162" s="41"/>
      <c r="AY1162" s="41"/>
      <c r="AZ1162" s="41"/>
      <c r="BA1162" s="41"/>
      <c r="BB1162" s="41"/>
      <c r="BC1162" s="41"/>
      <c r="BD1162" s="41"/>
      <c r="BE1162" s="41"/>
      <c r="BF1162" s="41"/>
      <c r="BG1162" s="41"/>
      <c r="BH1162" s="41"/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1"/>
      <c r="BT1162" s="41"/>
      <c r="BU1162" s="41"/>
      <c r="BV1162" s="41"/>
      <c r="BW1162" s="41"/>
      <c r="BX1162" s="41"/>
      <c r="BY1162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139"/>
  <sheetViews>
    <sheetView topLeftCell="A49" zoomScale="80" zoomScaleNormal="80" workbookViewId="0">
      <selection activeCell="D63" sqref="D63"/>
    </sheetView>
  </sheetViews>
  <sheetFormatPr defaultRowHeight="15" x14ac:dyDescent="0.25"/>
  <cols>
    <col min="4" max="4" width="17.5703125" customWidth="1"/>
    <col min="18" max="18" width="11.7109375" customWidth="1"/>
    <col min="19" max="19" width="14" customWidth="1"/>
    <col min="20" max="20" width="15" customWidth="1"/>
    <col min="21" max="21" width="14.140625" customWidth="1"/>
    <col min="23" max="27" width="9.28515625" bestFit="1" customWidth="1"/>
    <col min="28" max="28" width="14" customWidth="1"/>
    <col min="29" max="29" width="15.85546875" customWidth="1"/>
    <col min="30" max="30" width="13.85546875" customWidth="1"/>
    <col min="31" max="31" width="13.42578125" customWidth="1"/>
    <col min="32" max="32" width="12.85546875" customWidth="1"/>
    <col min="33" max="33" width="13.140625" customWidth="1"/>
    <col min="34" max="34" width="13.28515625" customWidth="1"/>
    <col min="35" max="35" width="11.42578125" customWidth="1"/>
    <col min="36" max="36" width="12" customWidth="1"/>
    <col min="37" max="37" width="16" customWidth="1"/>
    <col min="38" max="38" width="12" customWidth="1"/>
    <col min="39" max="39" width="12.140625" customWidth="1"/>
    <col min="40" max="40" width="14" customWidth="1"/>
    <col min="41" max="41" width="9.28515625" bestFit="1" customWidth="1"/>
    <col min="42" max="42" width="13" bestFit="1" customWidth="1"/>
    <col min="43" max="44" width="9.28515625" bestFit="1" customWidth="1"/>
    <col min="47" max="53" width="9.28515625" bestFit="1" customWidth="1"/>
    <col min="54" max="54" width="13" bestFit="1" customWidth="1"/>
    <col min="55" max="56" width="9.28515625" bestFit="1" customWidth="1"/>
    <col min="59" max="65" width="9.28515625" bestFit="1" customWidth="1"/>
    <col min="66" max="66" width="13" bestFit="1" customWidth="1"/>
    <col min="67" max="68" width="9.28515625" bestFit="1" customWidth="1"/>
    <col min="71" max="77" width="9.28515625" bestFit="1" customWidth="1"/>
    <col min="78" max="78" width="13" bestFit="1" customWidth="1"/>
    <col min="79" max="80" width="9.28515625" bestFit="1" customWidth="1"/>
  </cols>
  <sheetData>
    <row r="1" spans="1:81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68" t="s">
        <v>333</v>
      </c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</row>
    <row r="2" spans="1:81" x14ac:dyDescent="0.25">
      <c r="A2" s="4" t="s">
        <v>20</v>
      </c>
      <c r="B2" s="41">
        <f>'prevalence calculations'!W12</f>
        <v>374.95966746601766</v>
      </c>
      <c r="C2" s="41">
        <f>'prevalence calculations'!V12</f>
        <v>154.94779494488142</v>
      </c>
      <c r="D2" s="41">
        <f>'prevalence calculations'!G12</f>
        <v>12.255447233566025</v>
      </c>
      <c r="E2" s="41">
        <f>'prevalence calculations'!I12</f>
        <v>6.5256277477429494</v>
      </c>
      <c r="F2" s="41">
        <f>'prevalence calculations'!K12</f>
        <v>3.8198796572153855</v>
      </c>
      <c r="G2" s="41">
        <f>'prevalence calculations'!M12</f>
        <v>2.3874247857596154</v>
      </c>
      <c r="H2" s="41">
        <f>'prevalence calculations'!O12</f>
        <v>0.92933970353273287</v>
      </c>
      <c r="I2" s="41">
        <f>'prevalence calculations'!R12</f>
        <v>0.11632590389592679</v>
      </c>
      <c r="J2" s="41">
        <f>'prevalence calculations'!T12</f>
        <v>2.8623662868808176E-2</v>
      </c>
      <c r="K2" s="41">
        <v>0</v>
      </c>
      <c r="L2" s="41">
        <f xml:space="preserve"> (C2 + D2 + E2 + F2 + G2 + H2) / $Q$2</f>
        <v>0.325315163447843</v>
      </c>
      <c r="M2" s="41">
        <f xml:space="preserve"> (D2 + E2 + F2 + G2 + H2) / (C2 + D2 + E2 + F2+ G2 + H2)</f>
        <v>0.14329829133374311</v>
      </c>
      <c r="N2" s="41">
        <f>I2 / (D2 + E2 + F2 + G2 + H2)</f>
        <v>4.4882770479242398E-3</v>
      </c>
      <c r="O2" s="41"/>
      <c r="P2" s="41"/>
      <c r="Q2" s="41">
        <f>SUM(B2:K2)</f>
        <v>555.97013110548062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</row>
    <row r="3" spans="1:81" ht="15.75" thickBot="1" x14ac:dyDescent="0.3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" t="s">
        <v>334</v>
      </c>
      <c r="W3" s="62"/>
      <c r="X3" s="62"/>
      <c r="Y3" s="62"/>
      <c r="Z3" s="44"/>
      <c r="AA3" s="44"/>
      <c r="AB3" s="44"/>
      <c r="AC3" s="44"/>
      <c r="AD3" s="44"/>
      <c r="AE3" s="44"/>
      <c r="AF3" s="44"/>
      <c r="AG3" s="44"/>
      <c r="AH3" s="4" t="s">
        <v>335</v>
      </c>
      <c r="AI3" s="62"/>
      <c r="AJ3" s="62"/>
      <c r="AK3" s="62"/>
      <c r="AL3" s="62"/>
      <c r="AM3" s="62"/>
      <c r="AN3" s="62"/>
      <c r="AO3" s="62"/>
      <c r="AP3" s="62"/>
      <c r="AQ3" s="62"/>
      <c r="AR3" s="62"/>
      <c r="AS3" s="62"/>
      <c r="AT3" s="4" t="s">
        <v>336</v>
      </c>
      <c r="AU3" s="62"/>
      <c r="AV3" s="62"/>
      <c r="AW3" s="62"/>
      <c r="AX3" s="62"/>
      <c r="AY3" s="62"/>
      <c r="AZ3" s="62"/>
      <c r="BA3" s="62"/>
      <c r="BB3" s="62"/>
      <c r="BC3" s="62"/>
      <c r="BD3" s="62"/>
      <c r="BE3" s="62"/>
      <c r="BF3" s="4" t="s">
        <v>337</v>
      </c>
      <c r="BG3" s="62"/>
      <c r="BH3" s="62"/>
      <c r="BI3" s="62"/>
      <c r="BJ3" s="62"/>
      <c r="BK3" s="62"/>
      <c r="BL3" s="62"/>
      <c r="BM3" s="62"/>
      <c r="BN3" s="62"/>
      <c r="BO3" s="62"/>
      <c r="BP3" s="62"/>
      <c r="BQ3" s="62"/>
      <c r="BR3" s="4" t="s">
        <v>338</v>
      </c>
      <c r="BS3" s="62"/>
      <c r="BT3" s="62"/>
      <c r="BU3" s="62"/>
      <c r="BV3" s="62"/>
      <c r="BW3" s="62"/>
      <c r="BX3" s="62"/>
      <c r="BY3" s="62"/>
      <c r="BZ3" s="62"/>
      <c r="CA3" s="62"/>
      <c r="CB3" s="62"/>
      <c r="CC3" s="41"/>
    </row>
    <row r="4" spans="1:81" x14ac:dyDescent="0.25">
      <c r="A4" s="4" t="str">
        <f>'70-74 transition matrix'!A1</f>
        <v>70-74</v>
      </c>
      <c r="B4" s="4" t="str">
        <f>'70-74 transition matrix'!B1</f>
        <v>no NAFLD</v>
      </c>
      <c r="C4" s="4" t="str">
        <f>'70-74 transition matrix'!C1</f>
        <v>NAFLD</v>
      </c>
      <c r="D4" s="4" t="str">
        <f>'70-74 transition matrix'!D1</f>
        <v>F1</v>
      </c>
      <c r="E4" s="4" t="str">
        <f>'70-74 transition matrix'!E1</f>
        <v>F2</v>
      </c>
      <c r="F4" s="4" t="str">
        <f>'70-74 transition matrix'!F1</f>
        <v>F3</v>
      </c>
      <c r="G4" s="4" t="str">
        <f>'70-74 transition matrix'!G1</f>
        <v>F4</v>
      </c>
      <c r="H4" s="4" t="str">
        <f>'70-74 transition matrix'!H1</f>
        <v>DCC</v>
      </c>
      <c r="I4" s="4" t="str">
        <f>'70-74 transition matrix'!I1</f>
        <v>HCC</v>
      </c>
      <c r="J4" s="4" t="str">
        <f>'70-74 transition matrix'!J1</f>
        <v>LT</v>
      </c>
      <c r="K4" s="4" t="str">
        <f>'70-74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70" t="str">
        <f>'Y1 surgery transition matrices'!A121</f>
        <v>TX Y1 70-74</v>
      </c>
      <c r="W4" s="71" t="str">
        <f>'Y1 surgery transition matrices'!B121</f>
        <v>no NAFLD</v>
      </c>
      <c r="X4" s="71" t="str">
        <f>'Y1 surgery transition matrices'!C121</f>
        <v>NAFLD</v>
      </c>
      <c r="Y4" s="71" t="str">
        <f>'Y1 surgery transition matrices'!D121</f>
        <v>F1</v>
      </c>
      <c r="Z4" s="71" t="str">
        <f>'Y1 surgery transition matrices'!E121</f>
        <v>F2</v>
      </c>
      <c r="AA4" s="71" t="str">
        <f>'Y1 surgery transition matrices'!F121</f>
        <v>F3</v>
      </c>
      <c r="AB4" s="71" t="str">
        <f>'Y1 surgery transition matrices'!G121</f>
        <v>F4</v>
      </c>
      <c r="AC4" s="71" t="str">
        <f>'Y1 surgery transition matrices'!H121</f>
        <v>DCC</v>
      </c>
      <c r="AD4" s="71" t="str">
        <f>'Y1 surgery transition matrices'!I121</f>
        <v>HCC</v>
      </c>
      <c r="AE4" s="71" t="str">
        <f>'Y1 surgery transition matrices'!J121</f>
        <v>LT</v>
      </c>
      <c r="AF4" s="71" t="str">
        <f>'Y1 surgery transition matrices'!K121</f>
        <v>death</v>
      </c>
      <c r="AG4" s="71"/>
      <c r="AH4" s="71" t="str">
        <f>'Y2 surgery transition matrices'!A121</f>
        <v>TX Y2 70-74</v>
      </c>
      <c r="AI4" s="71" t="str">
        <f>'Y2 surgery transition matrices'!B121</f>
        <v>no NAFLD</v>
      </c>
      <c r="AJ4" s="71" t="str">
        <f>'Y2 surgery transition matrices'!C121</f>
        <v>NAFLD</v>
      </c>
      <c r="AK4" s="71" t="str">
        <f>'Y2 surgery transition matrices'!D121</f>
        <v>F1</v>
      </c>
      <c r="AL4" s="71" t="str">
        <f>'Y2 surgery transition matrices'!E121</f>
        <v>F2</v>
      </c>
      <c r="AM4" s="71" t="str">
        <f>'Y2 surgery transition matrices'!F121</f>
        <v>F3</v>
      </c>
      <c r="AN4" s="71" t="str">
        <f>'Y2 surgery transition matrices'!G121</f>
        <v>F4</v>
      </c>
      <c r="AO4" s="71" t="str">
        <f>'Y2 surgery transition matrices'!H121</f>
        <v>DCC</v>
      </c>
      <c r="AP4" s="71" t="str">
        <f>'Y2 surgery transition matrices'!I121</f>
        <v>HCC</v>
      </c>
      <c r="AQ4" s="71" t="str">
        <f>'Y2 surgery transition matrices'!J121</f>
        <v>LT</v>
      </c>
      <c r="AR4" s="71" t="str">
        <f>'Y2 surgery transition matrices'!K121</f>
        <v>death</v>
      </c>
      <c r="AS4" s="71"/>
      <c r="AT4" s="71" t="str">
        <f>'Y3 surgery transition matrices'!A121</f>
        <v>TX Y3 70-74</v>
      </c>
      <c r="AU4" s="71" t="str">
        <f>'Y3 surgery transition matrices'!B121</f>
        <v>no NAFLD</v>
      </c>
      <c r="AV4" s="71" t="str">
        <f>'Y3 surgery transition matrices'!C121</f>
        <v>NAFLD</v>
      </c>
      <c r="AW4" s="71" t="str">
        <f>'Y3 surgery transition matrices'!D121</f>
        <v>F1</v>
      </c>
      <c r="AX4" s="71" t="str">
        <f>'Y3 surgery transition matrices'!E121</f>
        <v>F2</v>
      </c>
      <c r="AY4" s="71" t="str">
        <f>'Y3 surgery transition matrices'!F121</f>
        <v>F3</v>
      </c>
      <c r="AZ4" s="71" t="str">
        <f>'Y3 surgery transition matrices'!G121</f>
        <v>F4</v>
      </c>
      <c r="BA4" s="71" t="str">
        <f>'Y3 surgery transition matrices'!H121</f>
        <v>DCC</v>
      </c>
      <c r="BB4" s="71" t="str">
        <f>'Y3 surgery transition matrices'!I121</f>
        <v>HCC</v>
      </c>
      <c r="BC4" s="71" t="str">
        <f>'Y3 surgery transition matrices'!J121</f>
        <v>LT</v>
      </c>
      <c r="BD4" s="71" t="str">
        <f>'Y3 surgery transition matrices'!K121</f>
        <v>death</v>
      </c>
      <c r="BE4" s="71"/>
      <c r="BF4" s="71" t="str">
        <f>'Y4 surgery transition matrices'!A121</f>
        <v>TX Y4 70-74</v>
      </c>
      <c r="BG4" s="71" t="str">
        <f>'Y4 surgery transition matrices'!B121</f>
        <v>no NAFLD</v>
      </c>
      <c r="BH4" s="71" t="str">
        <f>'Y4 surgery transition matrices'!C121</f>
        <v>NAFLD</v>
      </c>
      <c r="BI4" s="71" t="str">
        <f>'Y4 surgery transition matrices'!D121</f>
        <v>F1</v>
      </c>
      <c r="BJ4" s="71" t="str">
        <f>'Y4 surgery transition matrices'!E121</f>
        <v>F2</v>
      </c>
      <c r="BK4" s="71" t="str">
        <f>'Y4 surgery transition matrices'!F121</f>
        <v>F3</v>
      </c>
      <c r="BL4" s="71" t="str">
        <f>'Y4 surgery transition matrices'!G121</f>
        <v>F4</v>
      </c>
      <c r="BM4" s="71" t="str">
        <f>'Y4 surgery transition matrices'!H121</f>
        <v>DCC</v>
      </c>
      <c r="BN4" s="71" t="str">
        <f>'Y4 surgery transition matrices'!I121</f>
        <v>HCC</v>
      </c>
      <c r="BO4" s="71" t="str">
        <f>'Y4 surgery transition matrices'!J121</f>
        <v>LT</v>
      </c>
      <c r="BP4" s="71" t="str">
        <f>'Y4 surgery transition matrices'!K121</f>
        <v>death</v>
      </c>
      <c r="BQ4" s="71"/>
      <c r="BR4" s="71" t="str">
        <f>'Y5 surgery transition matrices'!A121</f>
        <v>TX Y5 70-74</v>
      </c>
      <c r="BS4" s="71" t="str">
        <f>'Y5 surgery transition matrices'!B121</f>
        <v>no NAFLD</v>
      </c>
      <c r="BT4" s="71" t="str">
        <f>'Y5 surgery transition matrices'!C121</f>
        <v>NAFLD</v>
      </c>
      <c r="BU4" s="71" t="str">
        <f>'Y5 surgery transition matrices'!D121</f>
        <v>F1</v>
      </c>
      <c r="BV4" s="71" t="str">
        <f>'Y5 surgery transition matrices'!E121</f>
        <v>F2</v>
      </c>
      <c r="BW4" s="71" t="str">
        <f>'Y5 surgery transition matrices'!F121</f>
        <v>F3</v>
      </c>
      <c r="BX4" s="71" t="str">
        <f>'Y5 surgery transition matrices'!G121</f>
        <v>F4</v>
      </c>
      <c r="BY4" s="71" t="str">
        <f>'Y5 surgery transition matrices'!H121</f>
        <v>DCC</v>
      </c>
      <c r="BZ4" s="71" t="str">
        <f>'Y5 surgery transition matrices'!I121</f>
        <v>HCC</v>
      </c>
      <c r="CA4" s="71" t="str">
        <f>'Y5 surgery transition matrices'!J121</f>
        <v>LT</v>
      </c>
      <c r="CB4" s="74" t="str">
        <f>'Y5 surgery transition matrices'!K121</f>
        <v>death</v>
      </c>
      <c r="CC4" s="41"/>
    </row>
    <row r="5" spans="1:81" x14ac:dyDescent="0.25">
      <c r="A5" s="4" t="str">
        <f>'70-74 transition matrix'!A2</f>
        <v>no NAFLD</v>
      </c>
      <c r="B5" s="41">
        <f>'70-74 transition matrix'!B2</f>
        <v>0.88634999999999997</v>
      </c>
      <c r="C5" s="41">
        <f>'70-74 transition matrix'!C2</f>
        <v>9.0399999999999994E-2</v>
      </c>
      <c r="D5" s="41">
        <f>'70-74 transition matrix'!D2</f>
        <v>0</v>
      </c>
      <c r="E5" s="41">
        <f>'70-74 transition matrix'!E2</f>
        <v>0</v>
      </c>
      <c r="F5" s="41">
        <f>'70-74 transition matrix'!F2</f>
        <v>0</v>
      </c>
      <c r="G5" s="41">
        <f>'70-74 transition matrix'!G2</f>
        <v>0</v>
      </c>
      <c r="H5" s="41">
        <f>'70-74 transition matrix'!H2</f>
        <v>0</v>
      </c>
      <c r="I5" s="41">
        <f>'70-74 transition matrix'!I2</f>
        <v>0</v>
      </c>
      <c r="J5" s="41">
        <f>'70-74 transition matrix'!J2</f>
        <v>0</v>
      </c>
      <c r="K5" s="41">
        <f>'70-74 transition matrix'!K2</f>
        <v>2.325E-2</v>
      </c>
      <c r="L5" s="41"/>
      <c r="M5" s="41"/>
      <c r="N5" s="41"/>
      <c r="O5" s="41"/>
      <c r="P5" s="41"/>
      <c r="Q5" s="41"/>
      <c r="R5" s="22" t="s">
        <v>172</v>
      </c>
      <c r="S5" s="4" t="s">
        <v>173</v>
      </c>
      <c r="T5" s="4" t="s">
        <v>196</v>
      </c>
      <c r="U5" s="41"/>
      <c r="V5" s="75" t="str">
        <f>'Y1 surgery transition matrices'!A122</f>
        <v>no NAFLD</v>
      </c>
      <c r="W5" s="76">
        <f>'Y1 surgery transition matrices'!B122</f>
        <v>0.88634999999999997</v>
      </c>
      <c r="X5" s="76">
        <f>'Y1 surgery transition matrices'!C122</f>
        <v>9.0399999999999994E-2</v>
      </c>
      <c r="Y5" s="76">
        <f>'Y1 surgery transition matrices'!D122</f>
        <v>0</v>
      </c>
      <c r="Z5" s="76">
        <f>'Y1 surgery transition matrices'!E122</f>
        <v>0</v>
      </c>
      <c r="AA5" s="76">
        <f>'Y1 surgery transition matrices'!F122</f>
        <v>0</v>
      </c>
      <c r="AB5" s="76">
        <f>'Y1 surgery transition matrices'!G122</f>
        <v>0</v>
      </c>
      <c r="AC5" s="76">
        <f>'Y1 surgery transition matrices'!H122</f>
        <v>0</v>
      </c>
      <c r="AD5" s="76">
        <f>'Y1 surgery transition matrices'!I122</f>
        <v>0</v>
      </c>
      <c r="AE5" s="76">
        <f>'Y1 surgery transition matrices'!J122</f>
        <v>0</v>
      </c>
      <c r="AF5" s="76">
        <f>'Y1 surgery transition matrices'!K122</f>
        <v>2.325E-2</v>
      </c>
      <c r="AG5" s="76"/>
      <c r="AH5" s="53" t="str">
        <f>'Y2 surgery transition matrices'!A122</f>
        <v>no NAFLD</v>
      </c>
      <c r="AI5" s="76">
        <f>'Y2 surgery transition matrices'!B122</f>
        <v>0.88634999999999997</v>
      </c>
      <c r="AJ5" s="76">
        <f>'Y2 surgery transition matrices'!C122</f>
        <v>9.0399999999999994E-2</v>
      </c>
      <c r="AK5" s="76">
        <f>'Y2 surgery transition matrices'!D122</f>
        <v>0</v>
      </c>
      <c r="AL5" s="76">
        <f>'Y2 surgery transition matrices'!E122</f>
        <v>0</v>
      </c>
      <c r="AM5" s="76">
        <f>'Y2 surgery transition matrices'!F122</f>
        <v>0</v>
      </c>
      <c r="AN5" s="76">
        <f>'Y2 surgery transition matrices'!G122</f>
        <v>0</v>
      </c>
      <c r="AO5" s="76">
        <f>'Y2 surgery transition matrices'!H122</f>
        <v>0</v>
      </c>
      <c r="AP5" s="76">
        <f>'Y2 surgery transition matrices'!I122</f>
        <v>0</v>
      </c>
      <c r="AQ5" s="76">
        <f>'Y2 surgery transition matrices'!J122</f>
        <v>0</v>
      </c>
      <c r="AR5" s="76">
        <f>'Y2 surgery transition matrices'!K122</f>
        <v>2.325E-2</v>
      </c>
      <c r="AS5" s="76"/>
      <c r="AT5" s="53" t="str">
        <f>'Y3 surgery transition matrices'!A122</f>
        <v>no NAFLD</v>
      </c>
      <c r="AU5" s="76">
        <f>'Y3 surgery transition matrices'!B122</f>
        <v>0.88634999999999997</v>
      </c>
      <c r="AV5" s="76">
        <f>'Y3 surgery transition matrices'!C122</f>
        <v>9.0399999999999994E-2</v>
      </c>
      <c r="AW5" s="76">
        <f>'Y3 surgery transition matrices'!D122</f>
        <v>0</v>
      </c>
      <c r="AX5" s="76">
        <f>'Y3 surgery transition matrices'!E122</f>
        <v>0</v>
      </c>
      <c r="AY5" s="76">
        <f>'Y3 surgery transition matrices'!F122</f>
        <v>0</v>
      </c>
      <c r="AZ5" s="76">
        <f>'Y3 surgery transition matrices'!G122</f>
        <v>0</v>
      </c>
      <c r="BA5" s="76">
        <f>'Y3 surgery transition matrices'!H122</f>
        <v>0</v>
      </c>
      <c r="BB5" s="76">
        <f>'Y3 surgery transition matrices'!I122</f>
        <v>0</v>
      </c>
      <c r="BC5" s="76">
        <f>'Y3 surgery transition matrices'!J122</f>
        <v>0</v>
      </c>
      <c r="BD5" s="76">
        <f>'Y3 surgery transition matrices'!K122</f>
        <v>2.325E-2</v>
      </c>
      <c r="BE5" s="76"/>
      <c r="BF5" s="53" t="str">
        <f>'Y4 surgery transition matrices'!A122</f>
        <v>no NAFLD</v>
      </c>
      <c r="BG5" s="76">
        <f>'Y4 surgery transition matrices'!B122</f>
        <v>0.88634999999999997</v>
      </c>
      <c r="BH5" s="76">
        <f>'Y4 surgery transition matrices'!C122</f>
        <v>9.0399999999999994E-2</v>
      </c>
      <c r="BI5" s="76">
        <f>'Y4 surgery transition matrices'!D122</f>
        <v>0</v>
      </c>
      <c r="BJ5" s="76">
        <f>'Y4 surgery transition matrices'!E122</f>
        <v>0</v>
      </c>
      <c r="BK5" s="76">
        <f>'Y4 surgery transition matrices'!F122</f>
        <v>0</v>
      </c>
      <c r="BL5" s="76">
        <f>'Y4 surgery transition matrices'!G122</f>
        <v>0</v>
      </c>
      <c r="BM5" s="76">
        <f>'Y4 surgery transition matrices'!H122</f>
        <v>0</v>
      </c>
      <c r="BN5" s="76">
        <f>'Y4 surgery transition matrices'!I122</f>
        <v>0</v>
      </c>
      <c r="BO5" s="76">
        <f>'Y4 surgery transition matrices'!J122</f>
        <v>0</v>
      </c>
      <c r="BP5" s="76">
        <f>'Y4 surgery transition matrices'!K122</f>
        <v>2.325E-2</v>
      </c>
      <c r="BQ5" s="76"/>
      <c r="BR5" s="53" t="str">
        <f>'Y5 surgery transition matrices'!A122</f>
        <v>no NAFLD</v>
      </c>
      <c r="BS5" s="76">
        <f>'Y5 surgery transition matrices'!B122</f>
        <v>0.88634999999999997</v>
      </c>
      <c r="BT5" s="76">
        <f>'Y5 surgery transition matrices'!C122</f>
        <v>9.0399999999999994E-2</v>
      </c>
      <c r="BU5" s="76">
        <f>'Y5 surgery transition matrices'!D122</f>
        <v>0</v>
      </c>
      <c r="BV5" s="76">
        <f>'Y5 surgery transition matrices'!E122</f>
        <v>0</v>
      </c>
      <c r="BW5" s="76">
        <f>'Y5 surgery transition matrices'!F122</f>
        <v>0</v>
      </c>
      <c r="BX5" s="76">
        <f>'Y5 surgery transition matrices'!G122</f>
        <v>0</v>
      </c>
      <c r="BY5" s="76">
        <f>'Y5 surgery transition matrices'!H122</f>
        <v>0</v>
      </c>
      <c r="BZ5" s="76">
        <f>'Y5 surgery transition matrices'!I122</f>
        <v>0</v>
      </c>
      <c r="CA5" s="76">
        <f>'Y5 surgery transition matrices'!J122</f>
        <v>0</v>
      </c>
      <c r="CB5" s="78">
        <f>'Y5 surgery transition matrices'!K122</f>
        <v>2.325E-2</v>
      </c>
      <c r="CC5" s="41"/>
    </row>
    <row r="6" spans="1:81" x14ac:dyDescent="0.25">
      <c r="A6" s="4" t="str">
        <f>'70-74 transition matrix'!A3</f>
        <v>NAFLD</v>
      </c>
      <c r="B6" s="41">
        <f>'70-74 transition matrix'!B3</f>
        <v>0.14359</v>
      </c>
      <c r="C6" s="41">
        <f>'70-74 transition matrix'!C3</f>
        <v>0.80586150000000001</v>
      </c>
      <c r="D6" s="41">
        <f>'70-74 transition matrix'!D3</f>
        <v>2.6136E-2</v>
      </c>
      <c r="E6" s="41">
        <f>'70-74 transition matrix'!E3</f>
        <v>0</v>
      </c>
      <c r="F6" s="41">
        <f>'70-74 transition matrix'!F3</f>
        <v>0</v>
      </c>
      <c r="G6" s="41">
        <f>'70-74 transition matrix'!G3</f>
        <v>0</v>
      </c>
      <c r="H6" s="41">
        <f>'70-74 transition matrix'!H3</f>
        <v>0</v>
      </c>
      <c r="I6" s="41">
        <f>'70-74 transition matrix'!I3</f>
        <v>0</v>
      </c>
      <c r="J6" s="41">
        <f>'70-74 transition matrix'!J3</f>
        <v>0</v>
      </c>
      <c r="K6" s="41">
        <f>'70-74 transition matrix'!K3</f>
        <v>2.44125E-2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75" t="str">
        <f>'Y1 surgery transition matrices'!A123</f>
        <v>NAFLD</v>
      </c>
      <c r="W6" s="76">
        <f>'Y1 surgery transition matrices'!B123</f>
        <v>0.14359</v>
      </c>
      <c r="X6" s="76">
        <f>'Y1 surgery transition matrices'!C123</f>
        <v>0.80586150000000001</v>
      </c>
      <c r="Y6" s="76">
        <f>'Y1 surgery transition matrices'!D123</f>
        <v>2.6136E-2</v>
      </c>
      <c r="Z6" s="76">
        <f>'Y1 surgery transition matrices'!E123</f>
        <v>0</v>
      </c>
      <c r="AA6" s="76">
        <f>'Y1 surgery transition matrices'!F123</f>
        <v>0</v>
      </c>
      <c r="AB6" s="76">
        <f>'Y1 surgery transition matrices'!G123</f>
        <v>0</v>
      </c>
      <c r="AC6" s="76">
        <f>'Y1 surgery transition matrices'!H123</f>
        <v>0</v>
      </c>
      <c r="AD6" s="76">
        <f>'Y1 surgery transition matrices'!I123</f>
        <v>0</v>
      </c>
      <c r="AE6" s="76">
        <f>'Y1 surgery transition matrices'!J123</f>
        <v>0</v>
      </c>
      <c r="AF6" s="76">
        <f>'Y1 surgery transition matrices'!K123</f>
        <v>2.44125E-2</v>
      </c>
      <c r="AG6" s="76"/>
      <c r="AH6" s="53" t="str">
        <f>'Y2 surgery transition matrices'!A123</f>
        <v>NAFLD</v>
      </c>
      <c r="AI6" s="76">
        <f>'Y2 surgery transition matrices'!B123</f>
        <v>0.14359</v>
      </c>
      <c r="AJ6" s="76">
        <f>'Y2 surgery transition matrices'!C123</f>
        <v>0.80586150000000001</v>
      </c>
      <c r="AK6" s="76">
        <f>'Y2 surgery transition matrices'!D123</f>
        <v>2.6136E-2</v>
      </c>
      <c r="AL6" s="76">
        <f>'Y2 surgery transition matrices'!E123</f>
        <v>0</v>
      </c>
      <c r="AM6" s="76">
        <f>'Y2 surgery transition matrices'!F123</f>
        <v>0</v>
      </c>
      <c r="AN6" s="76">
        <f>'Y2 surgery transition matrices'!G123</f>
        <v>0</v>
      </c>
      <c r="AO6" s="76">
        <f>'Y2 surgery transition matrices'!H123</f>
        <v>0</v>
      </c>
      <c r="AP6" s="76">
        <f>'Y2 surgery transition matrices'!I123</f>
        <v>0</v>
      </c>
      <c r="AQ6" s="76">
        <f>'Y2 surgery transition matrices'!J123</f>
        <v>0</v>
      </c>
      <c r="AR6" s="76">
        <f>'Y2 surgery transition matrices'!K123</f>
        <v>2.44125E-2</v>
      </c>
      <c r="AS6" s="76"/>
      <c r="AT6" s="53" t="str">
        <f>'Y3 surgery transition matrices'!A123</f>
        <v>NAFLD</v>
      </c>
      <c r="AU6" s="76">
        <f>'Y3 surgery transition matrices'!B123</f>
        <v>0.14359</v>
      </c>
      <c r="AV6" s="76">
        <f>'Y3 surgery transition matrices'!C123</f>
        <v>0.80586150000000001</v>
      </c>
      <c r="AW6" s="76">
        <f>'Y3 surgery transition matrices'!D123</f>
        <v>2.6136E-2</v>
      </c>
      <c r="AX6" s="76">
        <f>'Y3 surgery transition matrices'!E123</f>
        <v>0</v>
      </c>
      <c r="AY6" s="76">
        <f>'Y3 surgery transition matrices'!F123</f>
        <v>0</v>
      </c>
      <c r="AZ6" s="76">
        <f>'Y3 surgery transition matrices'!G123</f>
        <v>0</v>
      </c>
      <c r="BA6" s="76">
        <f>'Y3 surgery transition matrices'!H123</f>
        <v>0</v>
      </c>
      <c r="BB6" s="76">
        <f>'Y3 surgery transition matrices'!I123</f>
        <v>0</v>
      </c>
      <c r="BC6" s="76">
        <f>'Y3 surgery transition matrices'!J123</f>
        <v>0</v>
      </c>
      <c r="BD6" s="76">
        <f>'Y3 surgery transition matrices'!K123</f>
        <v>2.44125E-2</v>
      </c>
      <c r="BE6" s="76"/>
      <c r="BF6" s="53" t="str">
        <f>'Y4 surgery transition matrices'!A123</f>
        <v>NAFLD</v>
      </c>
      <c r="BG6" s="76">
        <f>'Y4 surgery transition matrices'!B123</f>
        <v>0.14359</v>
      </c>
      <c r="BH6" s="76">
        <f>'Y4 surgery transition matrices'!C123</f>
        <v>0.80586150000000001</v>
      </c>
      <c r="BI6" s="76">
        <f>'Y4 surgery transition matrices'!D123</f>
        <v>2.6136E-2</v>
      </c>
      <c r="BJ6" s="76">
        <f>'Y4 surgery transition matrices'!E123</f>
        <v>0</v>
      </c>
      <c r="BK6" s="76">
        <f>'Y4 surgery transition matrices'!F123</f>
        <v>0</v>
      </c>
      <c r="BL6" s="76">
        <f>'Y4 surgery transition matrices'!G123</f>
        <v>0</v>
      </c>
      <c r="BM6" s="76">
        <f>'Y4 surgery transition matrices'!H123</f>
        <v>0</v>
      </c>
      <c r="BN6" s="76">
        <f>'Y4 surgery transition matrices'!I123</f>
        <v>0</v>
      </c>
      <c r="BO6" s="76">
        <f>'Y4 surgery transition matrices'!J123</f>
        <v>0</v>
      </c>
      <c r="BP6" s="76">
        <f>'Y4 surgery transition matrices'!K123</f>
        <v>2.44125E-2</v>
      </c>
      <c r="BQ6" s="76"/>
      <c r="BR6" s="53" t="str">
        <f>'Y5 surgery transition matrices'!A123</f>
        <v>NAFLD</v>
      </c>
      <c r="BS6" s="76">
        <f>'Y5 surgery transition matrices'!B123</f>
        <v>0.14359</v>
      </c>
      <c r="BT6" s="76">
        <f>'Y5 surgery transition matrices'!C123</f>
        <v>0.80586150000000001</v>
      </c>
      <c r="BU6" s="76">
        <f>'Y5 surgery transition matrices'!D123</f>
        <v>2.6136E-2</v>
      </c>
      <c r="BV6" s="76">
        <f>'Y5 surgery transition matrices'!E123</f>
        <v>0</v>
      </c>
      <c r="BW6" s="76">
        <f>'Y5 surgery transition matrices'!F123</f>
        <v>0</v>
      </c>
      <c r="BX6" s="76">
        <f>'Y5 surgery transition matrices'!G123</f>
        <v>0</v>
      </c>
      <c r="BY6" s="76">
        <f>'Y5 surgery transition matrices'!H123</f>
        <v>0</v>
      </c>
      <c r="BZ6" s="76">
        <f>'Y5 surgery transition matrices'!I123</f>
        <v>0</v>
      </c>
      <c r="CA6" s="76">
        <f>'Y5 surgery transition matrices'!J123</f>
        <v>0</v>
      </c>
      <c r="CB6" s="78">
        <f>'Y5 surgery transition matrices'!K123</f>
        <v>2.44125E-2</v>
      </c>
      <c r="CC6" s="41"/>
    </row>
    <row r="7" spans="1:81" x14ac:dyDescent="0.25">
      <c r="A7" s="4" t="str">
        <f>'70-74 transition matrix'!A4</f>
        <v>F1</v>
      </c>
      <c r="B7" s="41">
        <f>'70-74 transition matrix'!B4</f>
        <v>0</v>
      </c>
      <c r="C7" s="41">
        <f>'70-74 transition matrix'!C4</f>
        <v>4.9799999999999997E-2</v>
      </c>
      <c r="D7" s="41">
        <f>'70-74 transition matrix'!D4</f>
        <v>0.79095574700000004</v>
      </c>
      <c r="E7" s="41">
        <f>'70-74 transition matrix'!E4</f>
        <v>0.1331</v>
      </c>
      <c r="F7" s="41">
        <f>'70-74 transition matrix'!F4</f>
        <v>0</v>
      </c>
      <c r="G7" s="41">
        <f>'70-74 transition matrix'!G4</f>
        <v>0</v>
      </c>
      <c r="H7" s="41">
        <f>'70-74 transition matrix'!H4</f>
        <v>0</v>
      </c>
      <c r="I7" s="41">
        <f>'70-74 transition matrix'!I4</f>
        <v>1.1253000000000001E-5</v>
      </c>
      <c r="J7" s="41">
        <f>'70-74 transition matrix'!J4</f>
        <v>0</v>
      </c>
      <c r="K7" s="41">
        <f>'70-74 transition matrix'!K4</f>
        <v>2.6133000000000003E-2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75" t="str">
        <f>'Y1 surgery transition matrices'!A124</f>
        <v>F1</v>
      </c>
      <c r="W7" s="76">
        <f>'Y1 surgery transition matrices'!B124</f>
        <v>0</v>
      </c>
      <c r="X7" s="76">
        <f>'Y1 surgery transition matrices'!C124</f>
        <v>4.9799999999999997E-2</v>
      </c>
      <c r="Y7" s="76">
        <f>'Y1 surgery transition matrices'!D124</f>
        <v>0.79095574700000004</v>
      </c>
      <c r="Z7" s="76">
        <f>'Y1 surgery transition matrices'!E124</f>
        <v>0.1331</v>
      </c>
      <c r="AA7" s="76">
        <f>'Y1 surgery transition matrices'!F124</f>
        <v>0</v>
      </c>
      <c r="AB7" s="76">
        <f>'Y1 surgery transition matrices'!G124</f>
        <v>0</v>
      </c>
      <c r="AC7" s="76">
        <f>'Y1 surgery transition matrices'!H124</f>
        <v>0</v>
      </c>
      <c r="AD7" s="76">
        <f>'Y1 surgery transition matrices'!I124</f>
        <v>1.1253000000000001E-5</v>
      </c>
      <c r="AE7" s="76">
        <f>'Y1 surgery transition matrices'!J124</f>
        <v>0</v>
      </c>
      <c r="AF7" s="76">
        <f>'Y1 surgery transition matrices'!K124</f>
        <v>2.6133000000000003E-2</v>
      </c>
      <c r="AG7" s="76"/>
      <c r="AH7" s="53" t="str">
        <f>'Y2 surgery transition matrices'!A124</f>
        <v>F1</v>
      </c>
      <c r="AI7" s="76">
        <f>'Y2 surgery transition matrices'!B124</f>
        <v>0</v>
      </c>
      <c r="AJ7" s="76">
        <f>'Y2 surgery transition matrices'!C124</f>
        <v>4.9799999999999997E-2</v>
      </c>
      <c r="AK7" s="76">
        <f>'Y2 surgery transition matrices'!D124</f>
        <v>0.79095574700000004</v>
      </c>
      <c r="AL7" s="76">
        <f>'Y2 surgery transition matrices'!E124</f>
        <v>0.1331</v>
      </c>
      <c r="AM7" s="76">
        <f>'Y2 surgery transition matrices'!F124</f>
        <v>0</v>
      </c>
      <c r="AN7" s="76">
        <f>'Y2 surgery transition matrices'!G124</f>
        <v>0</v>
      </c>
      <c r="AO7" s="76">
        <f>'Y2 surgery transition matrices'!H124</f>
        <v>0</v>
      </c>
      <c r="AP7" s="76">
        <f>'Y2 surgery transition matrices'!I124</f>
        <v>1.1253000000000001E-5</v>
      </c>
      <c r="AQ7" s="76">
        <f>'Y2 surgery transition matrices'!J124</f>
        <v>0</v>
      </c>
      <c r="AR7" s="76">
        <f>'Y2 surgery transition matrices'!K124</f>
        <v>2.6133000000000003E-2</v>
      </c>
      <c r="AS7" s="76"/>
      <c r="AT7" s="53" t="str">
        <f>'Y3 surgery transition matrices'!A124</f>
        <v>F1</v>
      </c>
      <c r="AU7" s="76">
        <f>'Y3 surgery transition matrices'!B124</f>
        <v>0</v>
      </c>
      <c r="AV7" s="76">
        <f>'Y3 surgery transition matrices'!C124</f>
        <v>4.9799999999999997E-2</v>
      </c>
      <c r="AW7" s="76">
        <f>'Y3 surgery transition matrices'!D124</f>
        <v>0.79095574700000004</v>
      </c>
      <c r="AX7" s="76">
        <f>'Y3 surgery transition matrices'!E124</f>
        <v>0.1331</v>
      </c>
      <c r="AY7" s="76">
        <f>'Y3 surgery transition matrices'!F124</f>
        <v>0</v>
      </c>
      <c r="AZ7" s="76">
        <f>'Y3 surgery transition matrices'!G124</f>
        <v>0</v>
      </c>
      <c r="BA7" s="76">
        <f>'Y3 surgery transition matrices'!H124</f>
        <v>0</v>
      </c>
      <c r="BB7" s="76">
        <f>'Y3 surgery transition matrices'!I124</f>
        <v>1.1253000000000001E-5</v>
      </c>
      <c r="BC7" s="76">
        <f>'Y3 surgery transition matrices'!J124</f>
        <v>0</v>
      </c>
      <c r="BD7" s="76">
        <f>'Y3 surgery transition matrices'!K124</f>
        <v>2.6133000000000003E-2</v>
      </c>
      <c r="BE7" s="76"/>
      <c r="BF7" s="53" t="str">
        <f>'Y4 surgery transition matrices'!A124</f>
        <v>F1</v>
      </c>
      <c r="BG7" s="76">
        <f>'Y4 surgery transition matrices'!B124</f>
        <v>0</v>
      </c>
      <c r="BH7" s="76">
        <f>'Y4 surgery transition matrices'!C124</f>
        <v>4.9799999999999997E-2</v>
      </c>
      <c r="BI7" s="76">
        <f>'Y4 surgery transition matrices'!D124</f>
        <v>0.79095574700000004</v>
      </c>
      <c r="BJ7" s="76">
        <f>'Y4 surgery transition matrices'!E124</f>
        <v>0.1331</v>
      </c>
      <c r="BK7" s="76">
        <f>'Y4 surgery transition matrices'!F124</f>
        <v>0</v>
      </c>
      <c r="BL7" s="76">
        <f>'Y4 surgery transition matrices'!G124</f>
        <v>0</v>
      </c>
      <c r="BM7" s="76">
        <f>'Y4 surgery transition matrices'!H124</f>
        <v>0</v>
      </c>
      <c r="BN7" s="76">
        <f>'Y4 surgery transition matrices'!I124</f>
        <v>1.1253000000000001E-5</v>
      </c>
      <c r="BO7" s="76">
        <f>'Y4 surgery transition matrices'!J124</f>
        <v>0</v>
      </c>
      <c r="BP7" s="76">
        <f>'Y4 surgery transition matrices'!K124</f>
        <v>2.6133000000000003E-2</v>
      </c>
      <c r="BQ7" s="76"/>
      <c r="BR7" s="53" t="str">
        <f>'Y5 surgery transition matrices'!A124</f>
        <v>F1</v>
      </c>
      <c r="BS7" s="76">
        <f>'Y5 surgery transition matrices'!B124</f>
        <v>0</v>
      </c>
      <c r="BT7" s="76">
        <f>'Y5 surgery transition matrices'!C124</f>
        <v>4.9799999999999997E-2</v>
      </c>
      <c r="BU7" s="76">
        <f>'Y5 surgery transition matrices'!D124</f>
        <v>0.79095574700000004</v>
      </c>
      <c r="BV7" s="76">
        <f>'Y5 surgery transition matrices'!E124</f>
        <v>0.1331</v>
      </c>
      <c r="BW7" s="76">
        <f>'Y5 surgery transition matrices'!F124</f>
        <v>0</v>
      </c>
      <c r="BX7" s="76">
        <f>'Y5 surgery transition matrices'!G124</f>
        <v>0</v>
      </c>
      <c r="BY7" s="76">
        <f>'Y5 surgery transition matrices'!H124</f>
        <v>0</v>
      </c>
      <c r="BZ7" s="76">
        <f>'Y5 surgery transition matrices'!I124</f>
        <v>1.1253000000000001E-5</v>
      </c>
      <c r="CA7" s="76">
        <f>'Y5 surgery transition matrices'!J124</f>
        <v>0</v>
      </c>
      <c r="CB7" s="78">
        <f>'Y5 surgery transition matrices'!K124</f>
        <v>2.6133000000000003E-2</v>
      </c>
      <c r="CC7" s="41"/>
    </row>
    <row r="8" spans="1:81" x14ac:dyDescent="0.25">
      <c r="A8" s="4" t="str">
        <f>'70-74 transition matrix'!A5</f>
        <v>F2</v>
      </c>
      <c r="B8" s="41">
        <f>'70-74 transition matrix'!B5</f>
        <v>0</v>
      </c>
      <c r="C8" s="41">
        <f>'70-74 transition matrix'!C5</f>
        <v>0</v>
      </c>
      <c r="D8" s="41">
        <f>'70-74 transition matrix'!D5</f>
        <v>4.9799999999999997E-2</v>
      </c>
      <c r="E8" s="41">
        <f>'70-74 transition matrix'!E5</f>
        <v>0.77497360000000004</v>
      </c>
      <c r="F8" s="41">
        <f>'70-74 transition matrix'!F5</f>
        <v>0.1331</v>
      </c>
      <c r="G8" s="41">
        <f>'70-74 transition matrix'!G5</f>
        <v>0</v>
      </c>
      <c r="H8" s="41">
        <f>'70-74 transition matrix'!H5</f>
        <v>0</v>
      </c>
      <c r="I8" s="41">
        <f>'70-74 transition matrix'!I5</f>
        <v>2.299E-4</v>
      </c>
      <c r="J8" s="41">
        <f>'70-74 transition matrix'!J5</f>
        <v>0</v>
      </c>
      <c r="K8" s="41">
        <f>'70-74 transition matrix'!K5</f>
        <v>4.1896500000000003E-2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75" t="str">
        <f>'Y1 surgery transition matrices'!A125</f>
        <v>F2</v>
      </c>
      <c r="W8" s="76">
        <f>'Y1 surgery transition matrices'!B125</f>
        <v>0</v>
      </c>
      <c r="X8" s="76">
        <f>'Y1 surgery transition matrices'!C125</f>
        <v>0</v>
      </c>
      <c r="Y8" s="76">
        <f>'Y1 surgery transition matrices'!D125</f>
        <v>9.9599999999999994E-2</v>
      </c>
      <c r="Z8" s="76">
        <f>'Y1 surgery transition matrices'!E125</f>
        <v>0.72517359999999997</v>
      </c>
      <c r="AA8" s="76">
        <f>'Y1 surgery transition matrices'!F125</f>
        <v>0.1331</v>
      </c>
      <c r="AB8" s="76">
        <f>'Y1 surgery transition matrices'!G125</f>
        <v>0</v>
      </c>
      <c r="AC8" s="76">
        <f>'Y1 surgery transition matrices'!H125</f>
        <v>0</v>
      </c>
      <c r="AD8" s="76">
        <f>'Y1 surgery transition matrices'!I125</f>
        <v>2.299E-4</v>
      </c>
      <c r="AE8" s="76">
        <f>'Y1 surgery transition matrices'!J125</f>
        <v>0</v>
      </c>
      <c r="AF8" s="76">
        <f>'Y1 surgery transition matrices'!K125</f>
        <v>4.1896500000000003E-2</v>
      </c>
      <c r="AG8" s="76"/>
      <c r="AH8" s="53" t="str">
        <f>'Y2 surgery transition matrices'!A125</f>
        <v>F2</v>
      </c>
      <c r="AI8" s="76">
        <f>'Y2 surgery transition matrices'!B125</f>
        <v>0</v>
      </c>
      <c r="AJ8" s="76">
        <f>'Y2 surgery transition matrices'!C125</f>
        <v>0</v>
      </c>
      <c r="AK8" s="76">
        <f>'Y2 surgery transition matrices'!D125</f>
        <v>0.14939999999999998</v>
      </c>
      <c r="AL8" s="76">
        <f>'Y2 surgery transition matrices'!E125</f>
        <v>0.67537360000000002</v>
      </c>
      <c r="AM8" s="76">
        <f>'Y2 surgery transition matrices'!F125</f>
        <v>0.1331</v>
      </c>
      <c r="AN8" s="76">
        <f>'Y2 surgery transition matrices'!G125</f>
        <v>0</v>
      </c>
      <c r="AO8" s="76">
        <f>'Y2 surgery transition matrices'!H125</f>
        <v>0</v>
      </c>
      <c r="AP8" s="76">
        <f>'Y2 surgery transition matrices'!I125</f>
        <v>2.299E-4</v>
      </c>
      <c r="AQ8" s="76">
        <f>'Y2 surgery transition matrices'!J125</f>
        <v>0</v>
      </c>
      <c r="AR8" s="76">
        <f>'Y2 surgery transition matrices'!K125</f>
        <v>4.1896500000000003E-2</v>
      </c>
      <c r="AS8" s="76"/>
      <c r="AT8" s="53" t="str">
        <f>'Y3 surgery transition matrices'!A125</f>
        <v>F2</v>
      </c>
      <c r="AU8" s="76">
        <f>'Y3 surgery transition matrices'!B125</f>
        <v>0</v>
      </c>
      <c r="AV8" s="76">
        <f>'Y3 surgery transition matrices'!C125</f>
        <v>0</v>
      </c>
      <c r="AW8" s="76">
        <f>'Y3 surgery transition matrices'!D125</f>
        <v>0.17429999999999998</v>
      </c>
      <c r="AX8" s="76">
        <f>'Y3 surgery transition matrices'!E125</f>
        <v>0.65047359999999999</v>
      </c>
      <c r="AY8" s="76">
        <f>'Y3 surgery transition matrices'!F125</f>
        <v>0.1331</v>
      </c>
      <c r="AZ8" s="76">
        <f>'Y3 surgery transition matrices'!G125</f>
        <v>0</v>
      </c>
      <c r="BA8" s="76">
        <f>'Y3 surgery transition matrices'!H125</f>
        <v>0</v>
      </c>
      <c r="BB8" s="76">
        <f>'Y3 surgery transition matrices'!I125</f>
        <v>2.299E-4</v>
      </c>
      <c r="BC8" s="76">
        <f>'Y3 surgery transition matrices'!J125</f>
        <v>0</v>
      </c>
      <c r="BD8" s="76">
        <f>'Y3 surgery transition matrices'!K125</f>
        <v>4.1896500000000003E-2</v>
      </c>
      <c r="BE8" s="76"/>
      <c r="BF8" s="53" t="str">
        <f>'Y4 surgery transition matrices'!A125</f>
        <v>F2</v>
      </c>
      <c r="BG8" s="76">
        <f>'Y4 surgery transition matrices'!B125</f>
        <v>0</v>
      </c>
      <c r="BH8" s="76">
        <f>'Y4 surgery transition matrices'!C125</f>
        <v>0</v>
      </c>
      <c r="BI8" s="76">
        <f>'Y4 surgery transition matrices'!D125</f>
        <v>0.19919999999999999</v>
      </c>
      <c r="BJ8" s="76">
        <f>'Y4 surgery transition matrices'!E125</f>
        <v>0.62557359999999995</v>
      </c>
      <c r="BK8" s="76">
        <f>'Y4 surgery transition matrices'!F125</f>
        <v>0.1331</v>
      </c>
      <c r="BL8" s="76">
        <f>'Y4 surgery transition matrices'!G125</f>
        <v>0</v>
      </c>
      <c r="BM8" s="76">
        <f>'Y4 surgery transition matrices'!H125</f>
        <v>0</v>
      </c>
      <c r="BN8" s="76">
        <f>'Y4 surgery transition matrices'!I125</f>
        <v>2.299E-4</v>
      </c>
      <c r="BO8" s="76">
        <f>'Y4 surgery transition matrices'!J125</f>
        <v>0</v>
      </c>
      <c r="BP8" s="76">
        <f>'Y4 surgery transition matrices'!K125</f>
        <v>4.1896500000000003E-2</v>
      </c>
      <c r="BQ8" s="76"/>
      <c r="BR8" s="53" t="str">
        <f>'Y5 surgery transition matrices'!A125</f>
        <v>F2</v>
      </c>
      <c r="BS8" s="76">
        <f>'Y5 surgery transition matrices'!B125</f>
        <v>0</v>
      </c>
      <c r="BT8" s="76">
        <f>'Y5 surgery transition matrices'!C125</f>
        <v>0</v>
      </c>
      <c r="BU8" s="76">
        <f>'Y5 surgery transition matrices'!D125</f>
        <v>0.20418</v>
      </c>
      <c r="BV8" s="76">
        <f>'Y5 surgery transition matrices'!E125</f>
        <v>0.62059359999999997</v>
      </c>
      <c r="BW8" s="76">
        <f>'Y5 surgery transition matrices'!F125</f>
        <v>0.1331</v>
      </c>
      <c r="BX8" s="76">
        <f>'Y5 surgery transition matrices'!G125</f>
        <v>0</v>
      </c>
      <c r="BY8" s="76">
        <f>'Y5 surgery transition matrices'!H125</f>
        <v>0</v>
      </c>
      <c r="BZ8" s="76">
        <f>'Y5 surgery transition matrices'!I125</f>
        <v>2.299E-4</v>
      </c>
      <c r="CA8" s="76">
        <f>'Y5 surgery transition matrices'!J125</f>
        <v>0</v>
      </c>
      <c r="CB8" s="78">
        <f>'Y5 surgery transition matrices'!K125</f>
        <v>4.1896500000000003E-2</v>
      </c>
      <c r="CC8" s="41"/>
    </row>
    <row r="9" spans="1:81" x14ac:dyDescent="0.25">
      <c r="A9" s="4" t="str">
        <f>'70-74 transition matrix'!A6</f>
        <v>F3</v>
      </c>
      <c r="B9" s="41">
        <f>'70-74 transition matrix'!B6</f>
        <v>0</v>
      </c>
      <c r="C9" s="41">
        <f>'70-74 transition matrix'!C6</f>
        <v>0</v>
      </c>
      <c r="D9" s="41">
        <f>'70-74 transition matrix'!D6</f>
        <v>0</v>
      </c>
      <c r="E9" s="41">
        <f>'70-74 transition matrix'!E6</f>
        <v>4.9799999999999997E-2</v>
      </c>
      <c r="F9" s="41">
        <f>'70-74 transition matrix'!F6</f>
        <v>0.80809895000000009</v>
      </c>
      <c r="G9" s="41">
        <f>'70-74 transition matrix'!G6</f>
        <v>8.7119999999999989E-2</v>
      </c>
      <c r="H9" s="41">
        <f>'70-74 transition matrix'!H6</f>
        <v>0</v>
      </c>
      <c r="I9" s="41">
        <f>'70-74 transition matrix'!I6</f>
        <v>4.5980000000000001E-4</v>
      </c>
      <c r="J9" s="41">
        <f>'70-74 transition matrix'!J6</f>
        <v>0</v>
      </c>
      <c r="K9" s="41">
        <f>'70-74 transition matrix'!K6</f>
        <v>5.4521250000000007E-2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75" t="str">
        <f>'Y1 surgery transition matrices'!A126</f>
        <v>F3</v>
      </c>
      <c r="W9" s="76">
        <f>'Y1 surgery transition matrices'!B126</f>
        <v>0</v>
      </c>
      <c r="X9" s="76">
        <f>'Y1 surgery transition matrices'!C126</f>
        <v>0</v>
      </c>
      <c r="Y9" s="76">
        <f>'Y1 surgery transition matrices'!D126</f>
        <v>0</v>
      </c>
      <c r="Z9" s="76">
        <f>'Y1 surgery transition matrices'!E126</f>
        <v>9.9599999999999994E-2</v>
      </c>
      <c r="AA9" s="76">
        <f>'Y1 surgery transition matrices'!F126</f>
        <v>0.75829895000000003</v>
      </c>
      <c r="AB9" s="76">
        <f>'Y1 surgery transition matrices'!G126</f>
        <v>8.7119999999999989E-2</v>
      </c>
      <c r="AC9" s="76">
        <f>'Y1 surgery transition matrices'!H126</f>
        <v>0</v>
      </c>
      <c r="AD9" s="76">
        <f>'Y1 surgery transition matrices'!I126</f>
        <v>4.5980000000000001E-4</v>
      </c>
      <c r="AE9" s="76">
        <f>'Y1 surgery transition matrices'!J126</f>
        <v>0</v>
      </c>
      <c r="AF9" s="76">
        <f>'Y1 surgery transition matrices'!K126</f>
        <v>5.4521250000000007E-2</v>
      </c>
      <c r="AG9" s="76"/>
      <c r="AH9" s="53" t="str">
        <f>'Y2 surgery transition matrices'!A126</f>
        <v>F3</v>
      </c>
      <c r="AI9" s="76">
        <f>'Y2 surgery transition matrices'!B126</f>
        <v>0</v>
      </c>
      <c r="AJ9" s="76">
        <f>'Y2 surgery transition matrices'!C126</f>
        <v>0</v>
      </c>
      <c r="AK9" s="76">
        <f>'Y2 surgery transition matrices'!D126</f>
        <v>0</v>
      </c>
      <c r="AL9" s="76">
        <f>'Y2 surgery transition matrices'!E126</f>
        <v>0.14939999999999998</v>
      </c>
      <c r="AM9" s="76">
        <f>'Y2 surgery transition matrices'!F126</f>
        <v>0.70849895000000007</v>
      </c>
      <c r="AN9" s="76">
        <f>'Y2 surgery transition matrices'!G126</f>
        <v>8.7119999999999989E-2</v>
      </c>
      <c r="AO9" s="76">
        <f>'Y2 surgery transition matrices'!H126</f>
        <v>0</v>
      </c>
      <c r="AP9" s="76">
        <f>'Y2 surgery transition matrices'!I126</f>
        <v>4.5980000000000001E-4</v>
      </c>
      <c r="AQ9" s="76">
        <f>'Y2 surgery transition matrices'!J126</f>
        <v>0</v>
      </c>
      <c r="AR9" s="76">
        <f>'Y2 surgery transition matrices'!K126</f>
        <v>5.4521250000000007E-2</v>
      </c>
      <c r="AS9" s="76"/>
      <c r="AT9" s="53" t="str">
        <f>'Y3 surgery transition matrices'!A126</f>
        <v>F3</v>
      </c>
      <c r="AU9" s="76">
        <f>'Y3 surgery transition matrices'!B126</f>
        <v>0</v>
      </c>
      <c r="AV9" s="76">
        <f>'Y3 surgery transition matrices'!C126</f>
        <v>0</v>
      </c>
      <c r="AW9" s="76">
        <f>'Y3 surgery transition matrices'!D126</f>
        <v>0</v>
      </c>
      <c r="AX9" s="76">
        <f>'Y3 surgery transition matrices'!E126</f>
        <v>0.17429999999999998</v>
      </c>
      <c r="AY9" s="76">
        <f>'Y3 surgery transition matrices'!F126</f>
        <v>0.68359895000000004</v>
      </c>
      <c r="AZ9" s="76">
        <f>'Y3 surgery transition matrices'!G126</f>
        <v>8.7119999999999989E-2</v>
      </c>
      <c r="BA9" s="76">
        <f>'Y3 surgery transition matrices'!H126</f>
        <v>0</v>
      </c>
      <c r="BB9" s="76">
        <f>'Y3 surgery transition matrices'!I126</f>
        <v>4.5980000000000001E-4</v>
      </c>
      <c r="BC9" s="76">
        <f>'Y3 surgery transition matrices'!J126</f>
        <v>0</v>
      </c>
      <c r="BD9" s="76">
        <f>'Y3 surgery transition matrices'!K126</f>
        <v>5.4521250000000007E-2</v>
      </c>
      <c r="BE9" s="76"/>
      <c r="BF9" s="53" t="str">
        <f>'Y4 surgery transition matrices'!A126</f>
        <v>F3</v>
      </c>
      <c r="BG9" s="76">
        <f>'Y4 surgery transition matrices'!B126</f>
        <v>0</v>
      </c>
      <c r="BH9" s="76">
        <f>'Y4 surgery transition matrices'!C126</f>
        <v>0</v>
      </c>
      <c r="BI9" s="76">
        <f>'Y4 surgery transition matrices'!D126</f>
        <v>0</v>
      </c>
      <c r="BJ9" s="76">
        <f>'Y4 surgery transition matrices'!E126</f>
        <v>0.19919999999999999</v>
      </c>
      <c r="BK9" s="76">
        <f>'Y4 surgery transition matrices'!F126</f>
        <v>0.65869895000000001</v>
      </c>
      <c r="BL9" s="76">
        <f>'Y4 surgery transition matrices'!G126</f>
        <v>8.7119999999999989E-2</v>
      </c>
      <c r="BM9" s="76">
        <f>'Y4 surgery transition matrices'!H126</f>
        <v>0</v>
      </c>
      <c r="BN9" s="76">
        <f>'Y4 surgery transition matrices'!I126</f>
        <v>4.5980000000000001E-4</v>
      </c>
      <c r="BO9" s="76">
        <f>'Y4 surgery transition matrices'!J126</f>
        <v>0</v>
      </c>
      <c r="BP9" s="76">
        <f>'Y4 surgery transition matrices'!K126</f>
        <v>5.4521250000000007E-2</v>
      </c>
      <c r="BQ9" s="76"/>
      <c r="BR9" s="53" t="str">
        <f>'Y5 surgery transition matrices'!A126</f>
        <v>F3</v>
      </c>
      <c r="BS9" s="76">
        <f>'Y5 surgery transition matrices'!B126</f>
        <v>0</v>
      </c>
      <c r="BT9" s="76">
        <f>'Y5 surgery transition matrices'!C126</f>
        <v>0</v>
      </c>
      <c r="BU9" s="76">
        <f>'Y5 surgery transition matrices'!D126</f>
        <v>0</v>
      </c>
      <c r="BV9" s="76">
        <f>'Y5 surgery transition matrices'!E126</f>
        <v>0.20418</v>
      </c>
      <c r="BW9" s="76">
        <f>'Y5 surgery transition matrices'!F126</f>
        <v>0.65371895000000002</v>
      </c>
      <c r="BX9" s="76">
        <f>'Y5 surgery transition matrices'!G126</f>
        <v>8.7119999999999989E-2</v>
      </c>
      <c r="BY9" s="76">
        <f>'Y5 surgery transition matrices'!H126</f>
        <v>0</v>
      </c>
      <c r="BZ9" s="76">
        <f>'Y5 surgery transition matrices'!I126</f>
        <v>4.5980000000000001E-4</v>
      </c>
      <c r="CA9" s="76">
        <f>'Y5 surgery transition matrices'!J126</f>
        <v>0</v>
      </c>
      <c r="CB9" s="78">
        <f>'Y5 surgery transition matrices'!K126</f>
        <v>5.4521250000000007E-2</v>
      </c>
      <c r="CC9" s="41"/>
    </row>
    <row r="10" spans="1:81" x14ac:dyDescent="0.25">
      <c r="A10" s="4" t="str">
        <f>'70-74 transition matrix'!A7</f>
        <v>F4</v>
      </c>
      <c r="B10" s="41">
        <f>'70-74 transition matrix'!B7</f>
        <v>0</v>
      </c>
      <c r="C10" s="41">
        <f>'70-74 transition matrix'!C7</f>
        <v>0</v>
      </c>
      <c r="D10" s="41">
        <f>'70-74 transition matrix'!D7</f>
        <v>0</v>
      </c>
      <c r="E10" s="41">
        <f>'70-74 transition matrix'!E7</f>
        <v>0</v>
      </c>
      <c r="F10" s="41">
        <f>'70-74 transition matrix'!F7</f>
        <v>4.9799999999999997E-2</v>
      </c>
      <c r="G10" s="41">
        <f>'70-74 transition matrix'!G7</f>
        <v>0.71661074999999996</v>
      </c>
      <c r="H10" s="41">
        <f>'70-74 transition matrix'!H7</f>
        <v>0.1331</v>
      </c>
      <c r="I10" s="41">
        <f>'70-74 transition matrix'!I7</f>
        <v>3.1459999999999995E-2</v>
      </c>
      <c r="J10" s="41">
        <f>'70-74 transition matrix'!J7</f>
        <v>0</v>
      </c>
      <c r="K10" s="41">
        <f>'70-74 transition matrix'!K7</f>
        <v>6.902925E-2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75" t="str">
        <f>'Y1 surgery transition matrices'!A127</f>
        <v>F4</v>
      </c>
      <c r="W10" s="76">
        <f>'Y1 surgery transition matrices'!B127</f>
        <v>0</v>
      </c>
      <c r="X10" s="76">
        <f>'Y1 surgery transition matrices'!C127</f>
        <v>0</v>
      </c>
      <c r="Y10" s="76">
        <f>'Y1 surgery transition matrices'!D127</f>
        <v>0</v>
      </c>
      <c r="Z10" s="76">
        <f>'Y1 surgery transition matrices'!E127</f>
        <v>0</v>
      </c>
      <c r="AA10" s="76">
        <f>'Y1 surgery transition matrices'!F127</f>
        <v>4.9799999999999997E-2</v>
      </c>
      <c r="AB10" s="76">
        <f>'Y1 surgery transition matrices'!G127</f>
        <v>0.71661074999999996</v>
      </c>
      <c r="AC10" s="76">
        <f>'Y1 surgery transition matrices'!H127</f>
        <v>0.1331</v>
      </c>
      <c r="AD10" s="76">
        <f>'Y1 surgery transition matrices'!I127</f>
        <v>3.1459999999999995E-2</v>
      </c>
      <c r="AE10" s="76">
        <f>'Y1 surgery transition matrices'!J127</f>
        <v>0</v>
      </c>
      <c r="AF10" s="76">
        <f>'Y1 surgery transition matrices'!K127</f>
        <v>6.902925E-2</v>
      </c>
      <c r="AG10" s="76"/>
      <c r="AH10" s="53" t="str">
        <f>'Y2 surgery transition matrices'!A127</f>
        <v>F4</v>
      </c>
      <c r="AI10" s="76">
        <f>'Y2 surgery transition matrices'!B127</f>
        <v>0</v>
      </c>
      <c r="AJ10" s="76">
        <f>'Y2 surgery transition matrices'!C127</f>
        <v>0</v>
      </c>
      <c r="AK10" s="76">
        <f>'Y2 surgery transition matrices'!D127</f>
        <v>0</v>
      </c>
      <c r="AL10" s="76">
        <f>'Y2 surgery transition matrices'!E127</f>
        <v>0</v>
      </c>
      <c r="AM10" s="76">
        <f>'Y2 surgery transition matrices'!F127</f>
        <v>4.9799999999999997E-2</v>
      </c>
      <c r="AN10" s="76">
        <f>'Y2 surgery transition matrices'!G127</f>
        <v>0.71661074999999996</v>
      </c>
      <c r="AO10" s="76">
        <f>'Y2 surgery transition matrices'!H127</f>
        <v>0.1331</v>
      </c>
      <c r="AP10" s="76">
        <f>'Y2 surgery transition matrices'!I127</f>
        <v>3.1459999999999995E-2</v>
      </c>
      <c r="AQ10" s="76">
        <f>'Y2 surgery transition matrices'!J127</f>
        <v>0</v>
      </c>
      <c r="AR10" s="76">
        <f>'Y2 surgery transition matrices'!K127</f>
        <v>6.902925E-2</v>
      </c>
      <c r="AS10" s="76"/>
      <c r="AT10" s="53" t="str">
        <f>'Y3 surgery transition matrices'!A127</f>
        <v>F4</v>
      </c>
      <c r="AU10" s="76">
        <f>'Y3 surgery transition matrices'!B127</f>
        <v>0</v>
      </c>
      <c r="AV10" s="76">
        <f>'Y3 surgery transition matrices'!C127</f>
        <v>0</v>
      </c>
      <c r="AW10" s="76">
        <f>'Y3 surgery transition matrices'!D127</f>
        <v>0</v>
      </c>
      <c r="AX10" s="76">
        <f>'Y3 surgery transition matrices'!E127</f>
        <v>0</v>
      </c>
      <c r="AY10" s="76">
        <f>'Y3 surgery transition matrices'!F127</f>
        <v>4.9799999999999997E-2</v>
      </c>
      <c r="AZ10" s="76">
        <f>'Y3 surgery transition matrices'!G127</f>
        <v>0.71661074999999996</v>
      </c>
      <c r="BA10" s="76">
        <f>'Y3 surgery transition matrices'!H127</f>
        <v>0.1331</v>
      </c>
      <c r="BB10" s="76">
        <f>'Y3 surgery transition matrices'!I127</f>
        <v>3.1459999999999995E-2</v>
      </c>
      <c r="BC10" s="76">
        <f>'Y3 surgery transition matrices'!J127</f>
        <v>0</v>
      </c>
      <c r="BD10" s="76">
        <f>'Y3 surgery transition matrices'!K127</f>
        <v>6.902925E-2</v>
      </c>
      <c r="BE10" s="76"/>
      <c r="BF10" s="53" t="str">
        <f>'Y4 surgery transition matrices'!A127</f>
        <v>F4</v>
      </c>
      <c r="BG10" s="76">
        <f>'Y4 surgery transition matrices'!B127</f>
        <v>0</v>
      </c>
      <c r="BH10" s="76">
        <f>'Y4 surgery transition matrices'!C127</f>
        <v>0</v>
      </c>
      <c r="BI10" s="76">
        <f>'Y4 surgery transition matrices'!D127</f>
        <v>0</v>
      </c>
      <c r="BJ10" s="76">
        <f>'Y4 surgery transition matrices'!E127</f>
        <v>0</v>
      </c>
      <c r="BK10" s="76">
        <f>'Y4 surgery transition matrices'!F127</f>
        <v>4.9799999999999997E-2</v>
      </c>
      <c r="BL10" s="76">
        <f>'Y4 surgery transition matrices'!G127</f>
        <v>0.71661074999999996</v>
      </c>
      <c r="BM10" s="76">
        <f>'Y4 surgery transition matrices'!H127</f>
        <v>0.1331</v>
      </c>
      <c r="BN10" s="76">
        <f>'Y4 surgery transition matrices'!I127</f>
        <v>3.1459999999999995E-2</v>
      </c>
      <c r="BO10" s="76">
        <f>'Y4 surgery transition matrices'!J127</f>
        <v>0</v>
      </c>
      <c r="BP10" s="76">
        <f>'Y4 surgery transition matrices'!K127</f>
        <v>6.902925E-2</v>
      </c>
      <c r="BQ10" s="76"/>
      <c r="BR10" s="53" t="str">
        <f>'Y5 surgery transition matrices'!A127</f>
        <v>F4</v>
      </c>
      <c r="BS10" s="76">
        <f>'Y5 surgery transition matrices'!B127</f>
        <v>0</v>
      </c>
      <c r="BT10" s="76">
        <f>'Y5 surgery transition matrices'!C127</f>
        <v>0</v>
      </c>
      <c r="BU10" s="76">
        <f>'Y5 surgery transition matrices'!D127</f>
        <v>0</v>
      </c>
      <c r="BV10" s="76">
        <f>'Y5 surgery transition matrices'!E127</f>
        <v>0</v>
      </c>
      <c r="BW10" s="76">
        <f>'Y5 surgery transition matrices'!F127</f>
        <v>4.9799999999999997E-2</v>
      </c>
      <c r="BX10" s="76">
        <f>'Y5 surgery transition matrices'!G127</f>
        <v>0.71661074999999996</v>
      </c>
      <c r="BY10" s="76">
        <f>'Y5 surgery transition matrices'!H127</f>
        <v>0.1331</v>
      </c>
      <c r="BZ10" s="76">
        <f>'Y5 surgery transition matrices'!I127</f>
        <v>3.1459999999999995E-2</v>
      </c>
      <c r="CA10" s="76">
        <f>'Y5 surgery transition matrices'!J127</f>
        <v>0</v>
      </c>
      <c r="CB10" s="78">
        <f>'Y5 surgery transition matrices'!K127</f>
        <v>6.902925E-2</v>
      </c>
      <c r="CC10" s="41"/>
    </row>
    <row r="11" spans="1:81" x14ac:dyDescent="0.25">
      <c r="A11" s="4" t="str">
        <f>'70-74 transition matrix'!A8</f>
        <v>DCC</v>
      </c>
      <c r="B11" s="41">
        <f>'70-74 transition matrix'!B8</f>
        <v>0</v>
      </c>
      <c r="C11" s="41">
        <f>'70-74 transition matrix'!C8</f>
        <v>0</v>
      </c>
      <c r="D11" s="41">
        <f>'70-74 transition matrix'!D8</f>
        <v>0</v>
      </c>
      <c r="E11" s="41">
        <f>'70-74 transition matrix'!E8</f>
        <v>0</v>
      </c>
      <c r="F11" s="41">
        <f>'70-74 transition matrix'!F8</f>
        <v>0</v>
      </c>
      <c r="G11" s="41">
        <f>'70-74 transition matrix'!G8</f>
        <v>0</v>
      </c>
      <c r="H11" s="41">
        <f>'70-74 transition matrix'!H8</f>
        <v>0.7746599999999999</v>
      </c>
      <c r="I11" s="41">
        <f>'70-74 transition matrix'!I8</f>
        <v>3.1459999999999995E-2</v>
      </c>
      <c r="J11" s="41">
        <f>'70-74 transition matrix'!J8</f>
        <v>3.388E-2</v>
      </c>
      <c r="K11" s="41">
        <f>'70-74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75" t="str">
        <f>'Y1 surgery transition matrices'!A128</f>
        <v>DCC</v>
      </c>
      <c r="W11" s="76">
        <f>'Y1 surgery transition matrices'!B128</f>
        <v>0</v>
      </c>
      <c r="X11" s="76">
        <f>'Y1 surgery transition matrices'!C128</f>
        <v>0</v>
      </c>
      <c r="Y11" s="76">
        <f>'Y1 surgery transition matrices'!D128</f>
        <v>0</v>
      </c>
      <c r="Z11" s="76">
        <f>'Y1 surgery transition matrices'!E128</f>
        <v>0</v>
      </c>
      <c r="AA11" s="76">
        <f>'Y1 surgery transition matrices'!F128</f>
        <v>0</v>
      </c>
      <c r="AB11" s="76">
        <f>'Y1 surgery transition matrices'!G128</f>
        <v>0</v>
      </c>
      <c r="AC11" s="76">
        <f>'Y1 surgery transition matrices'!H128</f>
        <v>0.7746599999999999</v>
      </c>
      <c r="AD11" s="76">
        <f>'Y1 surgery transition matrices'!I128</f>
        <v>3.1459999999999995E-2</v>
      </c>
      <c r="AE11" s="76">
        <f>'Y1 surgery transition matrices'!J128</f>
        <v>3.388E-2</v>
      </c>
      <c r="AF11" s="76">
        <f>'Y1 surgery transition matrices'!K128</f>
        <v>0.16</v>
      </c>
      <c r="AG11" s="76"/>
      <c r="AH11" s="53" t="str">
        <f>'Y2 surgery transition matrices'!A128</f>
        <v>DCC</v>
      </c>
      <c r="AI11" s="76">
        <f>'Y2 surgery transition matrices'!B128</f>
        <v>0</v>
      </c>
      <c r="AJ11" s="76">
        <f>'Y2 surgery transition matrices'!C128</f>
        <v>0</v>
      </c>
      <c r="AK11" s="76">
        <f>'Y2 surgery transition matrices'!D128</f>
        <v>0</v>
      </c>
      <c r="AL11" s="76">
        <f>'Y2 surgery transition matrices'!E128</f>
        <v>0</v>
      </c>
      <c r="AM11" s="76">
        <f>'Y2 surgery transition matrices'!F128</f>
        <v>0</v>
      </c>
      <c r="AN11" s="76">
        <f>'Y2 surgery transition matrices'!G128</f>
        <v>0</v>
      </c>
      <c r="AO11" s="76">
        <f>'Y2 surgery transition matrices'!H128</f>
        <v>0.7746599999999999</v>
      </c>
      <c r="AP11" s="76">
        <f>'Y2 surgery transition matrices'!I128</f>
        <v>3.1459999999999995E-2</v>
      </c>
      <c r="AQ11" s="76">
        <f>'Y2 surgery transition matrices'!J128</f>
        <v>3.388E-2</v>
      </c>
      <c r="AR11" s="76">
        <f>'Y2 surgery transition matrices'!K128</f>
        <v>0.16</v>
      </c>
      <c r="AS11" s="76"/>
      <c r="AT11" s="53" t="str">
        <f>'Y3 surgery transition matrices'!A128</f>
        <v>DCC</v>
      </c>
      <c r="AU11" s="76">
        <f>'Y3 surgery transition matrices'!B128</f>
        <v>0</v>
      </c>
      <c r="AV11" s="76">
        <f>'Y3 surgery transition matrices'!C128</f>
        <v>0</v>
      </c>
      <c r="AW11" s="76">
        <f>'Y3 surgery transition matrices'!D128</f>
        <v>0</v>
      </c>
      <c r="AX11" s="76">
        <f>'Y3 surgery transition matrices'!E128</f>
        <v>0</v>
      </c>
      <c r="AY11" s="76">
        <f>'Y3 surgery transition matrices'!F128</f>
        <v>0</v>
      </c>
      <c r="AZ11" s="76">
        <f>'Y3 surgery transition matrices'!G128</f>
        <v>0</v>
      </c>
      <c r="BA11" s="76">
        <f>'Y3 surgery transition matrices'!H128</f>
        <v>0.7746599999999999</v>
      </c>
      <c r="BB11" s="76">
        <f>'Y3 surgery transition matrices'!I128</f>
        <v>3.1459999999999995E-2</v>
      </c>
      <c r="BC11" s="76">
        <f>'Y3 surgery transition matrices'!J128</f>
        <v>3.388E-2</v>
      </c>
      <c r="BD11" s="76">
        <f>'Y3 surgery transition matrices'!K128</f>
        <v>0.16</v>
      </c>
      <c r="BE11" s="76"/>
      <c r="BF11" s="53" t="str">
        <f>'Y4 surgery transition matrices'!A128</f>
        <v>DCC</v>
      </c>
      <c r="BG11" s="76">
        <f>'Y4 surgery transition matrices'!B128</f>
        <v>0</v>
      </c>
      <c r="BH11" s="76">
        <f>'Y4 surgery transition matrices'!C128</f>
        <v>0</v>
      </c>
      <c r="BI11" s="76">
        <f>'Y4 surgery transition matrices'!D128</f>
        <v>0</v>
      </c>
      <c r="BJ11" s="76">
        <f>'Y4 surgery transition matrices'!E128</f>
        <v>0</v>
      </c>
      <c r="BK11" s="76">
        <f>'Y4 surgery transition matrices'!F128</f>
        <v>0</v>
      </c>
      <c r="BL11" s="76">
        <f>'Y4 surgery transition matrices'!G128</f>
        <v>0</v>
      </c>
      <c r="BM11" s="76">
        <f>'Y4 surgery transition matrices'!H128</f>
        <v>0.7746599999999999</v>
      </c>
      <c r="BN11" s="76">
        <f>'Y4 surgery transition matrices'!I128</f>
        <v>3.1459999999999995E-2</v>
      </c>
      <c r="BO11" s="76">
        <f>'Y4 surgery transition matrices'!J128</f>
        <v>3.388E-2</v>
      </c>
      <c r="BP11" s="76">
        <f>'Y4 surgery transition matrices'!K128</f>
        <v>0.16</v>
      </c>
      <c r="BQ11" s="76"/>
      <c r="BR11" s="53" t="str">
        <f>'Y5 surgery transition matrices'!A128</f>
        <v>DCC</v>
      </c>
      <c r="BS11" s="76">
        <f>'Y5 surgery transition matrices'!B128</f>
        <v>0</v>
      </c>
      <c r="BT11" s="76">
        <f>'Y5 surgery transition matrices'!C128</f>
        <v>0</v>
      </c>
      <c r="BU11" s="76">
        <f>'Y5 surgery transition matrices'!D128</f>
        <v>0</v>
      </c>
      <c r="BV11" s="76">
        <f>'Y5 surgery transition matrices'!E128</f>
        <v>0</v>
      </c>
      <c r="BW11" s="76">
        <f>'Y5 surgery transition matrices'!F128</f>
        <v>0</v>
      </c>
      <c r="BX11" s="76">
        <f>'Y5 surgery transition matrices'!G128</f>
        <v>0</v>
      </c>
      <c r="BY11" s="76">
        <f>'Y5 surgery transition matrices'!H128</f>
        <v>0.7746599999999999</v>
      </c>
      <c r="BZ11" s="76">
        <f>'Y5 surgery transition matrices'!I128</f>
        <v>3.1459999999999995E-2</v>
      </c>
      <c r="CA11" s="76">
        <f>'Y5 surgery transition matrices'!J128</f>
        <v>3.388E-2</v>
      </c>
      <c r="CB11" s="78">
        <f>'Y5 surgery transition matrices'!K128</f>
        <v>0.16</v>
      </c>
      <c r="CC11" s="41"/>
    </row>
    <row r="12" spans="1:81" x14ac:dyDescent="0.25">
      <c r="A12" s="4" t="str">
        <f>'70-74 transition matrix'!A9</f>
        <v>HCC</v>
      </c>
      <c r="B12" s="41">
        <f>'70-74 transition matrix'!B9</f>
        <v>0</v>
      </c>
      <c r="C12" s="41">
        <f>'70-74 transition matrix'!C9</f>
        <v>0</v>
      </c>
      <c r="D12" s="41">
        <f>'70-74 transition matrix'!D9</f>
        <v>0</v>
      </c>
      <c r="E12" s="41">
        <f>'70-74 transition matrix'!E9</f>
        <v>0</v>
      </c>
      <c r="F12" s="41">
        <f>'70-74 transition matrix'!F9</f>
        <v>0</v>
      </c>
      <c r="G12" s="41">
        <f>'70-74 transition matrix'!G9</f>
        <v>0</v>
      </c>
      <c r="H12" s="41">
        <f>'70-74 transition matrix'!H9</f>
        <v>0</v>
      </c>
      <c r="I12" s="41">
        <f>'70-74 transition matrix'!I9</f>
        <v>0.37056200000000006</v>
      </c>
      <c r="J12" s="41">
        <f>'70-74 transition matrix'!J9</f>
        <v>7.038E-3</v>
      </c>
      <c r="K12" s="41">
        <f>'70-74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75" t="str">
        <f>'Y1 surgery transition matrices'!A129</f>
        <v>HCC</v>
      </c>
      <c r="W12" s="76">
        <f>'Y1 surgery transition matrices'!B129</f>
        <v>0</v>
      </c>
      <c r="X12" s="76">
        <f>'Y1 surgery transition matrices'!C129</f>
        <v>0</v>
      </c>
      <c r="Y12" s="76">
        <f>'Y1 surgery transition matrices'!D129</f>
        <v>0</v>
      </c>
      <c r="Z12" s="76">
        <f>'Y1 surgery transition matrices'!E129</f>
        <v>0</v>
      </c>
      <c r="AA12" s="76">
        <f>'Y1 surgery transition matrices'!F129</f>
        <v>0</v>
      </c>
      <c r="AB12" s="76">
        <f>'Y1 surgery transition matrices'!G129</f>
        <v>0</v>
      </c>
      <c r="AC12" s="76">
        <f>'Y1 surgery transition matrices'!H129</f>
        <v>0</v>
      </c>
      <c r="AD12" s="76">
        <f>'Y1 surgery transition matrices'!I129</f>
        <v>0.37056200000000006</v>
      </c>
      <c r="AE12" s="76">
        <f>'Y1 surgery transition matrices'!J129</f>
        <v>7.038E-3</v>
      </c>
      <c r="AF12" s="76">
        <f>'Y1 surgery transition matrices'!K129</f>
        <v>0.62239999999999995</v>
      </c>
      <c r="AG12" s="76"/>
      <c r="AH12" s="53" t="str">
        <f>'Y2 surgery transition matrices'!A129</f>
        <v>HCC</v>
      </c>
      <c r="AI12" s="76">
        <f>'Y2 surgery transition matrices'!B129</f>
        <v>0</v>
      </c>
      <c r="AJ12" s="76">
        <f>'Y2 surgery transition matrices'!C129</f>
        <v>0</v>
      </c>
      <c r="AK12" s="76">
        <f>'Y2 surgery transition matrices'!D129</f>
        <v>0</v>
      </c>
      <c r="AL12" s="76">
        <f>'Y2 surgery transition matrices'!E129</f>
        <v>0</v>
      </c>
      <c r="AM12" s="76">
        <f>'Y2 surgery transition matrices'!F129</f>
        <v>0</v>
      </c>
      <c r="AN12" s="76">
        <f>'Y2 surgery transition matrices'!G129</f>
        <v>0</v>
      </c>
      <c r="AO12" s="76">
        <f>'Y2 surgery transition matrices'!H129</f>
        <v>0</v>
      </c>
      <c r="AP12" s="76">
        <f>'Y2 surgery transition matrices'!I129</f>
        <v>0.37056200000000006</v>
      </c>
      <c r="AQ12" s="76">
        <f>'Y2 surgery transition matrices'!J129</f>
        <v>7.038E-3</v>
      </c>
      <c r="AR12" s="76">
        <f>'Y2 surgery transition matrices'!K129</f>
        <v>0.62239999999999995</v>
      </c>
      <c r="AS12" s="76"/>
      <c r="AT12" s="53" t="str">
        <f>'Y3 surgery transition matrices'!A129</f>
        <v>HCC</v>
      </c>
      <c r="AU12" s="76">
        <f>'Y3 surgery transition matrices'!B129</f>
        <v>0</v>
      </c>
      <c r="AV12" s="76">
        <f>'Y3 surgery transition matrices'!C129</f>
        <v>0</v>
      </c>
      <c r="AW12" s="76">
        <f>'Y3 surgery transition matrices'!D129</f>
        <v>0</v>
      </c>
      <c r="AX12" s="76">
        <f>'Y3 surgery transition matrices'!E129</f>
        <v>0</v>
      </c>
      <c r="AY12" s="76">
        <f>'Y3 surgery transition matrices'!F129</f>
        <v>0</v>
      </c>
      <c r="AZ12" s="76">
        <f>'Y3 surgery transition matrices'!G129</f>
        <v>0</v>
      </c>
      <c r="BA12" s="76">
        <f>'Y3 surgery transition matrices'!H129</f>
        <v>0</v>
      </c>
      <c r="BB12" s="76">
        <f>'Y3 surgery transition matrices'!I129</f>
        <v>0.37056200000000006</v>
      </c>
      <c r="BC12" s="76">
        <f>'Y3 surgery transition matrices'!J129</f>
        <v>7.038E-3</v>
      </c>
      <c r="BD12" s="76">
        <f>'Y3 surgery transition matrices'!K129</f>
        <v>0.62239999999999995</v>
      </c>
      <c r="BE12" s="76"/>
      <c r="BF12" s="53" t="str">
        <f>'Y4 surgery transition matrices'!A129</f>
        <v>HCC</v>
      </c>
      <c r="BG12" s="76">
        <f>'Y4 surgery transition matrices'!B129</f>
        <v>0</v>
      </c>
      <c r="BH12" s="76">
        <f>'Y4 surgery transition matrices'!C129</f>
        <v>0</v>
      </c>
      <c r="BI12" s="76">
        <f>'Y4 surgery transition matrices'!D129</f>
        <v>0</v>
      </c>
      <c r="BJ12" s="76">
        <f>'Y4 surgery transition matrices'!E129</f>
        <v>0</v>
      </c>
      <c r="BK12" s="76">
        <f>'Y4 surgery transition matrices'!F129</f>
        <v>0</v>
      </c>
      <c r="BL12" s="76">
        <f>'Y4 surgery transition matrices'!G129</f>
        <v>0</v>
      </c>
      <c r="BM12" s="76">
        <f>'Y4 surgery transition matrices'!H129</f>
        <v>0</v>
      </c>
      <c r="BN12" s="76">
        <f>'Y4 surgery transition matrices'!I129</f>
        <v>0.37056200000000006</v>
      </c>
      <c r="BO12" s="76">
        <f>'Y4 surgery transition matrices'!J129</f>
        <v>7.038E-3</v>
      </c>
      <c r="BP12" s="76">
        <f>'Y4 surgery transition matrices'!K129</f>
        <v>0.62239999999999995</v>
      </c>
      <c r="BQ12" s="76"/>
      <c r="BR12" s="53" t="str">
        <f>'Y5 surgery transition matrices'!A129</f>
        <v>HCC</v>
      </c>
      <c r="BS12" s="76">
        <f>'Y5 surgery transition matrices'!B129</f>
        <v>0</v>
      </c>
      <c r="BT12" s="76">
        <f>'Y5 surgery transition matrices'!C129</f>
        <v>0</v>
      </c>
      <c r="BU12" s="76">
        <f>'Y5 surgery transition matrices'!D129</f>
        <v>0</v>
      </c>
      <c r="BV12" s="76">
        <f>'Y5 surgery transition matrices'!E129</f>
        <v>0</v>
      </c>
      <c r="BW12" s="76">
        <f>'Y5 surgery transition matrices'!F129</f>
        <v>0</v>
      </c>
      <c r="BX12" s="76">
        <f>'Y5 surgery transition matrices'!G129</f>
        <v>0</v>
      </c>
      <c r="BY12" s="76">
        <f>'Y5 surgery transition matrices'!H129</f>
        <v>0</v>
      </c>
      <c r="BZ12" s="76">
        <f>'Y5 surgery transition matrices'!I129</f>
        <v>0.37056200000000006</v>
      </c>
      <c r="CA12" s="76">
        <f>'Y5 surgery transition matrices'!J129</f>
        <v>7.038E-3</v>
      </c>
      <c r="CB12" s="78">
        <f>'Y5 surgery transition matrices'!K129</f>
        <v>0.62239999999999995</v>
      </c>
      <c r="CC12" s="41"/>
    </row>
    <row r="13" spans="1:81" x14ac:dyDescent="0.25">
      <c r="A13" s="4" t="str">
        <f>'70-74 transition matrix'!A10</f>
        <v xml:space="preserve">LT </v>
      </c>
      <c r="B13" s="41">
        <f>'70-74 transition matrix'!B10</f>
        <v>0</v>
      </c>
      <c r="C13" s="41">
        <f>'70-74 transition matrix'!C10</f>
        <v>0</v>
      </c>
      <c r="D13" s="41">
        <f>'70-74 transition matrix'!D10</f>
        <v>0</v>
      </c>
      <c r="E13" s="41">
        <f>'70-74 transition matrix'!E10</f>
        <v>0</v>
      </c>
      <c r="F13" s="41">
        <f>'70-74 transition matrix'!F10</f>
        <v>0</v>
      </c>
      <c r="G13" s="41">
        <f>'70-74 transition matrix'!G10</f>
        <v>0</v>
      </c>
      <c r="H13" s="41">
        <f>'70-74 transition matrix'!H10</f>
        <v>0</v>
      </c>
      <c r="I13" s="41">
        <f>'70-74 transition matrix'!I10</f>
        <v>0</v>
      </c>
      <c r="J13" s="41">
        <f>'70-74 transition matrix'!J10</f>
        <v>0.92999999999999994</v>
      </c>
      <c r="K13" s="41">
        <f>'70-74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75" t="str">
        <f>'Y1 surgery transition matrices'!A130</f>
        <v xml:space="preserve">LT </v>
      </c>
      <c r="W13" s="76">
        <f>'Y1 surgery transition matrices'!B130</f>
        <v>0</v>
      </c>
      <c r="X13" s="76">
        <f>'Y1 surgery transition matrices'!C130</f>
        <v>0</v>
      </c>
      <c r="Y13" s="76">
        <f>'Y1 surgery transition matrices'!D130</f>
        <v>0</v>
      </c>
      <c r="Z13" s="76">
        <f>'Y1 surgery transition matrices'!E130</f>
        <v>0</v>
      </c>
      <c r="AA13" s="76">
        <f>'Y1 surgery transition matrices'!F130</f>
        <v>0</v>
      </c>
      <c r="AB13" s="76">
        <f>'Y1 surgery transition matrices'!G130</f>
        <v>0</v>
      </c>
      <c r="AC13" s="76">
        <f>'Y1 surgery transition matrices'!H130</f>
        <v>0</v>
      </c>
      <c r="AD13" s="76">
        <f>'Y1 surgery transition matrices'!I130</f>
        <v>0</v>
      </c>
      <c r="AE13" s="76">
        <f>'Y1 surgery transition matrices'!J130</f>
        <v>0.92999999999999994</v>
      </c>
      <c r="AF13" s="76">
        <f>'Y1 surgery transition matrices'!K130</f>
        <v>7.0000000000000007E-2</v>
      </c>
      <c r="AG13" s="76"/>
      <c r="AH13" s="53" t="str">
        <f>'Y2 surgery transition matrices'!A130</f>
        <v xml:space="preserve">LT </v>
      </c>
      <c r="AI13" s="76">
        <f>'Y2 surgery transition matrices'!B130</f>
        <v>0</v>
      </c>
      <c r="AJ13" s="76">
        <f>'Y2 surgery transition matrices'!C130</f>
        <v>0</v>
      </c>
      <c r="AK13" s="76">
        <f>'Y2 surgery transition matrices'!D130</f>
        <v>0</v>
      </c>
      <c r="AL13" s="76">
        <f>'Y2 surgery transition matrices'!E130</f>
        <v>0</v>
      </c>
      <c r="AM13" s="76">
        <f>'Y2 surgery transition matrices'!F130</f>
        <v>0</v>
      </c>
      <c r="AN13" s="76">
        <f>'Y2 surgery transition matrices'!G130</f>
        <v>0</v>
      </c>
      <c r="AO13" s="76">
        <f>'Y2 surgery transition matrices'!H130</f>
        <v>0</v>
      </c>
      <c r="AP13" s="76">
        <f>'Y2 surgery transition matrices'!I130</f>
        <v>0</v>
      </c>
      <c r="AQ13" s="76">
        <f>'Y2 surgery transition matrices'!J130</f>
        <v>0.92999999999999994</v>
      </c>
      <c r="AR13" s="76">
        <f>'Y2 surgery transition matrices'!K130</f>
        <v>7.0000000000000007E-2</v>
      </c>
      <c r="AS13" s="76"/>
      <c r="AT13" s="53" t="str">
        <f>'Y3 surgery transition matrices'!A130</f>
        <v xml:space="preserve">LT </v>
      </c>
      <c r="AU13" s="76">
        <f>'Y3 surgery transition matrices'!B130</f>
        <v>0</v>
      </c>
      <c r="AV13" s="76">
        <f>'Y3 surgery transition matrices'!C130</f>
        <v>0</v>
      </c>
      <c r="AW13" s="76">
        <f>'Y3 surgery transition matrices'!D130</f>
        <v>0</v>
      </c>
      <c r="AX13" s="76">
        <f>'Y3 surgery transition matrices'!E130</f>
        <v>0</v>
      </c>
      <c r="AY13" s="76">
        <f>'Y3 surgery transition matrices'!F130</f>
        <v>0</v>
      </c>
      <c r="AZ13" s="76">
        <f>'Y3 surgery transition matrices'!G130</f>
        <v>0</v>
      </c>
      <c r="BA13" s="76">
        <f>'Y3 surgery transition matrices'!H130</f>
        <v>0</v>
      </c>
      <c r="BB13" s="76">
        <f>'Y3 surgery transition matrices'!I130</f>
        <v>0</v>
      </c>
      <c r="BC13" s="76">
        <f>'Y3 surgery transition matrices'!J130</f>
        <v>0.92999999999999994</v>
      </c>
      <c r="BD13" s="76">
        <f>'Y3 surgery transition matrices'!K130</f>
        <v>7.0000000000000007E-2</v>
      </c>
      <c r="BE13" s="76"/>
      <c r="BF13" s="53" t="str">
        <f>'Y4 surgery transition matrices'!A130</f>
        <v xml:space="preserve">LT </v>
      </c>
      <c r="BG13" s="76">
        <f>'Y4 surgery transition matrices'!B130</f>
        <v>0</v>
      </c>
      <c r="BH13" s="76">
        <f>'Y4 surgery transition matrices'!C130</f>
        <v>0</v>
      </c>
      <c r="BI13" s="76">
        <f>'Y4 surgery transition matrices'!D130</f>
        <v>0</v>
      </c>
      <c r="BJ13" s="76">
        <f>'Y4 surgery transition matrices'!E130</f>
        <v>0</v>
      </c>
      <c r="BK13" s="76">
        <f>'Y4 surgery transition matrices'!F130</f>
        <v>0</v>
      </c>
      <c r="BL13" s="76">
        <f>'Y4 surgery transition matrices'!G130</f>
        <v>0</v>
      </c>
      <c r="BM13" s="76">
        <f>'Y4 surgery transition matrices'!H130</f>
        <v>0</v>
      </c>
      <c r="BN13" s="76">
        <f>'Y4 surgery transition matrices'!I130</f>
        <v>0</v>
      </c>
      <c r="BO13" s="76">
        <f>'Y4 surgery transition matrices'!J130</f>
        <v>0.92999999999999994</v>
      </c>
      <c r="BP13" s="76">
        <f>'Y4 surgery transition matrices'!K130</f>
        <v>7.0000000000000007E-2</v>
      </c>
      <c r="BQ13" s="76"/>
      <c r="BR13" s="53" t="str">
        <f>'Y5 surgery transition matrices'!A130</f>
        <v xml:space="preserve">LT </v>
      </c>
      <c r="BS13" s="76">
        <f>'Y5 surgery transition matrices'!B130</f>
        <v>0</v>
      </c>
      <c r="BT13" s="76">
        <f>'Y5 surgery transition matrices'!C130</f>
        <v>0</v>
      </c>
      <c r="BU13" s="76">
        <f>'Y5 surgery transition matrices'!D130</f>
        <v>0</v>
      </c>
      <c r="BV13" s="76">
        <f>'Y5 surgery transition matrices'!E130</f>
        <v>0</v>
      </c>
      <c r="BW13" s="76">
        <f>'Y5 surgery transition matrices'!F130</f>
        <v>0</v>
      </c>
      <c r="BX13" s="76">
        <f>'Y5 surgery transition matrices'!G130</f>
        <v>0</v>
      </c>
      <c r="BY13" s="76">
        <f>'Y5 surgery transition matrices'!H130</f>
        <v>0</v>
      </c>
      <c r="BZ13" s="76">
        <f>'Y5 surgery transition matrices'!I130</f>
        <v>0</v>
      </c>
      <c r="CA13" s="76">
        <f>'Y5 surgery transition matrices'!J130</f>
        <v>0.92999999999999994</v>
      </c>
      <c r="CB13" s="78">
        <f>'Y5 surgery transition matrices'!K130</f>
        <v>7.0000000000000007E-2</v>
      </c>
      <c r="CC13" s="41"/>
    </row>
    <row r="14" spans="1:81" ht="15.75" thickBot="1" x14ac:dyDescent="0.3">
      <c r="A14" s="4" t="str">
        <f>'70-74 transition matrix'!A11</f>
        <v>death</v>
      </c>
      <c r="B14" s="41">
        <f>'70-74 transition matrix'!B11</f>
        <v>0</v>
      </c>
      <c r="C14" s="41">
        <f>'70-74 transition matrix'!C11</f>
        <v>0</v>
      </c>
      <c r="D14" s="41">
        <f>'70-74 transition matrix'!D11</f>
        <v>0</v>
      </c>
      <c r="E14" s="41">
        <f>'70-74 transition matrix'!E11</f>
        <v>0</v>
      </c>
      <c r="F14" s="41">
        <f>'70-74 transition matrix'!F11</f>
        <v>0</v>
      </c>
      <c r="G14" s="41">
        <f>'70-74 transition matrix'!G11</f>
        <v>0</v>
      </c>
      <c r="H14" s="41">
        <f>'70-74 transition matrix'!H11</f>
        <v>0</v>
      </c>
      <c r="I14" s="41">
        <f>'70-74 transition matrix'!I11</f>
        <v>0</v>
      </c>
      <c r="J14" s="41">
        <f>'70-74 transition matrix'!J11</f>
        <v>0</v>
      </c>
      <c r="K14" s="41">
        <f>'70-74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79" t="str">
        <f>'Y1 surgery transition matrices'!A131</f>
        <v>death</v>
      </c>
      <c r="W14" s="81">
        <f>'Y1 surgery transition matrices'!B131</f>
        <v>0</v>
      </c>
      <c r="X14" s="81">
        <f>'Y1 surgery transition matrices'!C131</f>
        <v>0</v>
      </c>
      <c r="Y14" s="81">
        <f>'Y1 surgery transition matrices'!D131</f>
        <v>0</v>
      </c>
      <c r="Z14" s="81">
        <f>'Y1 surgery transition matrices'!E131</f>
        <v>0</v>
      </c>
      <c r="AA14" s="81">
        <f>'Y1 surgery transition matrices'!F131</f>
        <v>0</v>
      </c>
      <c r="AB14" s="81">
        <f>'Y1 surgery transition matrices'!G131</f>
        <v>0</v>
      </c>
      <c r="AC14" s="81">
        <f>'Y1 surgery transition matrices'!H131</f>
        <v>0</v>
      </c>
      <c r="AD14" s="81">
        <f>'Y1 surgery transition matrices'!I131</f>
        <v>0</v>
      </c>
      <c r="AE14" s="81">
        <f>'Y1 surgery transition matrices'!J131</f>
        <v>0</v>
      </c>
      <c r="AF14" s="81">
        <f>'Y1 surgery transition matrices'!K131</f>
        <v>1</v>
      </c>
      <c r="AG14" s="81"/>
      <c r="AH14" s="80" t="str">
        <f>'Y2 surgery transition matrices'!A131</f>
        <v>death</v>
      </c>
      <c r="AI14" s="81">
        <f>'Y2 surgery transition matrices'!B131</f>
        <v>0</v>
      </c>
      <c r="AJ14" s="81">
        <f>'Y2 surgery transition matrices'!C131</f>
        <v>0</v>
      </c>
      <c r="AK14" s="81">
        <f>'Y2 surgery transition matrices'!D131</f>
        <v>0</v>
      </c>
      <c r="AL14" s="81">
        <f>'Y2 surgery transition matrices'!E131</f>
        <v>0</v>
      </c>
      <c r="AM14" s="81">
        <f>'Y2 surgery transition matrices'!F131</f>
        <v>0</v>
      </c>
      <c r="AN14" s="81">
        <f>'Y2 surgery transition matrices'!G131</f>
        <v>0</v>
      </c>
      <c r="AO14" s="81">
        <f>'Y2 surgery transition matrices'!H131</f>
        <v>0</v>
      </c>
      <c r="AP14" s="81">
        <f>'Y2 surgery transition matrices'!I131</f>
        <v>0</v>
      </c>
      <c r="AQ14" s="81">
        <f>'Y2 surgery transition matrices'!J131</f>
        <v>0</v>
      </c>
      <c r="AR14" s="81">
        <f>'Y2 surgery transition matrices'!K131</f>
        <v>1</v>
      </c>
      <c r="AS14" s="81"/>
      <c r="AT14" s="80" t="str">
        <f>'Y3 surgery transition matrices'!A131</f>
        <v>death</v>
      </c>
      <c r="AU14" s="81">
        <f>'Y3 surgery transition matrices'!B131</f>
        <v>0</v>
      </c>
      <c r="AV14" s="81">
        <f>'Y3 surgery transition matrices'!C131</f>
        <v>0</v>
      </c>
      <c r="AW14" s="81">
        <f>'Y3 surgery transition matrices'!D131</f>
        <v>0</v>
      </c>
      <c r="AX14" s="81">
        <f>'Y3 surgery transition matrices'!E131</f>
        <v>0</v>
      </c>
      <c r="AY14" s="81">
        <f>'Y3 surgery transition matrices'!F131</f>
        <v>0</v>
      </c>
      <c r="AZ14" s="81">
        <f>'Y3 surgery transition matrices'!G131</f>
        <v>0</v>
      </c>
      <c r="BA14" s="81">
        <f>'Y3 surgery transition matrices'!H131</f>
        <v>0</v>
      </c>
      <c r="BB14" s="81">
        <f>'Y3 surgery transition matrices'!I131</f>
        <v>0</v>
      </c>
      <c r="BC14" s="81">
        <f>'Y3 surgery transition matrices'!J131</f>
        <v>0</v>
      </c>
      <c r="BD14" s="81">
        <f>'Y3 surgery transition matrices'!K131</f>
        <v>1</v>
      </c>
      <c r="BE14" s="81"/>
      <c r="BF14" s="80" t="str">
        <f>'Y4 surgery transition matrices'!A131</f>
        <v>death</v>
      </c>
      <c r="BG14" s="81">
        <f>'Y4 surgery transition matrices'!B131</f>
        <v>0</v>
      </c>
      <c r="BH14" s="81">
        <f>'Y4 surgery transition matrices'!C131</f>
        <v>0</v>
      </c>
      <c r="BI14" s="81">
        <f>'Y4 surgery transition matrices'!D131</f>
        <v>0</v>
      </c>
      <c r="BJ14" s="81">
        <f>'Y4 surgery transition matrices'!E131</f>
        <v>0</v>
      </c>
      <c r="BK14" s="81">
        <f>'Y4 surgery transition matrices'!F131</f>
        <v>0</v>
      </c>
      <c r="BL14" s="81">
        <f>'Y4 surgery transition matrices'!G131</f>
        <v>0</v>
      </c>
      <c r="BM14" s="81">
        <f>'Y4 surgery transition matrices'!H131</f>
        <v>0</v>
      </c>
      <c r="BN14" s="81">
        <f>'Y4 surgery transition matrices'!I131</f>
        <v>0</v>
      </c>
      <c r="BO14" s="81">
        <f>'Y4 surgery transition matrices'!J131</f>
        <v>0</v>
      </c>
      <c r="BP14" s="81">
        <f>'Y4 surgery transition matrices'!K131</f>
        <v>1</v>
      </c>
      <c r="BQ14" s="81"/>
      <c r="BR14" s="80" t="str">
        <f>'Y5 surgery transition matrices'!A131</f>
        <v>death</v>
      </c>
      <c r="BS14" s="81">
        <f>'Y5 surgery transition matrices'!B131</f>
        <v>0</v>
      </c>
      <c r="BT14" s="81">
        <f>'Y5 surgery transition matrices'!C131</f>
        <v>0</v>
      </c>
      <c r="BU14" s="81">
        <f>'Y5 surgery transition matrices'!D131</f>
        <v>0</v>
      </c>
      <c r="BV14" s="81">
        <f>'Y5 surgery transition matrices'!E131</f>
        <v>0</v>
      </c>
      <c r="BW14" s="81">
        <f>'Y5 surgery transition matrices'!F131</f>
        <v>0</v>
      </c>
      <c r="BX14" s="81">
        <f>'Y5 surgery transition matrices'!G131</f>
        <v>0</v>
      </c>
      <c r="BY14" s="81">
        <f>'Y5 surgery transition matrices'!H131</f>
        <v>0</v>
      </c>
      <c r="BZ14" s="81">
        <f>'Y5 surgery transition matrices'!I131</f>
        <v>0</v>
      </c>
      <c r="CA14" s="81">
        <f>'Y5 surgery transition matrices'!J131</f>
        <v>0</v>
      </c>
      <c r="CB14" s="83">
        <f>'Y5 surgery transition matrices'!K131</f>
        <v>1</v>
      </c>
      <c r="CC14" s="41"/>
    </row>
    <row r="15" spans="1:81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</row>
    <row r="16" spans="1:81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</row>
    <row r="17" spans="1:81" x14ac:dyDescent="0.25">
      <c r="A17" s="4">
        <v>70</v>
      </c>
      <c r="B17" s="41">
        <f t="shared" si="0"/>
        <v>374.95966746601766</v>
      </c>
      <c r="C17" s="41">
        <f t="shared" si="0"/>
        <v>154.94779494488142</v>
      </c>
      <c r="D17" s="41">
        <f t="shared" si="0"/>
        <v>12.255447233566025</v>
      </c>
      <c r="E17" s="41">
        <f t="shared" si="0"/>
        <v>6.5256277477429494</v>
      </c>
      <c r="F17" s="41">
        <f t="shared" si="0"/>
        <v>3.8198796572153855</v>
      </c>
      <c r="G17" s="41">
        <f t="shared" si="0"/>
        <v>2.3874247857596154</v>
      </c>
      <c r="H17" s="41">
        <f t="shared" si="0"/>
        <v>0.92933970353273287</v>
      </c>
      <c r="I17" s="41">
        <f t="shared" si="0"/>
        <v>0.11632590389592679</v>
      </c>
      <c r="J17" s="41">
        <f t="shared" si="0"/>
        <v>2.8623662868808176E-2</v>
      </c>
      <c r="K17" s="41">
        <f t="shared" si="0"/>
        <v>0</v>
      </c>
      <c r="L17" s="41">
        <f xml:space="preserve"> (C17 + D17 + E17 + F17 + G17 + H17) / $Q$2</f>
        <v>0.325315163447843</v>
      </c>
      <c r="M17" s="41">
        <f xml:space="preserve"> (D17 + E17 + F17 + G17 + H17) / (C17 + D17 + E17 + F17+ G17 + H17)</f>
        <v>0.14329829133374311</v>
      </c>
      <c r="N17" s="41">
        <f>I17 / (D17 + E17 + F17 + G17 + H17)</f>
        <v>4.4882770479242398E-3</v>
      </c>
      <c r="O17" s="41">
        <f>SUM(B17:J17)</f>
        <v>555.97013110548062</v>
      </c>
      <c r="P17" s="41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</row>
    <row r="18" spans="1:81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 t="s">
        <v>339</v>
      </c>
      <c r="R18" s="38">
        <v>44956</v>
      </c>
      <c r="S18" s="57">
        <f>$E$2 * $R$18</f>
        <v>293366.12102753203</v>
      </c>
      <c r="T18" s="57">
        <f>$F$2 * $R$18</f>
        <v>171726.50986977486</v>
      </c>
      <c r="U18" s="23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</row>
    <row r="19" spans="1:81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 t="s">
        <v>340</v>
      </c>
      <c r="R19" s="23">
        <v>0</v>
      </c>
      <c r="S19" s="23">
        <f>$E$20* $R$19</f>
        <v>0</v>
      </c>
      <c r="T19" s="23">
        <f>$F$20* $R$19</f>
        <v>0</v>
      </c>
      <c r="U19" s="23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</row>
    <row r="20" spans="1:81" x14ac:dyDescent="0.25">
      <c r="A20" s="4">
        <v>71</v>
      </c>
      <c r="B20" s="41">
        <f t="array" ref="B20:K20">MMULT(B17:K17,W5:AF14)</f>
        <v>354.59445513464027</v>
      </c>
      <c r="C20" s="41">
        <v>159.37313766713416</v>
      </c>
      <c r="D20" s="41">
        <v>14.393184513798918</v>
      </c>
      <c r="E20" s="41">
        <v>6.7438730067369361</v>
      </c>
      <c r="F20" s="41">
        <v>3.8840655407482023</v>
      </c>
      <c r="G20" s="41">
        <v>2.0436421820283917</v>
      </c>
      <c r="H20" s="41">
        <v>1.0376885337232715</v>
      </c>
      <c r="I20" s="41">
        <v>0.15084590346593274</v>
      </c>
      <c r="J20" s="41">
        <v>5.8924737335300126E-2</v>
      </c>
      <c r="K20" s="41">
        <v>13.69031388586915</v>
      </c>
      <c r="L20" s="41">
        <f xml:space="preserve"> (C20 + D20 + E20 + F20 + G20 + H20) / $Q$2</f>
        <v>0.33720443051751164</v>
      </c>
      <c r="M20" s="41">
        <f xml:space="preserve"> (D20 + E20 + F20 + G20 + H20) / (C20 + D20 + E20 + F20+ G20 + H20)</f>
        <v>0.14989926720889751</v>
      </c>
      <c r="N20" s="41">
        <f>I20 / (D20 + E20 + F20 + G20 + H20)</f>
        <v>5.3677128930712231E-3</v>
      </c>
      <c r="O20" s="41">
        <f>SUM(B20:J20)</f>
        <v>542.27981721961146</v>
      </c>
      <c r="P20" s="41"/>
      <c r="Q20" s="4" t="s">
        <v>341</v>
      </c>
      <c r="R20" s="23">
        <v>0</v>
      </c>
      <c r="S20" s="23">
        <f>$E$23* $R$20</f>
        <v>0</v>
      </c>
      <c r="T20" s="23">
        <f>$F$23* $R$20</f>
        <v>0</v>
      </c>
      <c r="U20" s="23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</row>
    <row r="21" spans="1:81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" t="s">
        <v>342</v>
      </c>
      <c r="R21" s="23">
        <v>0</v>
      </c>
      <c r="S21" s="23">
        <f>$E$26* $R$21</f>
        <v>0</v>
      </c>
      <c r="T21" s="23">
        <f>$F$26* $R$21</f>
        <v>0</v>
      </c>
      <c r="U21" s="23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</row>
    <row r="22" spans="1:81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" t="s">
        <v>343</v>
      </c>
      <c r="R22" s="23">
        <v>0</v>
      </c>
      <c r="S22" s="23">
        <f>$E$29* $R$22</f>
        <v>0</v>
      </c>
      <c r="T22" s="23">
        <f>$E$29* $R$22</f>
        <v>0</v>
      </c>
      <c r="U22" s="23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</row>
    <row r="23" spans="1:81" x14ac:dyDescent="0.25">
      <c r="A23" s="4">
        <v>72</v>
      </c>
      <c r="B23" s="41">
        <f t="array" ref="B23:K23">MMULT(B20:K20,AI5:AR14)</f>
        <v>337.17918414621221</v>
      </c>
      <c r="C23" s="41">
        <v>161.20479511310188</v>
      </c>
      <c r="D23" s="41">
        <v>16.557282962095371</v>
      </c>
      <c r="E23" s="41">
        <v>7.0506460410771652</v>
      </c>
      <c r="F23" s="41">
        <v>3.7512392352129837</v>
      </c>
      <c r="G23" s="41">
        <v>1.8028757467049856</v>
      </c>
      <c r="H23" s="41">
        <v>1.0758645739620483</v>
      </c>
      <c r="I23" s="41">
        <v>0.15633470024290891</v>
      </c>
      <c r="J23" s="41">
        <v>9.1018546712966802E-2</v>
      </c>
      <c r="K23" s="41">
        <v>27.100890040157999</v>
      </c>
      <c r="L23" s="41">
        <f xml:space="preserve"> (C23 + D23 + E23 + F23 + G23 + H23) / $Q$2</f>
        <v>0.34433990777794721</v>
      </c>
      <c r="M23" s="41">
        <f xml:space="preserve"> (D23 + E23 + F23 + G23 + H23) / (C23 + D23 + E23 + F23+ G23 + H23)</f>
        <v>0.15794756331291143</v>
      </c>
      <c r="N23" s="41">
        <f>I23 / (D23 + E23 + F23 + G23 + H23)</f>
        <v>5.1701558637098858E-3</v>
      </c>
      <c r="O23" s="41">
        <f>SUM(B23:J23)</f>
        <v>528.86924106532251</v>
      </c>
      <c r="P23" s="41"/>
      <c r="Q23" s="22" t="s">
        <v>346</v>
      </c>
      <c r="R23" s="23"/>
      <c r="S23" s="57">
        <f>SUM(S18:S22)</f>
        <v>293366.12102753203</v>
      </c>
      <c r="T23" s="57">
        <f>SUM(T18:T22)</f>
        <v>171726.50986977486</v>
      </c>
      <c r="U23" s="43">
        <f>SUM(S23:T23)</f>
        <v>465092.6308973069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</row>
    <row r="24" spans="1:81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</row>
    <row r="25" spans="1:81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3"/>
      <c r="R25" s="54"/>
      <c r="S25" s="54"/>
      <c r="T25" s="54"/>
      <c r="U25" s="54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</row>
    <row r="26" spans="1:81" x14ac:dyDescent="0.25">
      <c r="A26" s="4">
        <v>73</v>
      </c>
      <c r="B26" s="41">
        <f t="array" ref="B26:K26">MMULT(B23:K23,AU5:BD14)</f>
        <v>322.00616639828547</v>
      </c>
      <c r="C26" s="41">
        <v>161.21428893536688</v>
      </c>
      <c r="D26" s="41">
        <v>18.538254243610297</v>
      </c>
      <c r="E26" s="41">
        <v>7.4438744736177282</v>
      </c>
      <c r="F26" s="41">
        <v>3.5925674026436774</v>
      </c>
      <c r="G26" s="41">
        <v>1.6187681031748249</v>
      </c>
      <c r="H26" s="41">
        <v>1.0733920127518737</v>
      </c>
      <c r="I26" s="41">
        <v>0.1520289521099647</v>
      </c>
      <c r="J26" s="41">
        <v>0.12219782382920291</v>
      </c>
      <c r="K26" s="41">
        <v>40.208592760090575</v>
      </c>
      <c r="L26" s="41">
        <f xml:space="preserve"> (C26 + D26 + E26 + F26 + G26 + H26) / $Q$2</f>
        <v>0.34800636643276323</v>
      </c>
      <c r="M26" s="41">
        <f xml:space="preserve"> (D26 + E26 + F26 + G26 + H26) / (C26 + D26 + E26 + F26+ G26 + H26)</f>
        <v>0.16677002923077158</v>
      </c>
      <c r="N26" s="41">
        <f>I26 / (D26 + E26 + F26 + G26 + H26)</f>
        <v>4.7116133966995048E-3</v>
      </c>
      <c r="O26" s="41">
        <f>SUM(B26:J26)</f>
        <v>515.76153834538991</v>
      </c>
      <c r="P26" s="41"/>
      <c r="Q26" s="53"/>
      <c r="R26" s="54"/>
      <c r="S26" s="54"/>
      <c r="T26" s="54"/>
      <c r="U26" s="54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</row>
    <row r="27" spans="1:81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</row>
    <row r="28" spans="1:81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</row>
    <row r="29" spans="1:81" x14ac:dyDescent="0.25">
      <c r="A29" s="4">
        <v>74</v>
      </c>
      <c r="B29" s="41">
        <f t="array" ref="B29:K29">MMULT(B26:K26,BG5:BP14)</f>
        <v>308.55892533534967</v>
      </c>
      <c r="C29" s="41">
        <v>159.94895120662497</v>
      </c>
      <c r="D29" s="41">
        <v>20.359255184090102</v>
      </c>
      <c r="E29" s="41">
        <v>7.8397724188402975</v>
      </c>
      <c r="F29" s="41">
        <v>3.4378147199022435</v>
      </c>
      <c r="G29" s="41">
        <v>1.4730110966105059</v>
      </c>
      <c r="H29" s="41">
        <v>1.0469718911309356</v>
      </c>
      <c r="I29" s="41">
        <v>0.14460333000705028</v>
      </c>
      <c r="J29" s="41">
        <v>0.15108047731814211</v>
      </c>
      <c r="K29" s="41">
        <v>53.009745445606598</v>
      </c>
      <c r="L29" s="41">
        <f xml:space="preserve"> (C29 + D29 + E29 + F29 + G29 + H29) / $Q$2</f>
        <v>0.34912986446096073</v>
      </c>
      <c r="M29" s="41">
        <f xml:space="preserve"> (D29 + E29 + F29 + G29 + H29) / (C29 + D29 + E29 + F29+ G29 + H29)</f>
        <v>0.1759701639149702</v>
      </c>
      <c r="N29" s="41">
        <f>I29 / (D29 + E29 + F29 + G29 + H29)</f>
        <v>4.2335120050599308E-3</v>
      </c>
      <c r="O29" s="41">
        <f>SUM(B29:J29)</f>
        <v>502.96038565987385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5.0011562617435459</v>
      </c>
      <c r="AM29">
        <f>J29 - J17</f>
        <v>0.12245681444933394</v>
      </c>
      <c r="AN29">
        <f>K29-K17</f>
        <v>53.009745445606598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</row>
    <row r="30" spans="1:81" x14ac:dyDescent="0.25">
      <c r="A30" s="22" t="s">
        <v>153</v>
      </c>
      <c r="B30" s="4">
        <f t="shared" ref="B30:J30" si="1">SUM(B17:B29)</f>
        <v>1697.2983984805051</v>
      </c>
      <c r="C30" s="4">
        <f t="shared" si="1"/>
        <v>796.68896786710934</v>
      </c>
      <c r="D30" s="4">
        <f t="shared" si="1"/>
        <v>82.103424137160715</v>
      </c>
      <c r="E30" s="4">
        <f t="shared" si="1"/>
        <v>35.603793688015074</v>
      </c>
      <c r="F30" s="4">
        <f t="shared" si="1"/>
        <v>18.485566555722492</v>
      </c>
      <c r="G30" s="4">
        <f t="shared" si="1"/>
        <v>9.3257219142783239</v>
      </c>
      <c r="H30" s="4">
        <f t="shared" si="1"/>
        <v>5.1632567151008617</v>
      </c>
      <c r="I30" s="4">
        <f t="shared" si="1"/>
        <v>0.72013878972178336</v>
      </c>
      <c r="J30" s="4">
        <f t="shared" si="1"/>
        <v>0.45184524806442011</v>
      </c>
      <c r="K30" s="41"/>
      <c r="L30" s="4"/>
      <c r="M30" s="41"/>
      <c r="N30" s="41"/>
      <c r="O30" s="4">
        <f>SUM(B30:J30)</f>
        <v>2645.8411133956783</v>
      </c>
      <c r="P30" s="41"/>
      <c r="Q30" s="41">
        <f xml:space="preserve"> $R$6 * B30</f>
        <v>1697.2983984805051</v>
      </c>
      <c r="R30" s="41">
        <f>$R$7 * C30</f>
        <v>796.68896786710934</v>
      </c>
      <c r="S30" s="41">
        <f xml:space="preserve"> $R$8 * D30</f>
        <v>77.998252930302669</v>
      </c>
      <c r="T30" s="41">
        <f xml:space="preserve"> $R$9 * E30</f>
        <v>33.823604003614321</v>
      </c>
      <c r="U30" s="41">
        <f xml:space="preserve"> $R$10 * F30</f>
        <v>17.006721231264695</v>
      </c>
      <c r="V30" s="41">
        <f>$R$11 * G30</f>
        <v>7.2740630931370927</v>
      </c>
      <c r="W30" s="41">
        <f>$R$12 *H30</f>
        <v>3.0979540290605168</v>
      </c>
      <c r="X30" s="41">
        <f xml:space="preserve"> $R$13 * I30</f>
        <v>0.46809021331915918</v>
      </c>
      <c r="Y30" s="41">
        <f xml:space="preserve"> $R$14 * J30</f>
        <v>0.33888393604831507</v>
      </c>
      <c r="Z30" s="4">
        <f>SUM(Q30:Y30)</f>
        <v>2633.9949357843611</v>
      </c>
      <c r="AA30" s="41"/>
      <c r="AB30" s="49">
        <f xml:space="preserve"> $S$6 * B30</f>
        <v>4258521.6817875868</v>
      </c>
      <c r="AC30" s="49">
        <f>$S$7 * C30</f>
        <v>3087169.7504850486</v>
      </c>
      <c r="AD30" s="49">
        <f xml:space="preserve"> $S$8 * D30</f>
        <v>322255.93973835581</v>
      </c>
      <c r="AE30" s="49">
        <f xml:space="preserve"> $S$9 * E30</f>
        <v>142415.17475206029</v>
      </c>
      <c r="AF30" s="49">
        <f xml:space="preserve"> $S$10 * F30</f>
        <v>83185.049500751222</v>
      </c>
      <c r="AG30" s="49">
        <f>$S$11 * G30</f>
        <v>193154.35228853265</v>
      </c>
      <c r="AH30" s="49">
        <f>$S$12 *H30</f>
        <v>264276.13170572248</v>
      </c>
      <c r="AI30" s="49">
        <f xml:space="preserve"> $S$13 * I30</f>
        <v>51079.444354966094</v>
      </c>
      <c r="AJ30" s="49">
        <f xml:space="preserve"> $S$14 * J30</f>
        <v>30349.541621990971</v>
      </c>
      <c r="AK30" s="39">
        <f>SUM(AB30:AJ30) + AL30 + AM30 + AN30</f>
        <v>11779438.374431245</v>
      </c>
      <c r="AL30" s="39">
        <f>IF(AL29&gt;0,(AL29*$T$7)-(AL29*$S$7),0)</f>
        <v>23225.369679537027</v>
      </c>
      <c r="AM30" s="39">
        <f>IF(AM29 &gt; 0, (AM29 * $T$14) - (AM29 * $S$14), 0)</f>
        <v>20397.631582825554</v>
      </c>
      <c r="AN30" s="39">
        <f t="array" ref="AN30">IF(AN29&gt;0,AN29*$T$15,0)</f>
        <v>3303408.3069338663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</row>
    <row r="31" spans="1:81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</row>
    <row r="32" spans="1:81" x14ac:dyDescent="0.25">
      <c r="A32" s="4" t="str">
        <f>'75-79 transition matrix'!A1</f>
        <v>75-79</v>
      </c>
      <c r="B32" s="4" t="str">
        <f>'75-79 transition matrix'!B1</f>
        <v>no NAFLD</v>
      </c>
      <c r="C32" s="4" t="str">
        <f>'75-79 transition matrix'!C1</f>
        <v>NAFLD</v>
      </c>
      <c r="D32" s="4" t="str">
        <f>'75-79 transition matrix'!D1</f>
        <v>F1</v>
      </c>
      <c r="E32" s="4" t="str">
        <f>'75-79 transition matrix'!E1</f>
        <v>F2</v>
      </c>
      <c r="F32" s="4" t="str">
        <f>'75-79 transition matrix'!F1</f>
        <v>F3</v>
      </c>
      <c r="G32" s="4" t="str">
        <f>'75-79 transition matrix'!G1</f>
        <v>F4</v>
      </c>
      <c r="H32" s="4" t="str">
        <f>'75-79 transition matrix'!H1</f>
        <v>DCC</v>
      </c>
      <c r="I32" s="4" t="str">
        <f>'75-79 transition matrix'!I1</f>
        <v>HCC</v>
      </c>
      <c r="J32" s="4" t="str">
        <f>'75-79 transition matrix'!J1</f>
        <v>LT</v>
      </c>
      <c r="K32" s="4" t="str">
        <f>'75-79 transition matrix'!K1</f>
        <v>death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</row>
    <row r="33" spans="1:81" x14ac:dyDescent="0.25">
      <c r="A33" s="4" t="str">
        <f>'75-79 transition matrix'!A2</f>
        <v>no NAFLD</v>
      </c>
      <c r="B33" s="41">
        <f>'75-79 transition matrix'!B2</f>
        <v>0.87229999999999996</v>
      </c>
      <c r="C33" s="41">
        <f>'75-79 transition matrix'!C2</f>
        <v>9.0700000000000003E-2</v>
      </c>
      <c r="D33" s="41">
        <f>'75-79 transition matrix'!D2</f>
        <v>0</v>
      </c>
      <c r="E33" s="41">
        <f>'75-79 transition matrix'!E2</f>
        <v>0</v>
      </c>
      <c r="F33" s="41">
        <f>'75-79 transition matrix'!F2</f>
        <v>0</v>
      </c>
      <c r="G33" s="41">
        <f>'75-79 transition matrix'!G2</f>
        <v>0</v>
      </c>
      <c r="H33" s="41">
        <f>'75-79 transition matrix'!H2</f>
        <v>0</v>
      </c>
      <c r="I33" s="41">
        <f>'75-79 transition matrix'!I2</f>
        <v>0</v>
      </c>
      <c r="J33" s="41">
        <f>'75-79 transition matrix'!J2</f>
        <v>0</v>
      </c>
      <c r="K33" s="41">
        <f>'75-79 transition matrix'!K2</f>
        <v>3.6999999999999998E-2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</row>
    <row r="34" spans="1:81" x14ac:dyDescent="0.25">
      <c r="A34" s="4" t="str">
        <f>'75-79 transition matrix'!A3</f>
        <v>NAFLD</v>
      </c>
      <c r="B34" s="41">
        <f>'75-79 transition matrix'!B3</f>
        <v>0.14359</v>
      </c>
      <c r="C34" s="41">
        <f>'75-79 transition matrix'!C3</f>
        <v>0.79142399999999991</v>
      </c>
      <c r="D34" s="41">
        <f>'75-79 transition matrix'!D3</f>
        <v>2.6136E-2</v>
      </c>
      <c r="E34" s="41">
        <f>'75-79 transition matrix'!E3</f>
        <v>0</v>
      </c>
      <c r="F34" s="41">
        <f>'75-79 transition matrix'!F3</f>
        <v>0</v>
      </c>
      <c r="G34" s="41">
        <f>'75-79 transition matrix'!G3</f>
        <v>0</v>
      </c>
      <c r="H34" s="41">
        <f>'75-79 transition matrix'!H3</f>
        <v>0</v>
      </c>
      <c r="I34" s="41">
        <f>'75-79 transition matrix'!I3</f>
        <v>0</v>
      </c>
      <c r="J34" s="41">
        <f>'75-79 transition matrix'!J3</f>
        <v>0</v>
      </c>
      <c r="K34" s="41">
        <f>'75-79 transition matrix'!K3</f>
        <v>3.8850000000000003E-2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</row>
    <row r="35" spans="1:81" x14ac:dyDescent="0.25">
      <c r="A35" s="4" t="str">
        <f>'75-79 transition matrix'!A4</f>
        <v>F1</v>
      </c>
      <c r="B35" s="41">
        <f>'75-79 transition matrix'!B4</f>
        <v>0</v>
      </c>
      <c r="C35" s="41">
        <f>'75-79 transition matrix'!C4</f>
        <v>4.9799999999999997E-2</v>
      </c>
      <c r="D35" s="41">
        <f>'75-79 transition matrix'!D4</f>
        <v>0.77550074700000005</v>
      </c>
      <c r="E35" s="41">
        <f>'75-79 transition matrix'!E4</f>
        <v>0.1331</v>
      </c>
      <c r="F35" s="41">
        <f>'75-79 transition matrix'!F4</f>
        <v>0</v>
      </c>
      <c r="G35" s="41">
        <f>'75-79 transition matrix'!G4</f>
        <v>0</v>
      </c>
      <c r="H35" s="41">
        <f>'75-79 transition matrix'!H4</f>
        <v>0</v>
      </c>
      <c r="I35" s="41">
        <f>'75-79 transition matrix'!I4</f>
        <v>1.1253000000000001E-5</v>
      </c>
      <c r="J35" s="41">
        <f>'75-79 transition matrix'!J4</f>
        <v>0</v>
      </c>
      <c r="K35" s="41">
        <f>'75-79 transition matrix'!K4</f>
        <v>4.1588E-2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</row>
    <row r="36" spans="1:81" x14ac:dyDescent="0.25">
      <c r="A36" s="4" t="str">
        <f>'75-79 transition matrix'!A5</f>
        <v>F2</v>
      </c>
      <c r="B36" s="41">
        <f>'75-79 transition matrix'!B5</f>
        <v>0</v>
      </c>
      <c r="C36" s="41">
        <f>'75-79 transition matrix'!C5</f>
        <v>0</v>
      </c>
      <c r="D36" s="41">
        <f>'75-79 transition matrix'!D5</f>
        <v>4.9799999999999997E-2</v>
      </c>
      <c r="E36" s="41">
        <f>'75-79 transition matrix'!E5</f>
        <v>0.75019610000000003</v>
      </c>
      <c r="F36" s="41">
        <f>'75-79 transition matrix'!F5</f>
        <v>0.1331</v>
      </c>
      <c r="G36" s="41">
        <f>'75-79 transition matrix'!G5</f>
        <v>0</v>
      </c>
      <c r="H36" s="41">
        <f>'75-79 transition matrix'!H5</f>
        <v>0</v>
      </c>
      <c r="I36" s="41">
        <f>'75-79 transition matrix'!I5</f>
        <v>2.299E-4</v>
      </c>
      <c r="J36" s="41">
        <f>'75-79 transition matrix'!J5</f>
        <v>0</v>
      </c>
      <c r="K36" s="41">
        <f>'75-79 transition matrix'!K5</f>
        <v>6.6673999999999997E-2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</row>
    <row r="37" spans="1:81" x14ac:dyDescent="0.25">
      <c r="A37" s="4" t="str">
        <f>'75-79 transition matrix'!A6</f>
        <v>F3</v>
      </c>
      <c r="B37" s="41">
        <f>'75-79 transition matrix'!B6</f>
        <v>0</v>
      </c>
      <c r="C37" s="41">
        <f>'75-79 transition matrix'!C6</f>
        <v>0</v>
      </c>
      <c r="D37" s="41">
        <f>'75-79 transition matrix'!D6</f>
        <v>0</v>
      </c>
      <c r="E37" s="41">
        <f>'75-79 transition matrix'!E6</f>
        <v>4.9799999999999997E-2</v>
      </c>
      <c r="F37" s="41">
        <f>'75-79 transition matrix'!F6</f>
        <v>0.77585520000000008</v>
      </c>
      <c r="G37" s="41">
        <f>'75-79 transition matrix'!G6</f>
        <v>8.7119999999999989E-2</v>
      </c>
      <c r="H37" s="41">
        <f>'75-79 transition matrix'!H6</f>
        <v>0</v>
      </c>
      <c r="I37" s="41">
        <f>'75-79 transition matrix'!I6</f>
        <v>4.5980000000000001E-4</v>
      </c>
      <c r="J37" s="41">
        <f>'75-79 transition matrix'!J6</f>
        <v>0</v>
      </c>
      <c r="K37" s="41">
        <f>'75-79 transition matrix'!K6</f>
        <v>8.6765000000000009E-2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</row>
    <row r="38" spans="1:81" x14ac:dyDescent="0.25">
      <c r="A38" s="4" t="str">
        <f>'75-79 transition matrix'!A7</f>
        <v>F4</v>
      </c>
      <c r="B38" s="41">
        <f>'75-79 transition matrix'!B7</f>
        <v>0</v>
      </c>
      <c r="C38" s="41">
        <f>'75-79 transition matrix'!C7</f>
        <v>0</v>
      </c>
      <c r="D38" s="41">
        <f>'75-79 transition matrix'!D7</f>
        <v>0</v>
      </c>
      <c r="E38" s="41">
        <f>'75-79 transition matrix'!E7</f>
        <v>0</v>
      </c>
      <c r="F38" s="41">
        <f>'75-79 transition matrix'!F7</f>
        <v>4.9799999999999997E-2</v>
      </c>
      <c r="G38" s="41">
        <f>'75-79 transition matrix'!G7</f>
        <v>0.67578700000000003</v>
      </c>
      <c r="H38" s="41">
        <f>'75-79 transition matrix'!H7</f>
        <v>0.1331</v>
      </c>
      <c r="I38" s="41">
        <f>'75-79 transition matrix'!I7</f>
        <v>3.1459999999999995E-2</v>
      </c>
      <c r="J38" s="41">
        <f>'75-79 transition matrix'!J7</f>
        <v>0</v>
      </c>
      <c r="K38" s="41">
        <f>'75-79 transition matrix'!K7</f>
        <v>0.10985299999999999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</row>
    <row r="39" spans="1:81" x14ac:dyDescent="0.25">
      <c r="A39" s="4" t="str">
        <f>'75-79 transition matrix'!A8</f>
        <v>DCC</v>
      </c>
      <c r="B39" s="41">
        <f>'75-79 transition matrix'!B8</f>
        <v>0</v>
      </c>
      <c r="C39" s="41">
        <f>'75-79 transition matrix'!C8</f>
        <v>0</v>
      </c>
      <c r="D39" s="41">
        <f>'75-79 transition matrix'!D8</f>
        <v>0</v>
      </c>
      <c r="E39" s="41">
        <f>'75-79 transition matrix'!E8</f>
        <v>0</v>
      </c>
      <c r="F39" s="41">
        <f>'75-79 transition matrix'!F8</f>
        <v>0</v>
      </c>
      <c r="G39" s="41">
        <f>'75-79 transition matrix'!G8</f>
        <v>0</v>
      </c>
      <c r="H39" s="41">
        <f>'75-79 transition matrix'!H8</f>
        <v>0.7746599999999999</v>
      </c>
      <c r="I39" s="41">
        <f>'75-79 transition matrix'!I8</f>
        <v>3.1459999999999995E-2</v>
      </c>
      <c r="J39" s="41">
        <f>'75-79 transition matrix'!J8</f>
        <v>3.388E-2</v>
      </c>
      <c r="K39" s="41">
        <f>'75-79 transition matrix'!K8</f>
        <v>0.16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</row>
    <row r="40" spans="1:81" x14ac:dyDescent="0.25">
      <c r="A40" s="4" t="str">
        <f>'75-79 transition matrix'!A9</f>
        <v>HCC</v>
      </c>
      <c r="B40" s="41">
        <f>'75-79 transition matrix'!B9</f>
        <v>0</v>
      </c>
      <c r="C40" s="41">
        <f>'75-79 transition matrix'!C9</f>
        <v>0</v>
      </c>
      <c r="D40" s="41">
        <f>'75-79 transition matrix'!D9</f>
        <v>0</v>
      </c>
      <c r="E40" s="41">
        <f>'75-79 transition matrix'!E9</f>
        <v>0</v>
      </c>
      <c r="F40" s="41">
        <f>'75-79 transition matrix'!F9</f>
        <v>0</v>
      </c>
      <c r="G40" s="41">
        <f>'75-79 transition matrix'!G9</f>
        <v>0</v>
      </c>
      <c r="H40" s="41">
        <f>'75-79 transition matrix'!H9</f>
        <v>0</v>
      </c>
      <c r="I40" s="41">
        <f>'75-79 transition matrix'!I9</f>
        <v>0.37056200000000006</v>
      </c>
      <c r="J40" s="41">
        <f>'75-79 transition matrix'!J9</f>
        <v>7.038E-3</v>
      </c>
      <c r="K40" s="41">
        <f>'75-79 transition matrix'!K9</f>
        <v>0.62239999999999995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</row>
    <row r="41" spans="1:81" x14ac:dyDescent="0.25">
      <c r="A41" s="4" t="str">
        <f>'75-79 transition matrix'!A10</f>
        <v xml:space="preserve">LT </v>
      </c>
      <c r="B41" s="41">
        <f>'75-79 transition matrix'!B10</f>
        <v>0</v>
      </c>
      <c r="C41" s="41">
        <f>'75-79 transition matrix'!C10</f>
        <v>0</v>
      </c>
      <c r="D41" s="41">
        <f>'75-79 transition matrix'!D10</f>
        <v>0</v>
      </c>
      <c r="E41" s="41">
        <f>'75-79 transition matrix'!E10</f>
        <v>0</v>
      </c>
      <c r="F41" s="41">
        <f>'75-79 transition matrix'!F10</f>
        <v>0</v>
      </c>
      <c r="G41" s="41">
        <f>'75-79 transition matrix'!G10</f>
        <v>0</v>
      </c>
      <c r="H41" s="41">
        <f>'75-79 transition matrix'!H10</f>
        <v>0</v>
      </c>
      <c r="I41" s="41">
        <f>'75-79 transition matrix'!I10</f>
        <v>0</v>
      </c>
      <c r="J41" s="41">
        <f>'75-79 transition matrix'!J10</f>
        <v>0.92999999999999994</v>
      </c>
      <c r="K41" s="41">
        <f>'75-79 transition matrix'!K10</f>
        <v>7.0000000000000007E-2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</row>
    <row r="42" spans="1:81" x14ac:dyDescent="0.25">
      <c r="A42" s="4" t="str">
        <f>'75-79 transition matrix'!A11</f>
        <v>death</v>
      </c>
      <c r="B42" s="41">
        <f>'75-79 transition matrix'!B11</f>
        <v>0</v>
      </c>
      <c r="C42" s="41">
        <f>'75-79 transition matrix'!C11</f>
        <v>0</v>
      </c>
      <c r="D42" s="41">
        <f>'75-79 transition matrix'!D11</f>
        <v>0</v>
      </c>
      <c r="E42" s="41">
        <f>'75-79 transition matrix'!E11</f>
        <v>0</v>
      </c>
      <c r="F42" s="41">
        <f>'75-79 transition matrix'!F11</f>
        <v>0</v>
      </c>
      <c r="G42" s="41">
        <f>'75-79 transition matrix'!G11</f>
        <v>0</v>
      </c>
      <c r="H42" s="41">
        <f>'75-79 transition matrix'!H11</f>
        <v>0</v>
      </c>
      <c r="I42" s="41">
        <f>'75-79 transition matrix'!I11</f>
        <v>0</v>
      </c>
      <c r="J42" s="41">
        <f>'75-79 transition matrix'!J11</f>
        <v>0</v>
      </c>
      <c r="K42" s="41">
        <f>'75-79 transition matrix'!K11</f>
        <v>1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</row>
    <row r="43" spans="1:81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</row>
    <row r="44" spans="1:81" x14ac:dyDescent="0.25">
      <c r="A44" s="15" t="s">
        <v>84</v>
      </c>
      <c r="B44" s="15" t="s">
        <v>66</v>
      </c>
      <c r="C44" s="15" t="s">
        <v>87</v>
      </c>
      <c r="D44" s="15" t="s">
        <v>77</v>
      </c>
      <c r="E44" s="15" t="s">
        <v>2</v>
      </c>
      <c r="F44" s="15" t="s">
        <v>3</v>
      </c>
      <c r="G44" s="15" t="s">
        <v>4</v>
      </c>
      <c r="H44" s="15" t="s">
        <v>64</v>
      </c>
      <c r="I44" s="15" t="s">
        <v>78</v>
      </c>
      <c r="J44" s="15" t="s">
        <v>79</v>
      </c>
      <c r="K44" s="15" t="s">
        <v>65</v>
      </c>
      <c r="L44" s="4" t="s">
        <v>110</v>
      </c>
      <c r="M44" s="15" t="s">
        <v>112</v>
      </c>
      <c r="N44" s="4" t="s">
        <v>151</v>
      </c>
      <c r="O44" s="22" t="s">
        <v>153</v>
      </c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</row>
    <row r="45" spans="1:81" x14ac:dyDescent="0.25">
      <c r="A45" s="4">
        <v>75</v>
      </c>
      <c r="B45" s="41">
        <f t="array" ref="B45:K45">MMULT(B29:K29,BS5:CB14)</f>
        <v>296.45827337474645</v>
      </c>
      <c r="C45" s="41">
        <v>157.8043195012809</v>
      </c>
      <c r="D45" s="41">
        <v>21.884420413710775</v>
      </c>
      <c r="E45" s="41">
        <v>8.2770624631008403</v>
      </c>
      <c r="F45" s="41">
        <v>3.3641942905478852</v>
      </c>
      <c r="G45" s="41">
        <v>1.3550780050982605</v>
      </c>
      <c r="H45" s="41">
        <v>1.0071050221423488</v>
      </c>
      <c r="I45" s="41">
        <v>0.13647533755430732</v>
      </c>
      <c r="J45" s="41">
        <v>0.17699396981397786</v>
      </c>
      <c r="K45" s="41">
        <v>65.506208727484761</v>
      </c>
      <c r="L45" s="41">
        <f xml:space="preserve"> (C45 + D45 + E45 + F45 + G45 + H45) / $Q$2</f>
        <v>0.34838594532182349</v>
      </c>
      <c r="M45" s="41">
        <f xml:space="preserve"> (D45 + E45 + F45 + G45 + H45) / (C45 + D45 + E45 + F45+ G45 + H45)</f>
        <v>0.18528295902781503</v>
      </c>
      <c r="N45" s="41">
        <f>I45 / (D45 + E45 + F45 + G45 + H45)</f>
        <v>3.8028273854801235E-3</v>
      </c>
      <c r="O45" s="41">
        <f>SUM(B45:J45)</f>
        <v>490.46392237799574</v>
      </c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</row>
    <row r="46" spans="1:81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</row>
    <row r="47" spans="1:81" x14ac:dyDescent="0.25">
      <c r="A47" s="15" t="s">
        <v>86</v>
      </c>
      <c r="B47" s="15" t="s">
        <v>66</v>
      </c>
      <c r="C47" s="15" t="s">
        <v>87</v>
      </c>
      <c r="D47" s="15" t="s">
        <v>77</v>
      </c>
      <c r="E47" s="15" t="s">
        <v>2</v>
      </c>
      <c r="F47" s="15" t="s">
        <v>3</v>
      </c>
      <c r="G47" s="15" t="s">
        <v>4</v>
      </c>
      <c r="H47" s="15" t="s">
        <v>64</v>
      </c>
      <c r="I47" s="15" t="s">
        <v>78</v>
      </c>
      <c r="J47" s="15" t="s">
        <v>79</v>
      </c>
      <c r="K47" s="15" t="s">
        <v>65</v>
      </c>
      <c r="L47" s="4" t="s">
        <v>110</v>
      </c>
      <c r="M47" s="15" t="s">
        <v>112</v>
      </c>
      <c r="N47" s="4" t="s">
        <v>151</v>
      </c>
      <c r="O47" s="22" t="s">
        <v>153</v>
      </c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</row>
    <row r="48" spans="1:81" x14ac:dyDescent="0.25">
      <c r="A48" s="4">
        <v>76</v>
      </c>
      <c r="B48" s="41">
        <f t="array" ref="B48:K48">MMULT(B45:K45,B33:K42)</f>
        <v>281.25967410198024</v>
      </c>
      <c r="C48" s="41">
        <v>152.86873528867403</v>
      </c>
      <c r="D48" s="41">
        <v>21.507955783642654</v>
      </c>
      <c r="E48" s="41">
        <v>9.2897732120088339</v>
      </c>
      <c r="F48" s="41">
        <v>3.7792875326245028</v>
      </c>
      <c r="G48" s="41">
        <v>1.20883270642387</v>
      </c>
      <c r="H48" s="41">
        <v>0.96052485893137018</v>
      </c>
      <c r="I48" s="41">
        <v>0.12858287064976509</v>
      </c>
      <c r="J48" s="41">
        <v>0.1996856235028894</v>
      </c>
      <c r="K48" s="41">
        <v>84.767079127042336</v>
      </c>
      <c r="L48" s="41">
        <f xml:space="preserve"> (C48 + D48 + E48 + F48 + G48 + H48) / $Q$2</f>
        <v>0.34105269109561354</v>
      </c>
      <c r="M48" s="41">
        <f xml:space="preserve"> (D48 + E48 + F48 + G48 + H48) / (C48 + D48 + E48 + F48+ G48 + H48)</f>
        <v>0.19379454629611062</v>
      </c>
      <c r="N48" s="41">
        <f>I48 / (D48 + E48 + F48 + G48 + H48)</f>
        <v>3.4991988684959989E-3</v>
      </c>
      <c r="O48" s="41">
        <f>SUM(B48:J48)</f>
        <v>471.20305197843817</v>
      </c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</row>
    <row r="49" spans="1:81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</row>
    <row r="50" spans="1:81" x14ac:dyDescent="0.25">
      <c r="A50" s="15" t="s">
        <v>88</v>
      </c>
      <c r="B50" s="15" t="s">
        <v>66</v>
      </c>
      <c r="C50" s="15" t="s">
        <v>87</v>
      </c>
      <c r="D50" s="15" t="s">
        <v>77</v>
      </c>
      <c r="E50" s="15" t="s">
        <v>2</v>
      </c>
      <c r="F50" s="15" t="s">
        <v>3</v>
      </c>
      <c r="G50" s="15" t="s">
        <v>4</v>
      </c>
      <c r="H50" s="15" t="s">
        <v>64</v>
      </c>
      <c r="I50" s="15" t="s">
        <v>78</v>
      </c>
      <c r="J50" s="15" t="s">
        <v>79</v>
      </c>
      <c r="K50" s="15" t="s">
        <v>65</v>
      </c>
      <c r="L50" s="4" t="s">
        <v>110</v>
      </c>
      <c r="M50" s="15" t="s">
        <v>112</v>
      </c>
      <c r="N50" s="4" t="s">
        <v>151</v>
      </c>
      <c r="O50" s="22" t="s">
        <v>153</v>
      </c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</row>
    <row r="51" spans="1:81" x14ac:dyDescent="0.25">
      <c r="A51" s="4">
        <v>77</v>
      </c>
      <c r="B51" s="41">
        <f t="array" ref="B51:K51">MMULT(B48:K48,B33:K42)</f>
        <v>267.29323541925805</v>
      </c>
      <c r="C51" s="41">
        <v>147.56533459617856</v>
      </c>
      <c r="D51" s="41">
        <v>21.137443748120678</v>
      </c>
      <c r="E51" s="41">
        <v>10.020069067461037</v>
      </c>
      <c r="F51" s="41">
        <v>4.228848567780175</v>
      </c>
      <c r="G51" s="41">
        <v>1.1461649580183144</v>
      </c>
      <c r="H51" s="41">
        <v>0.90497582044479219</v>
      </c>
      <c r="I51" s="41">
        <v>0.12001137901516901</v>
      </c>
      <c r="J51" s="41">
        <v>0.219155178321915</v>
      </c>
      <c r="K51" s="41">
        <v>103.33489237088178</v>
      </c>
      <c r="L51" s="41">
        <f xml:space="preserve"> (C51 + D51 + E51 + F51 + G51 + H51) / $Q$2</f>
        <v>0.33275679107103723</v>
      </c>
      <c r="M51" s="41">
        <f xml:space="preserve"> (D51 + E51 + F51 + G51 + H51) / (C51 + D51 + E51 + F51+ G51 + H51)</f>
        <v>0.20236177356996865</v>
      </c>
      <c r="N51" s="41">
        <f>I51 / (D51 + E51 + F51 + G51 + H51)</f>
        <v>3.2056459989348476E-3</v>
      </c>
      <c r="O51" s="41">
        <f>SUM(B51:J51)</f>
        <v>452.63523873459872</v>
      </c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</row>
    <row r="52" spans="1:81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</row>
    <row r="53" spans="1:81" x14ac:dyDescent="0.25">
      <c r="A53" s="15" t="s">
        <v>89</v>
      </c>
      <c r="B53" s="15" t="s">
        <v>66</v>
      </c>
      <c r="C53" s="15" t="s">
        <v>87</v>
      </c>
      <c r="D53" s="15" t="s">
        <v>77</v>
      </c>
      <c r="E53" s="15" t="s">
        <v>2</v>
      </c>
      <c r="F53" s="15" t="s">
        <v>3</v>
      </c>
      <c r="G53" s="15" t="s">
        <v>4</v>
      </c>
      <c r="H53" s="15" t="s">
        <v>64</v>
      </c>
      <c r="I53" s="15" t="s">
        <v>78</v>
      </c>
      <c r="J53" s="15" t="s">
        <v>79</v>
      </c>
      <c r="K53" s="15" t="s">
        <v>65</v>
      </c>
      <c r="L53" s="4" t="s">
        <v>110</v>
      </c>
      <c r="M53" s="15" t="s">
        <v>112</v>
      </c>
      <c r="N53" s="4" t="s">
        <v>151</v>
      </c>
      <c r="O53" s="22" t="s">
        <v>153</v>
      </c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</row>
    <row r="54" spans="1:81" x14ac:dyDescent="0.25">
      <c r="A54" s="4">
        <v>78</v>
      </c>
      <c r="B54" s="41">
        <f t="array" ref="B54:K54">MMULT(B51:K51,B33:K42)</f>
        <v>254.34879565088409</v>
      </c>
      <c r="C54" s="41">
        <v>142.08288851862915</v>
      </c>
      <c r="D54" s="41">
        <v>20.747870440903348</v>
      </c>
      <c r="E54" s="41">
        <v>10.541007157690222</v>
      </c>
      <c r="F54" s="41">
        <v>4.6717243591131776</v>
      </c>
      <c r="G54" s="41">
        <v>1.1429806657093315</v>
      </c>
      <c r="H54" s="41">
        <v>0.85360312497800028</v>
      </c>
      <c r="I54" s="41">
        <v>0.11348644362564062</v>
      </c>
      <c r="J54" s="41">
        <v>0.23531953672155925</v>
      </c>
      <c r="K54" s="41">
        <v>121.23245520722598</v>
      </c>
      <c r="L54" s="41">
        <f xml:space="preserve"> (C54 + D54 + E54 + F54 + G54 + H54) / $Q$2</f>
        <v>0.32383047972205792</v>
      </c>
      <c r="M54" s="41">
        <f xml:space="preserve"> (D54 + E54 + F54 + G54 + H54) / (C54 + D54 + E54 + F54+ G54 + H54)</f>
        <v>0.21082631687931078</v>
      </c>
      <c r="N54" s="41">
        <f>I54 / (D54 + E54 + F54 + G54 + H54)</f>
        <v>2.9898539996591313E-3</v>
      </c>
      <c r="O54" s="41">
        <f>SUM(B54:J54)</f>
        <v>434.73767589825445</v>
      </c>
      <c r="P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</row>
    <row r="55" spans="1:81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</row>
    <row r="56" spans="1:81" x14ac:dyDescent="0.25">
      <c r="A56" s="15" t="s">
        <v>90</v>
      </c>
      <c r="B56" s="15" t="s">
        <v>66</v>
      </c>
      <c r="C56" s="15" t="s">
        <v>87</v>
      </c>
      <c r="D56" s="15" t="s">
        <v>77</v>
      </c>
      <c r="E56" s="15" t="s">
        <v>2</v>
      </c>
      <c r="F56" s="15" t="s">
        <v>3</v>
      </c>
      <c r="G56" s="15" t="s">
        <v>4</v>
      </c>
      <c r="H56" s="15" t="s">
        <v>64</v>
      </c>
      <c r="I56" s="15" t="s">
        <v>78</v>
      </c>
      <c r="J56" s="15" t="s">
        <v>79</v>
      </c>
      <c r="K56" s="15" t="s">
        <v>65</v>
      </c>
      <c r="L56" s="4" t="s">
        <v>110</v>
      </c>
      <c r="M56" s="15" t="s">
        <v>112</v>
      </c>
      <c r="N56" s="4" t="s">
        <v>151</v>
      </c>
      <c r="O56" s="22" t="s">
        <v>153</v>
      </c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L56" s="22" t="s">
        <v>218</v>
      </c>
      <c r="AM56" s="22" t="s">
        <v>219</v>
      </c>
      <c r="AN56" s="22" t="s">
        <v>220</v>
      </c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</row>
    <row r="57" spans="1:81" x14ac:dyDescent="0.25">
      <c r="A57" s="4">
        <v>79</v>
      </c>
      <c r="B57" s="41">
        <f t="array" ref="B57:K57">MMULT(B54:K54,B33:K42)</f>
        <v>242.27013640865613</v>
      </c>
      <c r="C57" s="41">
        <v>136.55048767645971</v>
      </c>
      <c r="D57" s="41">
        <v>20.328409556355631</v>
      </c>
      <c r="E57" s="41">
        <v>10.902015888539362</v>
      </c>
      <c r="F57" s="41">
        <v>5.0845101268255197</v>
      </c>
      <c r="G57" s="41">
        <v>1.179412101303652</v>
      </c>
      <c r="H57" s="41">
        <v>0.81338292340136964</v>
      </c>
      <c r="I57" s="41">
        <v>0.1096712017697728</v>
      </c>
      <c r="J57" s="41">
        <v>0.24856596061554201</v>
      </c>
      <c r="K57" s="41">
        <v>138.48353926155377</v>
      </c>
      <c r="L57" s="41">
        <f xml:space="preserve"> (C57 + D57 + E57 + F57 + G57 + H57) / $Q$2</f>
        <v>0.31451009413977049</v>
      </c>
      <c r="M57" s="41">
        <f xml:space="preserve"> (D57 + E57 + F57 + G57 + H57) / (C57 + D57 + E57 + F57+ G57 + H57)</f>
        <v>0.21907881124947848</v>
      </c>
      <c r="N57" s="41">
        <f>I57 / (D57 + E57 + F57 + G57 + H57)</f>
        <v>2.8628999959607665E-3</v>
      </c>
      <c r="O57" s="41">
        <f>SUM(B57:J57)</f>
        <v>417.4865918439267</v>
      </c>
      <c r="P57" s="41"/>
      <c r="Q57" s="22" t="s">
        <v>163</v>
      </c>
      <c r="R57" s="22" t="s">
        <v>154</v>
      </c>
      <c r="S57" s="22" t="s">
        <v>155</v>
      </c>
      <c r="T57" s="22" t="s">
        <v>156</v>
      </c>
      <c r="U57" s="22" t="s">
        <v>157</v>
      </c>
      <c r="V57" s="22" t="s">
        <v>158</v>
      </c>
      <c r="W57" s="22" t="s">
        <v>159</v>
      </c>
      <c r="X57" s="22" t="s">
        <v>160</v>
      </c>
      <c r="Y57" s="22" t="s">
        <v>161</v>
      </c>
      <c r="Z57" s="22" t="s">
        <v>162</v>
      </c>
      <c r="AA57" s="41"/>
      <c r="AB57" s="22" t="s">
        <v>181</v>
      </c>
      <c r="AC57" s="22" t="s">
        <v>182</v>
      </c>
      <c r="AD57" s="22" t="s">
        <v>174</v>
      </c>
      <c r="AE57" s="22" t="s">
        <v>175</v>
      </c>
      <c r="AF57" s="22" t="s">
        <v>176</v>
      </c>
      <c r="AG57" s="22" t="s">
        <v>177</v>
      </c>
      <c r="AH57" s="22" t="s">
        <v>178</v>
      </c>
      <c r="AI57" s="22" t="s">
        <v>179</v>
      </c>
      <c r="AJ57" s="22" t="s">
        <v>180</v>
      </c>
      <c r="AK57" s="22" t="s">
        <v>183</v>
      </c>
      <c r="AL57">
        <f>C57 - C45</f>
        <v>-21.253831824821191</v>
      </c>
      <c r="AM57">
        <f>J57 - J45</f>
        <v>7.157199080156415E-2</v>
      </c>
      <c r="AN57">
        <f>K57-K45</f>
        <v>72.977330534069011</v>
      </c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</row>
    <row r="58" spans="1:81" x14ac:dyDescent="0.25">
      <c r="A58" s="22" t="s">
        <v>153</v>
      </c>
      <c r="B58" s="4">
        <f t="shared" ref="B58:J58" si="2">SUM(B45:B57)</f>
        <v>1341.630114955525</v>
      </c>
      <c r="C58" s="4">
        <f t="shared" si="2"/>
        <v>736.87176558122235</v>
      </c>
      <c r="D58" s="4">
        <f t="shared" si="2"/>
        <v>105.6060999427331</v>
      </c>
      <c r="E58" s="4">
        <f t="shared" si="2"/>
        <v>49.029927788800293</v>
      </c>
      <c r="F58" s="4">
        <f t="shared" si="2"/>
        <v>21.128564876891261</v>
      </c>
      <c r="G58" s="4">
        <f t="shared" si="2"/>
        <v>6.0324684365534287</v>
      </c>
      <c r="H58" s="4">
        <f t="shared" si="2"/>
        <v>4.5395917498978804</v>
      </c>
      <c r="I58" s="4">
        <f t="shared" si="2"/>
        <v>0.60822723261465494</v>
      </c>
      <c r="J58" s="4">
        <f t="shared" si="2"/>
        <v>1.0797202689758836</v>
      </c>
      <c r="K58" s="41"/>
      <c r="L58" s="4"/>
      <c r="M58" s="41"/>
      <c r="N58" s="41"/>
      <c r="O58" s="4">
        <f>SUM(B58:J58)</f>
        <v>2266.5264808332136</v>
      </c>
      <c r="P58" s="41"/>
      <c r="Q58" s="41">
        <f xml:space="preserve"> $R$6 * B58</f>
        <v>1341.630114955525</v>
      </c>
      <c r="R58" s="41">
        <f>$R$7 * C58</f>
        <v>736.87176558122235</v>
      </c>
      <c r="S58" s="41">
        <f xml:space="preserve"> $R$8 * D58</f>
        <v>100.32579494559644</v>
      </c>
      <c r="T58" s="41">
        <f xml:space="preserve"> $R$9 * E58</f>
        <v>46.578431399360277</v>
      </c>
      <c r="U58" s="41">
        <f xml:space="preserve"> $R$10 * F58</f>
        <v>19.438279686739961</v>
      </c>
      <c r="V58" s="41">
        <f>$R$11 * G58</f>
        <v>4.7053253805116748</v>
      </c>
      <c r="W58" s="41">
        <f>$R$12 *H58</f>
        <v>2.723755049938728</v>
      </c>
      <c r="X58" s="41">
        <f xml:space="preserve"> $R$13 * I58</f>
        <v>0.39534770119952573</v>
      </c>
      <c r="Y58" s="41">
        <f xml:space="preserve"> $R$14 * J58</f>
        <v>0.80979020173191274</v>
      </c>
      <c r="Z58" s="4">
        <f>SUM(Q58:Y58)</f>
        <v>2253.4786049018257</v>
      </c>
      <c r="AA58" s="41"/>
      <c r="AB58" s="49">
        <f xml:space="preserve"> $S$6 * B58</f>
        <v>3366149.9584234119</v>
      </c>
      <c r="AC58" s="49">
        <f>$S$7 * C58</f>
        <v>2855378.0916272365</v>
      </c>
      <c r="AD58" s="49">
        <f xml:space="preserve"> $S$8 * D58</f>
        <v>414503.9422752274</v>
      </c>
      <c r="AE58" s="49">
        <f xml:space="preserve"> $S$9 * E58</f>
        <v>196119.71115520116</v>
      </c>
      <c r="AF58" s="49">
        <f xml:space="preserve"> $S$10 * F58</f>
        <v>95078.541946010679</v>
      </c>
      <c r="AG58" s="49">
        <f>$S$11 * G58</f>
        <v>124944.48625789462</v>
      </c>
      <c r="AH58" s="49">
        <f>$S$12 *H58</f>
        <v>232354.46412677312</v>
      </c>
      <c r="AI58" s="49">
        <f xml:space="preserve"> $S$13 * I58</f>
        <v>43141.557609357478</v>
      </c>
      <c r="AJ58" s="49">
        <f xml:space="preserve"> $S$14 * J58</f>
        <v>72522.651026572144</v>
      </c>
      <c r="AK58" s="39">
        <f>SUM(AB58:AJ58) + AL58 + AM58 + AN58</f>
        <v>11959843.457847081</v>
      </c>
      <c r="AL58" s="39">
        <f>IF(AL57&gt;0,(AL57*$T$7)-(AL57*$S$7),0)</f>
        <v>0</v>
      </c>
      <c r="AM58" s="39">
        <f>IF(AM57 &gt; 0, (AM57 * $T$14) - (AM57 * $S$14), 0)</f>
        <v>11921.746507816541</v>
      </c>
      <c r="AN58" s="39">
        <f t="array" ref="AN58">IF(AN57&gt;0,AN57*$T$15,0)</f>
        <v>4547728.3068915782</v>
      </c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</row>
    <row r="59" spans="1:81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</row>
    <row r="60" spans="1:81" x14ac:dyDescent="0.25">
      <c r="A60" s="50" t="s">
        <v>186</v>
      </c>
      <c r="B60" s="41"/>
      <c r="C60" s="41"/>
      <c r="D60" s="4">
        <f>O2+O30+O58</f>
        <v>4912.3675942288919</v>
      </c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</row>
    <row r="61" spans="1:81" x14ac:dyDescent="0.25">
      <c r="A61" s="50" t="s">
        <v>187</v>
      </c>
      <c r="B61" s="41"/>
      <c r="C61" s="41"/>
      <c r="D61" s="4">
        <f>Z2+Z30+Z58</f>
        <v>4887.4735406861873</v>
      </c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</row>
    <row r="62" spans="1:81" x14ac:dyDescent="0.25">
      <c r="A62" s="42" t="s">
        <v>184</v>
      </c>
      <c r="B62" s="41"/>
      <c r="C62" s="41"/>
      <c r="D62" s="43">
        <f>AK30+AK58+$U$23</f>
        <v>24204374.463175632</v>
      </c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</row>
    <row r="63" spans="1:81" x14ac:dyDescent="0.25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</row>
    <row r="64" spans="1:81" x14ac:dyDescent="0.25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</row>
    <row r="65" spans="1:81" x14ac:dyDescent="0.2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</row>
    <row r="66" spans="1:81" x14ac:dyDescent="0.25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</row>
    <row r="67" spans="1:81" x14ac:dyDescent="0.25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</row>
    <row r="68" spans="1:81" x14ac:dyDescent="0.25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</row>
    <row r="69" spans="1:81" x14ac:dyDescent="0.25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</row>
    <row r="70" spans="1:81" x14ac:dyDescent="0.25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</row>
    <row r="71" spans="1:81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</row>
    <row r="72" spans="1:81" x14ac:dyDescent="0.25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</row>
    <row r="73" spans="1:81" x14ac:dyDescent="0.25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</row>
    <row r="74" spans="1:81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</row>
    <row r="75" spans="1:81" x14ac:dyDescent="0.25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</row>
    <row r="76" spans="1:81" x14ac:dyDescent="0.25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</row>
    <row r="77" spans="1:81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</row>
    <row r="78" spans="1:81" x14ac:dyDescent="0.25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</row>
    <row r="79" spans="1:81" x14ac:dyDescent="0.25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</row>
    <row r="80" spans="1:81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</row>
    <row r="81" spans="1:81" x14ac:dyDescent="0.25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</row>
    <row r="82" spans="1:81" x14ac:dyDescent="0.25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</row>
    <row r="83" spans="1:81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</row>
    <row r="84" spans="1:81" x14ac:dyDescent="0.25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</row>
    <row r="85" spans="1:81" x14ac:dyDescent="0.2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</row>
    <row r="86" spans="1:81" x14ac:dyDescent="0.25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</row>
    <row r="87" spans="1:81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</row>
    <row r="88" spans="1:81" x14ac:dyDescent="0.25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</row>
    <row r="89" spans="1:81" x14ac:dyDescent="0.25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</row>
    <row r="90" spans="1:81" x14ac:dyDescent="0.25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</row>
    <row r="91" spans="1:81" x14ac:dyDescent="0.25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</row>
    <row r="92" spans="1:81" x14ac:dyDescent="0.25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</row>
    <row r="93" spans="1:81" x14ac:dyDescent="0.25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</row>
    <row r="94" spans="1:81" x14ac:dyDescent="0.25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</row>
    <row r="95" spans="1:81" x14ac:dyDescent="0.2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</row>
    <row r="96" spans="1:81" x14ac:dyDescent="0.25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</row>
    <row r="97" spans="1:81" x14ac:dyDescent="0.25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</row>
    <row r="98" spans="1:81" x14ac:dyDescent="0.25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</row>
    <row r="99" spans="1:81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</row>
    <row r="100" spans="1:81" x14ac:dyDescent="0.25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</row>
    <row r="101" spans="1:81" x14ac:dyDescent="0.25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</row>
    <row r="102" spans="1:81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</row>
    <row r="103" spans="1:81" x14ac:dyDescent="0.25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</row>
    <row r="104" spans="1:81" x14ac:dyDescent="0.25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</row>
    <row r="105" spans="1:81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</row>
    <row r="106" spans="1:81" x14ac:dyDescent="0.25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</row>
    <row r="107" spans="1:81" x14ac:dyDescent="0.25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</row>
    <row r="108" spans="1:81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</row>
    <row r="109" spans="1:81" x14ac:dyDescent="0.25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</row>
    <row r="110" spans="1:81" x14ac:dyDescent="0.25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</row>
    <row r="111" spans="1:81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</row>
    <row r="112" spans="1:81" x14ac:dyDescent="0.25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</row>
    <row r="113" spans="1:81" x14ac:dyDescent="0.25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</row>
    <row r="114" spans="1:81" x14ac:dyDescent="0.25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</row>
    <row r="115" spans="1:81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</row>
    <row r="116" spans="1:81" x14ac:dyDescent="0.25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</row>
    <row r="117" spans="1:81" x14ac:dyDescent="0.25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</row>
    <row r="118" spans="1:81" x14ac:dyDescent="0.25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</row>
    <row r="119" spans="1:81" x14ac:dyDescent="0.25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</row>
    <row r="120" spans="1:81" x14ac:dyDescent="0.25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</row>
    <row r="121" spans="1:81" x14ac:dyDescent="0.25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</row>
    <row r="122" spans="1:81" x14ac:dyDescent="0.25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</row>
    <row r="123" spans="1:81" x14ac:dyDescent="0.25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</row>
    <row r="124" spans="1:81" x14ac:dyDescent="0.25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</row>
    <row r="125" spans="1:81" x14ac:dyDescent="0.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</row>
    <row r="126" spans="1:81" x14ac:dyDescent="0.25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</row>
    <row r="127" spans="1:81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</row>
    <row r="128" spans="1:81" x14ac:dyDescent="0.25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</row>
    <row r="129" spans="1:81" x14ac:dyDescent="0.25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</row>
    <row r="130" spans="1:81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</row>
    <row r="131" spans="1:81" x14ac:dyDescent="0.25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</row>
    <row r="132" spans="1:81" x14ac:dyDescent="0.25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</row>
    <row r="133" spans="1:81" x14ac:dyDescent="0.25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</row>
    <row r="134" spans="1:81" x14ac:dyDescent="0.25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</row>
    <row r="135" spans="1:81" x14ac:dyDescent="0.2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</row>
    <row r="136" spans="1:81" x14ac:dyDescent="0.25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</row>
    <row r="137" spans="1:81" x14ac:dyDescent="0.25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</row>
    <row r="138" spans="1:81" x14ac:dyDescent="0.25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</row>
    <row r="139" spans="1:81" x14ac:dyDescent="0.25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</row>
    <row r="140" spans="1:81" x14ac:dyDescent="0.25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</row>
    <row r="141" spans="1:81" x14ac:dyDescent="0.25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</row>
    <row r="142" spans="1:81" x14ac:dyDescent="0.25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</row>
    <row r="143" spans="1:81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</row>
    <row r="144" spans="1:81" x14ac:dyDescent="0.25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</row>
    <row r="145" spans="1:81" x14ac:dyDescent="0.2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</row>
    <row r="146" spans="1:81" x14ac:dyDescent="0.25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</row>
    <row r="147" spans="1:81" x14ac:dyDescent="0.25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</row>
    <row r="148" spans="1:81" x14ac:dyDescent="0.25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</row>
    <row r="149" spans="1:81" x14ac:dyDescent="0.25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</row>
    <row r="150" spans="1:81" x14ac:dyDescent="0.25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</row>
    <row r="151" spans="1:81" x14ac:dyDescent="0.25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</row>
    <row r="152" spans="1:81" x14ac:dyDescent="0.25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</row>
    <row r="153" spans="1:81" x14ac:dyDescent="0.25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</row>
    <row r="154" spans="1:81" x14ac:dyDescent="0.25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</row>
    <row r="155" spans="1:81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</row>
    <row r="156" spans="1:81" x14ac:dyDescent="0.25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</row>
    <row r="157" spans="1:81" x14ac:dyDescent="0.25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</row>
    <row r="158" spans="1:81" x14ac:dyDescent="0.25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</row>
    <row r="159" spans="1:81" x14ac:dyDescent="0.25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</row>
    <row r="160" spans="1:81" x14ac:dyDescent="0.25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</row>
    <row r="161" spans="1:81" x14ac:dyDescent="0.25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</row>
    <row r="162" spans="1:81" x14ac:dyDescent="0.25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</row>
    <row r="163" spans="1:81" x14ac:dyDescent="0.25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</row>
    <row r="164" spans="1:81" x14ac:dyDescent="0.25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</row>
    <row r="165" spans="1:81" x14ac:dyDescent="0.2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</row>
    <row r="166" spans="1:81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</row>
    <row r="167" spans="1:81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</row>
    <row r="168" spans="1:81" x14ac:dyDescent="0.25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</row>
    <row r="169" spans="1:81" x14ac:dyDescent="0.25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</row>
    <row r="170" spans="1:81" x14ac:dyDescent="0.25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</row>
    <row r="171" spans="1:81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</row>
    <row r="172" spans="1:81" x14ac:dyDescent="0.25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</row>
    <row r="173" spans="1:81" x14ac:dyDescent="0.25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</row>
    <row r="174" spans="1:81" x14ac:dyDescent="0.25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</row>
    <row r="175" spans="1:81" x14ac:dyDescent="0.2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</row>
    <row r="176" spans="1:81" x14ac:dyDescent="0.25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</row>
    <row r="177" spans="1:81" x14ac:dyDescent="0.25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</row>
    <row r="178" spans="1:81" x14ac:dyDescent="0.25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</row>
    <row r="179" spans="1:81" x14ac:dyDescent="0.25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</row>
    <row r="180" spans="1:81" x14ac:dyDescent="0.25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</row>
    <row r="181" spans="1:81" x14ac:dyDescent="0.25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</row>
    <row r="182" spans="1:81" x14ac:dyDescent="0.25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</row>
    <row r="183" spans="1:81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</row>
    <row r="184" spans="1:81" x14ac:dyDescent="0.25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</row>
    <row r="185" spans="1:81" x14ac:dyDescent="0.2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</row>
    <row r="186" spans="1:81" x14ac:dyDescent="0.25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</row>
    <row r="187" spans="1:81" x14ac:dyDescent="0.25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</row>
    <row r="188" spans="1:81" x14ac:dyDescent="0.25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</row>
    <row r="189" spans="1:81" x14ac:dyDescent="0.25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</row>
    <row r="190" spans="1:81" x14ac:dyDescent="0.25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</row>
    <row r="191" spans="1:81" x14ac:dyDescent="0.25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</row>
    <row r="192" spans="1:81" x14ac:dyDescent="0.25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</row>
    <row r="193" spans="1:81" x14ac:dyDescent="0.25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</row>
    <row r="194" spans="1:81" x14ac:dyDescent="0.25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</row>
    <row r="195" spans="1:81" x14ac:dyDescent="0.2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</row>
    <row r="196" spans="1:81" x14ac:dyDescent="0.25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</row>
    <row r="197" spans="1:81" x14ac:dyDescent="0.25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</row>
    <row r="198" spans="1:81" x14ac:dyDescent="0.25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</row>
    <row r="199" spans="1:81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</row>
    <row r="200" spans="1:81" x14ac:dyDescent="0.25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</row>
    <row r="201" spans="1:81" x14ac:dyDescent="0.25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</row>
    <row r="202" spans="1:81" x14ac:dyDescent="0.25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</row>
    <row r="203" spans="1:81" x14ac:dyDescent="0.2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</row>
    <row r="204" spans="1:81" x14ac:dyDescent="0.2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</row>
    <row r="205" spans="1:81" x14ac:dyDescent="0.2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</row>
    <row r="206" spans="1:81" x14ac:dyDescent="0.2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</row>
    <row r="207" spans="1:81" x14ac:dyDescent="0.2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</row>
    <row r="208" spans="1:81" x14ac:dyDescent="0.2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</row>
    <row r="209" spans="1:81" x14ac:dyDescent="0.2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</row>
    <row r="210" spans="1:81" x14ac:dyDescent="0.2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</row>
    <row r="211" spans="1:81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</row>
    <row r="212" spans="1:81" x14ac:dyDescent="0.2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</row>
    <row r="213" spans="1:81" x14ac:dyDescent="0.2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</row>
    <row r="214" spans="1:81" x14ac:dyDescent="0.2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</row>
    <row r="215" spans="1:81" x14ac:dyDescent="0.2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</row>
    <row r="216" spans="1:81" x14ac:dyDescent="0.2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</row>
    <row r="217" spans="1:81" x14ac:dyDescent="0.2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</row>
    <row r="218" spans="1:81" x14ac:dyDescent="0.2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</row>
    <row r="219" spans="1:81" x14ac:dyDescent="0.2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</row>
    <row r="220" spans="1:81" x14ac:dyDescent="0.25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</row>
    <row r="221" spans="1:81" x14ac:dyDescent="0.25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</row>
    <row r="222" spans="1:81" x14ac:dyDescent="0.25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</row>
    <row r="223" spans="1:81" x14ac:dyDescent="0.25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</row>
    <row r="224" spans="1:81" x14ac:dyDescent="0.25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</row>
    <row r="225" spans="1:81" x14ac:dyDescent="0.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</row>
    <row r="226" spans="1:81" x14ac:dyDescent="0.25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</row>
    <row r="227" spans="1:81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</row>
    <row r="228" spans="1:81" x14ac:dyDescent="0.25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</row>
    <row r="229" spans="1:81" x14ac:dyDescent="0.25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</row>
    <row r="230" spans="1:81" x14ac:dyDescent="0.25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</row>
    <row r="231" spans="1:81" x14ac:dyDescent="0.2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</row>
    <row r="232" spans="1:81" x14ac:dyDescent="0.2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</row>
    <row r="233" spans="1:81" x14ac:dyDescent="0.2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</row>
    <row r="234" spans="1:81" x14ac:dyDescent="0.2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</row>
    <row r="235" spans="1:81" x14ac:dyDescent="0.2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</row>
    <row r="236" spans="1:81" x14ac:dyDescent="0.2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</row>
    <row r="237" spans="1:81" x14ac:dyDescent="0.2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</row>
    <row r="238" spans="1:81" x14ac:dyDescent="0.2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</row>
    <row r="239" spans="1:81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</row>
    <row r="240" spans="1:81" x14ac:dyDescent="0.2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</row>
    <row r="241" spans="1:81" x14ac:dyDescent="0.2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</row>
    <row r="242" spans="1:81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</row>
    <row r="243" spans="1:81" x14ac:dyDescent="0.2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</row>
    <row r="244" spans="1:81" x14ac:dyDescent="0.2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</row>
    <row r="245" spans="1:81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</row>
    <row r="246" spans="1:81" x14ac:dyDescent="0.2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</row>
    <row r="247" spans="1:81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</row>
    <row r="248" spans="1:81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</row>
    <row r="249" spans="1:81" x14ac:dyDescent="0.2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</row>
    <row r="250" spans="1:81" x14ac:dyDescent="0.2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</row>
    <row r="251" spans="1:81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</row>
    <row r="252" spans="1:81" x14ac:dyDescent="0.2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</row>
    <row r="253" spans="1:81" x14ac:dyDescent="0.2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</row>
    <row r="254" spans="1:81" x14ac:dyDescent="0.2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</row>
    <row r="255" spans="1:81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</row>
    <row r="256" spans="1:81" x14ac:dyDescent="0.2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</row>
    <row r="257" spans="1:81" x14ac:dyDescent="0.2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</row>
    <row r="258" spans="1:81" x14ac:dyDescent="0.2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</row>
    <row r="259" spans="1:81" x14ac:dyDescent="0.2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</row>
    <row r="260" spans="1:81" x14ac:dyDescent="0.2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</row>
    <row r="261" spans="1:81" x14ac:dyDescent="0.2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</row>
    <row r="262" spans="1:81" x14ac:dyDescent="0.2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</row>
    <row r="263" spans="1:81" x14ac:dyDescent="0.2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</row>
    <row r="264" spans="1:81" x14ac:dyDescent="0.2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</row>
    <row r="265" spans="1:81" x14ac:dyDescent="0.2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</row>
    <row r="266" spans="1:81" x14ac:dyDescent="0.2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</row>
    <row r="267" spans="1:81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</row>
    <row r="268" spans="1:81" x14ac:dyDescent="0.2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  <c r="CC268" s="41"/>
    </row>
    <row r="269" spans="1:81" x14ac:dyDescent="0.2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  <c r="CC269" s="41"/>
    </row>
    <row r="270" spans="1:81" x14ac:dyDescent="0.2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</row>
    <row r="271" spans="1:81" x14ac:dyDescent="0.2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</row>
    <row r="272" spans="1:81" x14ac:dyDescent="0.2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</row>
    <row r="273" spans="1:81" x14ac:dyDescent="0.2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</row>
    <row r="274" spans="1:81" x14ac:dyDescent="0.2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</row>
    <row r="275" spans="1:81" x14ac:dyDescent="0.2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</row>
    <row r="276" spans="1:81" x14ac:dyDescent="0.2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</row>
    <row r="277" spans="1:81" x14ac:dyDescent="0.2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</row>
    <row r="278" spans="1:81" x14ac:dyDescent="0.2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</row>
    <row r="279" spans="1:81" x14ac:dyDescent="0.2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</row>
    <row r="280" spans="1:81" x14ac:dyDescent="0.2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</row>
    <row r="281" spans="1:81" x14ac:dyDescent="0.2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</row>
    <row r="282" spans="1:81" x14ac:dyDescent="0.2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</row>
    <row r="283" spans="1:81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</row>
    <row r="284" spans="1:81" x14ac:dyDescent="0.2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</row>
    <row r="285" spans="1:81" x14ac:dyDescent="0.2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</row>
    <row r="286" spans="1:81" x14ac:dyDescent="0.2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  <c r="CC286" s="41"/>
    </row>
    <row r="287" spans="1:81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  <c r="CC287" s="41"/>
    </row>
    <row r="288" spans="1:81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</row>
    <row r="289" spans="1:81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</row>
    <row r="290" spans="1:81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</row>
    <row r="291" spans="1:81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</row>
    <row r="292" spans="1:81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</row>
    <row r="293" spans="1:81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</row>
    <row r="294" spans="1:81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</row>
    <row r="295" spans="1:81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</row>
    <row r="296" spans="1:81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</row>
    <row r="297" spans="1:81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</row>
    <row r="298" spans="1:81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</row>
    <row r="299" spans="1:81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</row>
    <row r="300" spans="1:81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</row>
    <row r="301" spans="1:81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</row>
    <row r="302" spans="1:81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</row>
    <row r="303" spans="1:81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</row>
    <row r="304" spans="1:81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  <c r="CC304" s="41"/>
    </row>
    <row r="305" spans="1:81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</row>
    <row r="306" spans="1:81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</row>
    <row r="307" spans="1:81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</row>
    <row r="308" spans="1:81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</row>
    <row r="309" spans="1:81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</row>
    <row r="310" spans="1:81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</row>
    <row r="311" spans="1:81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</row>
    <row r="312" spans="1:81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</row>
    <row r="313" spans="1:81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</row>
    <row r="314" spans="1:81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</row>
    <row r="315" spans="1:81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</row>
    <row r="316" spans="1:81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</row>
    <row r="317" spans="1:81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</row>
    <row r="318" spans="1:81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</row>
    <row r="319" spans="1:81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</row>
    <row r="320" spans="1:81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</row>
    <row r="321" spans="1:81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</row>
    <row r="322" spans="1:81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  <c r="CC322" s="41"/>
    </row>
    <row r="323" spans="1:81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  <c r="CC323" s="41"/>
    </row>
    <row r="324" spans="1:81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</row>
    <row r="325" spans="1:81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</row>
    <row r="326" spans="1:81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</row>
    <row r="327" spans="1:81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</row>
    <row r="328" spans="1:81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</row>
    <row r="329" spans="1:81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</row>
    <row r="330" spans="1:81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</row>
    <row r="331" spans="1:81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</row>
    <row r="332" spans="1:81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</row>
    <row r="333" spans="1:81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</row>
    <row r="334" spans="1:81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</row>
    <row r="335" spans="1:81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</row>
    <row r="336" spans="1:81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</row>
    <row r="337" spans="1:81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</row>
    <row r="338" spans="1:81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</row>
    <row r="339" spans="1:81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</row>
    <row r="340" spans="1:81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  <c r="CC340" s="41"/>
    </row>
    <row r="341" spans="1:81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  <c r="CC341" s="41"/>
    </row>
    <row r="342" spans="1:81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</row>
    <row r="343" spans="1:81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</row>
    <row r="344" spans="1:81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</row>
    <row r="345" spans="1:81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</row>
    <row r="346" spans="1:81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</row>
    <row r="347" spans="1:81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</row>
    <row r="348" spans="1:81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</row>
    <row r="349" spans="1:81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</row>
    <row r="350" spans="1:81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</row>
    <row r="351" spans="1:81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</row>
    <row r="352" spans="1:81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</row>
    <row r="353" spans="1:81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</row>
    <row r="354" spans="1:81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</row>
    <row r="355" spans="1:81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</row>
    <row r="356" spans="1:81" x14ac:dyDescent="0.2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</row>
    <row r="357" spans="1:81" x14ac:dyDescent="0.2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</row>
    <row r="358" spans="1:81" x14ac:dyDescent="0.2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  <c r="CC358" s="41"/>
    </row>
    <row r="359" spans="1:81" x14ac:dyDescent="0.2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  <c r="CC359" s="41"/>
    </row>
    <row r="360" spans="1:81" x14ac:dyDescent="0.2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</row>
    <row r="361" spans="1:81" x14ac:dyDescent="0.2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</row>
    <row r="362" spans="1:81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</row>
    <row r="363" spans="1:81" x14ac:dyDescent="0.2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</row>
    <row r="364" spans="1:81" x14ac:dyDescent="0.2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</row>
    <row r="365" spans="1:81" x14ac:dyDescent="0.2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</row>
    <row r="366" spans="1:81" x14ac:dyDescent="0.2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</row>
    <row r="367" spans="1:81" x14ac:dyDescent="0.2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</row>
    <row r="368" spans="1:81" x14ac:dyDescent="0.2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</row>
    <row r="369" spans="1:81" x14ac:dyDescent="0.2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</row>
    <row r="370" spans="1:81" x14ac:dyDescent="0.2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</row>
    <row r="371" spans="1:81" x14ac:dyDescent="0.2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</row>
    <row r="372" spans="1:81" x14ac:dyDescent="0.2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</row>
    <row r="373" spans="1:81" x14ac:dyDescent="0.2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</row>
    <row r="374" spans="1:81" x14ac:dyDescent="0.2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</row>
    <row r="375" spans="1:81" x14ac:dyDescent="0.2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</row>
    <row r="376" spans="1:81" x14ac:dyDescent="0.2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</row>
    <row r="377" spans="1:81" x14ac:dyDescent="0.2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  <c r="CC377" s="41"/>
    </row>
    <row r="378" spans="1:81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</row>
    <row r="379" spans="1:81" x14ac:dyDescent="0.2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</row>
    <row r="380" spans="1:81" x14ac:dyDescent="0.2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</row>
    <row r="381" spans="1:81" x14ac:dyDescent="0.2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</row>
    <row r="382" spans="1:81" x14ac:dyDescent="0.2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</row>
    <row r="383" spans="1:81" x14ac:dyDescent="0.2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</row>
    <row r="384" spans="1:81" x14ac:dyDescent="0.2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</row>
    <row r="385" spans="1:81" x14ac:dyDescent="0.2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</row>
    <row r="386" spans="1:81" x14ac:dyDescent="0.2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</row>
    <row r="387" spans="1:81" x14ac:dyDescent="0.2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</row>
    <row r="388" spans="1:81" x14ac:dyDescent="0.2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</row>
    <row r="389" spans="1:81" x14ac:dyDescent="0.2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</row>
    <row r="390" spans="1:81" x14ac:dyDescent="0.2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</row>
    <row r="391" spans="1:81" x14ac:dyDescent="0.2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</row>
    <row r="392" spans="1:81" x14ac:dyDescent="0.2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</row>
    <row r="393" spans="1:81" x14ac:dyDescent="0.2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</row>
    <row r="394" spans="1:81" x14ac:dyDescent="0.2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</row>
    <row r="395" spans="1:81" x14ac:dyDescent="0.2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  <c r="CC395" s="41"/>
    </row>
    <row r="396" spans="1:81" x14ac:dyDescent="0.2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</row>
    <row r="397" spans="1:81" x14ac:dyDescent="0.2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</row>
    <row r="398" spans="1:81" x14ac:dyDescent="0.2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</row>
    <row r="399" spans="1:81" x14ac:dyDescent="0.2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</row>
    <row r="400" spans="1:81" x14ac:dyDescent="0.2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</row>
    <row r="401" spans="1:81" x14ac:dyDescent="0.2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</row>
    <row r="402" spans="1:81" x14ac:dyDescent="0.2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</row>
    <row r="403" spans="1:81" x14ac:dyDescent="0.2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</row>
    <row r="404" spans="1:81" x14ac:dyDescent="0.2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</row>
    <row r="405" spans="1:81" x14ac:dyDescent="0.2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</row>
    <row r="406" spans="1:81" x14ac:dyDescent="0.2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</row>
    <row r="407" spans="1:81" x14ac:dyDescent="0.2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</row>
    <row r="408" spans="1:81" x14ac:dyDescent="0.2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</row>
    <row r="409" spans="1:81" x14ac:dyDescent="0.2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</row>
    <row r="410" spans="1:81" x14ac:dyDescent="0.2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</row>
    <row r="411" spans="1:81" x14ac:dyDescent="0.2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</row>
    <row r="412" spans="1:81" x14ac:dyDescent="0.2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</row>
    <row r="413" spans="1:81" x14ac:dyDescent="0.2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</row>
    <row r="414" spans="1:81" x14ac:dyDescent="0.2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</row>
    <row r="415" spans="1:81" x14ac:dyDescent="0.2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</row>
    <row r="416" spans="1:81" x14ac:dyDescent="0.2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</row>
    <row r="417" spans="1:81" x14ac:dyDescent="0.2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</row>
    <row r="418" spans="1:81" x14ac:dyDescent="0.2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</row>
    <row r="419" spans="1:81" x14ac:dyDescent="0.2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</row>
    <row r="420" spans="1:81" x14ac:dyDescent="0.2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</row>
    <row r="421" spans="1:81" x14ac:dyDescent="0.2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</row>
    <row r="422" spans="1:81" x14ac:dyDescent="0.2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</row>
    <row r="423" spans="1:81" x14ac:dyDescent="0.2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</row>
    <row r="424" spans="1:81" x14ac:dyDescent="0.2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</row>
    <row r="425" spans="1:81" x14ac:dyDescent="0.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</row>
    <row r="426" spans="1:81" x14ac:dyDescent="0.2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</row>
    <row r="427" spans="1:81" x14ac:dyDescent="0.2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</row>
    <row r="428" spans="1:81" x14ac:dyDescent="0.2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</row>
    <row r="429" spans="1:81" x14ac:dyDescent="0.2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</row>
    <row r="430" spans="1:81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  <c r="CC430" s="41"/>
    </row>
    <row r="431" spans="1:81" x14ac:dyDescent="0.2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</row>
    <row r="432" spans="1:81" x14ac:dyDescent="0.2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</row>
    <row r="433" spans="1:81" x14ac:dyDescent="0.2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</row>
    <row r="434" spans="1:81" x14ac:dyDescent="0.2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</row>
    <row r="435" spans="1:81" x14ac:dyDescent="0.2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</row>
    <row r="436" spans="1:81" x14ac:dyDescent="0.2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</row>
    <row r="437" spans="1:81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</row>
    <row r="438" spans="1:81" x14ac:dyDescent="0.2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</row>
    <row r="439" spans="1:81" x14ac:dyDescent="0.2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</row>
    <row r="440" spans="1:81" x14ac:dyDescent="0.2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</row>
    <row r="441" spans="1:81" x14ac:dyDescent="0.2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</row>
    <row r="442" spans="1:81" x14ac:dyDescent="0.2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</row>
    <row r="443" spans="1:81" x14ac:dyDescent="0.2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</row>
    <row r="444" spans="1:81" x14ac:dyDescent="0.2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</row>
    <row r="445" spans="1:81" x14ac:dyDescent="0.2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</row>
    <row r="446" spans="1:81" x14ac:dyDescent="0.2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</row>
    <row r="447" spans="1:81" x14ac:dyDescent="0.2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</row>
    <row r="448" spans="1:81" x14ac:dyDescent="0.2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</row>
    <row r="449" spans="1:81" x14ac:dyDescent="0.2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</row>
    <row r="450" spans="1:81" x14ac:dyDescent="0.2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</row>
    <row r="451" spans="1:81" x14ac:dyDescent="0.2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</row>
    <row r="452" spans="1:81" x14ac:dyDescent="0.2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</row>
    <row r="453" spans="1:81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</row>
    <row r="454" spans="1:81" x14ac:dyDescent="0.2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</row>
    <row r="455" spans="1:81" x14ac:dyDescent="0.2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</row>
    <row r="456" spans="1:81" x14ac:dyDescent="0.2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</row>
    <row r="457" spans="1:81" x14ac:dyDescent="0.2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</row>
    <row r="458" spans="1:81" x14ac:dyDescent="0.2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</row>
    <row r="459" spans="1:81" x14ac:dyDescent="0.2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</row>
    <row r="460" spans="1:81" x14ac:dyDescent="0.2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</row>
    <row r="461" spans="1:81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</row>
    <row r="462" spans="1:81" x14ac:dyDescent="0.2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</row>
    <row r="463" spans="1:81" x14ac:dyDescent="0.2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</row>
    <row r="464" spans="1:81" x14ac:dyDescent="0.2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</row>
    <row r="465" spans="1:81" x14ac:dyDescent="0.2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</row>
    <row r="466" spans="1:81" x14ac:dyDescent="0.2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</row>
    <row r="467" spans="1:81" x14ac:dyDescent="0.2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</row>
    <row r="468" spans="1:81" x14ac:dyDescent="0.2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</row>
    <row r="469" spans="1:81" x14ac:dyDescent="0.2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</row>
    <row r="470" spans="1:81" x14ac:dyDescent="0.2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</row>
    <row r="471" spans="1:81" x14ac:dyDescent="0.2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</row>
    <row r="472" spans="1:81" x14ac:dyDescent="0.2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</row>
    <row r="473" spans="1:81" x14ac:dyDescent="0.2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</row>
    <row r="474" spans="1:81" x14ac:dyDescent="0.2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</row>
    <row r="475" spans="1:81" x14ac:dyDescent="0.2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</row>
    <row r="476" spans="1:81" x14ac:dyDescent="0.2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</row>
    <row r="477" spans="1:81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  <c r="CC477" s="41"/>
    </row>
    <row r="478" spans="1:81" x14ac:dyDescent="0.2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</row>
    <row r="479" spans="1:81" x14ac:dyDescent="0.2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</row>
    <row r="480" spans="1:81" x14ac:dyDescent="0.2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</row>
    <row r="481" spans="1:81" x14ac:dyDescent="0.2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</row>
    <row r="482" spans="1:81" x14ac:dyDescent="0.2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</row>
    <row r="483" spans="1:81" x14ac:dyDescent="0.2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</row>
    <row r="484" spans="1:81" x14ac:dyDescent="0.2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</row>
    <row r="485" spans="1:81" x14ac:dyDescent="0.2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</row>
    <row r="486" spans="1:81" x14ac:dyDescent="0.2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</row>
    <row r="487" spans="1:81" x14ac:dyDescent="0.2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</row>
    <row r="488" spans="1:81" x14ac:dyDescent="0.2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</row>
    <row r="489" spans="1:81" x14ac:dyDescent="0.2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</row>
    <row r="490" spans="1:81" x14ac:dyDescent="0.2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</row>
    <row r="491" spans="1:81" x14ac:dyDescent="0.2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</row>
    <row r="492" spans="1:81" x14ac:dyDescent="0.2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</row>
    <row r="493" spans="1:81" x14ac:dyDescent="0.2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</row>
    <row r="494" spans="1:81" x14ac:dyDescent="0.2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</row>
    <row r="495" spans="1:81" x14ac:dyDescent="0.2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  <c r="CB495" s="41"/>
      <c r="CC495" s="41"/>
    </row>
    <row r="496" spans="1:81" x14ac:dyDescent="0.2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  <c r="CB496" s="41"/>
      <c r="CC496" s="41"/>
    </row>
    <row r="497" spans="1:81" x14ac:dyDescent="0.2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  <c r="CB497" s="41"/>
      <c r="CC497" s="41"/>
    </row>
    <row r="498" spans="1:81" x14ac:dyDescent="0.2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  <c r="CB498" s="41"/>
      <c r="CC498" s="41"/>
    </row>
    <row r="499" spans="1:81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  <c r="CB499" s="41"/>
      <c r="CC499" s="41"/>
    </row>
    <row r="500" spans="1:81" x14ac:dyDescent="0.2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  <c r="CB500" s="41"/>
      <c r="CC500" s="41"/>
    </row>
    <row r="501" spans="1:81" x14ac:dyDescent="0.2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  <c r="CB501" s="41"/>
      <c r="CC501" s="41"/>
    </row>
    <row r="502" spans="1:81" x14ac:dyDescent="0.2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  <c r="CB502" s="41"/>
      <c r="CC502" s="41"/>
    </row>
    <row r="503" spans="1:81" x14ac:dyDescent="0.2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  <c r="CB503" s="41"/>
      <c r="CC503" s="41"/>
    </row>
    <row r="504" spans="1:81" x14ac:dyDescent="0.2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  <c r="CB504" s="41"/>
      <c r="CC504" s="41"/>
    </row>
    <row r="505" spans="1:81" x14ac:dyDescent="0.2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  <c r="CB505" s="41"/>
      <c r="CC505" s="41"/>
    </row>
    <row r="506" spans="1:81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  <c r="CB506" s="41"/>
      <c r="CC506" s="41"/>
    </row>
    <row r="507" spans="1:81" x14ac:dyDescent="0.2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  <c r="CB507" s="41"/>
      <c r="CC507" s="41"/>
    </row>
    <row r="508" spans="1:81" x14ac:dyDescent="0.2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  <c r="CB508" s="41"/>
      <c r="CC508" s="41"/>
    </row>
    <row r="509" spans="1:81" x14ac:dyDescent="0.2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  <c r="CB509" s="41"/>
      <c r="CC509" s="41"/>
    </row>
    <row r="510" spans="1:81" x14ac:dyDescent="0.2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  <c r="CB510" s="41"/>
      <c r="CC510" s="41"/>
    </row>
    <row r="511" spans="1:81" x14ac:dyDescent="0.2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  <c r="CB511" s="41"/>
      <c r="CC511" s="41"/>
    </row>
    <row r="512" spans="1:81" x14ac:dyDescent="0.2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  <c r="CB512" s="41"/>
      <c r="CC512" s="41"/>
    </row>
    <row r="513" spans="1:81" x14ac:dyDescent="0.2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  <c r="CB513" s="41"/>
      <c r="CC513" s="41"/>
    </row>
    <row r="514" spans="1:81" x14ac:dyDescent="0.2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  <c r="CB514" s="41"/>
      <c r="CC514" s="41"/>
    </row>
    <row r="515" spans="1:81" x14ac:dyDescent="0.2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  <c r="CB515" s="41"/>
      <c r="CC515" s="41"/>
    </row>
    <row r="516" spans="1:81" x14ac:dyDescent="0.2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  <c r="CB516" s="41"/>
      <c r="CC516" s="41"/>
    </row>
    <row r="517" spans="1:81" x14ac:dyDescent="0.2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  <c r="CB517" s="41"/>
      <c r="CC517" s="41"/>
    </row>
    <row r="518" spans="1:81" x14ac:dyDescent="0.2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  <c r="CB518" s="41"/>
      <c r="CC518" s="41"/>
    </row>
    <row r="519" spans="1:81" x14ac:dyDescent="0.2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  <c r="CB519" s="41"/>
      <c r="CC519" s="41"/>
    </row>
    <row r="520" spans="1:81" x14ac:dyDescent="0.2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  <c r="CB520" s="41"/>
      <c r="CC520" s="41"/>
    </row>
    <row r="521" spans="1:81" x14ac:dyDescent="0.2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  <c r="CB521" s="41"/>
      <c r="CC521" s="41"/>
    </row>
    <row r="522" spans="1:81" x14ac:dyDescent="0.2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  <c r="CB522" s="41"/>
      <c r="CC522" s="41"/>
    </row>
    <row r="523" spans="1:81" x14ac:dyDescent="0.2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  <c r="CB523" s="41"/>
      <c r="CC523" s="41"/>
    </row>
    <row r="524" spans="1:81" x14ac:dyDescent="0.2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  <c r="CB524" s="41"/>
      <c r="CC524" s="41"/>
    </row>
    <row r="525" spans="1:81" x14ac:dyDescent="0.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  <c r="CB525" s="41"/>
      <c r="CC525" s="41"/>
    </row>
    <row r="526" spans="1:81" x14ac:dyDescent="0.2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  <c r="CB526" s="41"/>
      <c r="CC526" s="41"/>
    </row>
    <row r="527" spans="1:81" x14ac:dyDescent="0.2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  <c r="CB527" s="41"/>
      <c r="CC527" s="41"/>
    </row>
    <row r="528" spans="1:81" x14ac:dyDescent="0.2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  <c r="CB528" s="41"/>
      <c r="CC528" s="41"/>
    </row>
    <row r="529" spans="1:81" x14ac:dyDescent="0.2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  <c r="CB529" s="41"/>
      <c r="CC529" s="41"/>
    </row>
    <row r="530" spans="1:81" x14ac:dyDescent="0.2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  <c r="CB530" s="41"/>
      <c r="CC530" s="41"/>
    </row>
    <row r="531" spans="1:81" x14ac:dyDescent="0.2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  <c r="CB531" s="41"/>
      <c r="CC531" s="41"/>
    </row>
    <row r="532" spans="1:81" x14ac:dyDescent="0.2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  <c r="CB532" s="41"/>
      <c r="CC532" s="41"/>
    </row>
    <row r="533" spans="1:81" x14ac:dyDescent="0.2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  <c r="CB533" s="41"/>
      <c r="CC533" s="41"/>
    </row>
    <row r="534" spans="1:81" x14ac:dyDescent="0.2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  <c r="CB534" s="41"/>
      <c r="CC534" s="41"/>
    </row>
    <row r="535" spans="1:81" x14ac:dyDescent="0.2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  <c r="CB535" s="41"/>
      <c r="CC535" s="41"/>
    </row>
    <row r="536" spans="1:81" x14ac:dyDescent="0.2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  <c r="CB536" s="41"/>
      <c r="CC536" s="41"/>
    </row>
    <row r="537" spans="1:81" x14ac:dyDescent="0.2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  <c r="CB537" s="41"/>
      <c r="CC537" s="41"/>
    </row>
    <row r="538" spans="1:81" x14ac:dyDescent="0.2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  <c r="CB538" s="41"/>
      <c r="CC538" s="41"/>
    </row>
    <row r="539" spans="1:81" x14ac:dyDescent="0.2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  <c r="CB539" s="41"/>
      <c r="CC539" s="41"/>
    </row>
    <row r="540" spans="1:81" x14ac:dyDescent="0.2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  <c r="CB540" s="41"/>
      <c r="CC540" s="41"/>
    </row>
    <row r="541" spans="1:81" x14ac:dyDescent="0.2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  <c r="CB541" s="41"/>
      <c r="CC541" s="41"/>
    </row>
    <row r="542" spans="1:81" x14ac:dyDescent="0.2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  <c r="CB542" s="41"/>
      <c r="CC542" s="41"/>
    </row>
    <row r="543" spans="1:81" x14ac:dyDescent="0.2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  <c r="CB543" s="41"/>
      <c r="CC543" s="41"/>
    </row>
    <row r="544" spans="1:81" x14ac:dyDescent="0.2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  <c r="CB544" s="41"/>
      <c r="CC544" s="41"/>
    </row>
    <row r="545" spans="1:81" x14ac:dyDescent="0.2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  <c r="CB545" s="41"/>
      <c r="CC545" s="41"/>
    </row>
    <row r="546" spans="1:81" x14ac:dyDescent="0.2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  <c r="CB546" s="41"/>
      <c r="CC546" s="41"/>
    </row>
    <row r="547" spans="1:81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  <c r="CB547" s="41"/>
      <c r="CC547" s="41"/>
    </row>
    <row r="548" spans="1:81" x14ac:dyDescent="0.2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  <c r="CB548" s="41"/>
      <c r="CC548" s="41"/>
    </row>
    <row r="549" spans="1:81" x14ac:dyDescent="0.2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  <c r="CB549" s="41"/>
      <c r="CC549" s="41"/>
    </row>
    <row r="550" spans="1:81" x14ac:dyDescent="0.2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  <c r="CB550" s="41"/>
      <c r="CC550" s="41"/>
    </row>
    <row r="551" spans="1:81" x14ac:dyDescent="0.2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  <c r="CB551" s="41"/>
      <c r="CC551" s="41"/>
    </row>
    <row r="552" spans="1:81" x14ac:dyDescent="0.2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  <c r="CB552" s="41"/>
      <c r="CC552" s="41"/>
    </row>
    <row r="553" spans="1:81" x14ac:dyDescent="0.2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  <c r="CB553" s="41"/>
      <c r="CC553" s="41"/>
    </row>
    <row r="554" spans="1:81" x14ac:dyDescent="0.2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  <c r="CB554" s="41"/>
      <c r="CC554" s="41"/>
    </row>
    <row r="555" spans="1:81" x14ac:dyDescent="0.2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  <c r="CB555" s="41"/>
      <c r="CC555" s="41"/>
    </row>
    <row r="556" spans="1:81" x14ac:dyDescent="0.2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  <c r="CB556" s="41"/>
      <c r="CC556" s="41"/>
    </row>
    <row r="557" spans="1:81" x14ac:dyDescent="0.2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  <c r="CB557" s="41"/>
      <c r="CC557" s="41"/>
    </row>
    <row r="558" spans="1:81" x14ac:dyDescent="0.2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  <c r="CB558" s="41"/>
      <c r="CC558" s="41"/>
    </row>
    <row r="559" spans="1:81" x14ac:dyDescent="0.2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  <c r="CB559" s="41"/>
      <c r="CC559" s="41"/>
    </row>
    <row r="560" spans="1:81" x14ac:dyDescent="0.2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  <c r="CB560" s="41"/>
      <c r="CC560" s="41"/>
    </row>
    <row r="561" spans="1:81" x14ac:dyDescent="0.25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  <c r="CB561" s="41"/>
      <c r="CC561" s="41"/>
    </row>
    <row r="562" spans="1:81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  <c r="CB562" s="41"/>
      <c r="CC562" s="41"/>
    </row>
    <row r="563" spans="1:81" x14ac:dyDescent="0.25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  <c r="CB563" s="41"/>
      <c r="CC563" s="41"/>
    </row>
    <row r="564" spans="1:81" x14ac:dyDescent="0.25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  <c r="CB564" s="41"/>
      <c r="CC564" s="41"/>
    </row>
    <row r="565" spans="1:81" x14ac:dyDescent="0.2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  <c r="CB565" s="41"/>
      <c r="CC565" s="41"/>
    </row>
    <row r="566" spans="1:81" x14ac:dyDescent="0.25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  <c r="CB566" s="41"/>
      <c r="CC566" s="41"/>
    </row>
    <row r="567" spans="1:81" x14ac:dyDescent="0.25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  <c r="CB567" s="41"/>
      <c r="CC567" s="41"/>
    </row>
    <row r="568" spans="1:81" x14ac:dyDescent="0.25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  <c r="CB568" s="41"/>
      <c r="CC568" s="41"/>
    </row>
    <row r="569" spans="1:81" x14ac:dyDescent="0.25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  <c r="CB569" s="41"/>
      <c r="CC569" s="41"/>
    </row>
    <row r="570" spans="1:81" x14ac:dyDescent="0.25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  <c r="CB570" s="41"/>
      <c r="CC570" s="41"/>
    </row>
    <row r="571" spans="1:81" x14ac:dyDescent="0.25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  <c r="CB571" s="41"/>
      <c r="CC571" s="41"/>
    </row>
    <row r="572" spans="1:81" x14ac:dyDescent="0.25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  <c r="CB572" s="41"/>
      <c r="CC572" s="41"/>
    </row>
    <row r="573" spans="1:81" x14ac:dyDescent="0.25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  <c r="CB573" s="41"/>
      <c r="CC573" s="41"/>
    </row>
    <row r="574" spans="1:81" x14ac:dyDescent="0.25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  <c r="CB574" s="41"/>
      <c r="CC574" s="41"/>
    </row>
    <row r="575" spans="1:81" x14ac:dyDescent="0.2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  <c r="CB575" s="41"/>
      <c r="CC575" s="41"/>
    </row>
    <row r="576" spans="1:81" x14ac:dyDescent="0.25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</row>
    <row r="577" spans="1:81" x14ac:dyDescent="0.25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</row>
    <row r="578" spans="1:81" x14ac:dyDescent="0.25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</row>
    <row r="579" spans="1:81" x14ac:dyDescent="0.25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</row>
    <row r="580" spans="1:81" x14ac:dyDescent="0.25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</row>
    <row r="581" spans="1:81" x14ac:dyDescent="0.25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</row>
    <row r="582" spans="1:81" x14ac:dyDescent="0.25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</row>
    <row r="583" spans="1:81" x14ac:dyDescent="0.25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</row>
    <row r="584" spans="1:81" x14ac:dyDescent="0.25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</row>
    <row r="585" spans="1:81" x14ac:dyDescent="0.2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</row>
    <row r="586" spans="1:81" x14ac:dyDescent="0.25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</row>
    <row r="587" spans="1:81" x14ac:dyDescent="0.25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</row>
    <row r="588" spans="1:81" x14ac:dyDescent="0.25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</row>
    <row r="589" spans="1:81" x14ac:dyDescent="0.25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</row>
    <row r="590" spans="1:81" x14ac:dyDescent="0.25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</row>
    <row r="591" spans="1:81" x14ac:dyDescent="0.25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  <c r="CB591" s="41"/>
      <c r="CC591" s="41"/>
    </row>
    <row r="592" spans="1:81" x14ac:dyDescent="0.25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</row>
    <row r="593" spans="1:81" x14ac:dyDescent="0.25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</row>
    <row r="594" spans="1:81" x14ac:dyDescent="0.25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</row>
    <row r="595" spans="1:81" x14ac:dyDescent="0.2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</row>
    <row r="596" spans="1:81" x14ac:dyDescent="0.25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</row>
    <row r="597" spans="1:81" x14ac:dyDescent="0.25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</row>
    <row r="598" spans="1:81" x14ac:dyDescent="0.25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</row>
    <row r="599" spans="1:81" x14ac:dyDescent="0.25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</row>
    <row r="600" spans="1:81" x14ac:dyDescent="0.25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</row>
    <row r="601" spans="1:81" x14ac:dyDescent="0.25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</row>
    <row r="602" spans="1:81" x14ac:dyDescent="0.25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</row>
    <row r="603" spans="1:81" x14ac:dyDescent="0.25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</row>
    <row r="604" spans="1:81" x14ac:dyDescent="0.25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</row>
    <row r="605" spans="1:81" x14ac:dyDescent="0.2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</row>
    <row r="606" spans="1:81" x14ac:dyDescent="0.25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</row>
    <row r="607" spans="1:81" x14ac:dyDescent="0.25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</row>
    <row r="608" spans="1:81" x14ac:dyDescent="0.25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</row>
    <row r="609" spans="1:81" x14ac:dyDescent="0.25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</row>
    <row r="610" spans="1:81" x14ac:dyDescent="0.25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</row>
    <row r="611" spans="1:81" x14ac:dyDescent="0.25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</row>
    <row r="612" spans="1:81" x14ac:dyDescent="0.25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</row>
    <row r="613" spans="1:81" x14ac:dyDescent="0.25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  <c r="CB613" s="41"/>
      <c r="CC613" s="41"/>
    </row>
    <row r="614" spans="1:81" x14ac:dyDescent="0.25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  <c r="CC614" s="41"/>
    </row>
    <row r="615" spans="1:81" x14ac:dyDescent="0.2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  <c r="CC615" s="41"/>
    </row>
    <row r="616" spans="1:81" x14ac:dyDescent="0.25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  <c r="CC616" s="41"/>
    </row>
    <row r="617" spans="1:81" x14ac:dyDescent="0.25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  <c r="CC617" s="41"/>
    </row>
    <row r="618" spans="1:81" x14ac:dyDescent="0.25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  <c r="CC618" s="41"/>
    </row>
    <row r="619" spans="1:81" x14ac:dyDescent="0.25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  <c r="CC619" s="41"/>
    </row>
    <row r="620" spans="1:81" x14ac:dyDescent="0.25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  <c r="CC620" s="41"/>
    </row>
    <row r="621" spans="1:81" x14ac:dyDescent="0.25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</row>
    <row r="622" spans="1:81" x14ac:dyDescent="0.25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  <c r="CC622" s="41"/>
    </row>
    <row r="623" spans="1:81" x14ac:dyDescent="0.25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  <c r="CC623" s="41"/>
    </row>
    <row r="624" spans="1:81" x14ac:dyDescent="0.25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  <c r="CC624" s="41"/>
    </row>
    <row r="625" spans="1:81" x14ac:dyDescent="0.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  <c r="CC625" s="41"/>
    </row>
    <row r="626" spans="1:81" x14ac:dyDescent="0.25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  <c r="CC626" s="41"/>
    </row>
    <row r="627" spans="1:81" x14ac:dyDescent="0.25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  <c r="CC627" s="41"/>
    </row>
    <row r="628" spans="1:81" x14ac:dyDescent="0.25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  <c r="CC628" s="41"/>
    </row>
    <row r="629" spans="1:81" x14ac:dyDescent="0.25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  <c r="CC629" s="41"/>
    </row>
    <row r="630" spans="1:81" x14ac:dyDescent="0.25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  <c r="CC630" s="41"/>
    </row>
    <row r="631" spans="1:81" x14ac:dyDescent="0.25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  <c r="CC631" s="41"/>
    </row>
    <row r="632" spans="1:81" x14ac:dyDescent="0.25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  <c r="CC632" s="41"/>
    </row>
    <row r="633" spans="1:81" x14ac:dyDescent="0.25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  <c r="CC633" s="41"/>
    </row>
    <row r="634" spans="1:81" x14ac:dyDescent="0.25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  <c r="CC634" s="41"/>
    </row>
    <row r="635" spans="1:81" x14ac:dyDescent="0.2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  <c r="CC635" s="41"/>
    </row>
    <row r="636" spans="1:81" x14ac:dyDescent="0.25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  <c r="CC636" s="41"/>
    </row>
    <row r="637" spans="1:81" x14ac:dyDescent="0.25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  <c r="CC637" s="41"/>
    </row>
    <row r="638" spans="1:81" x14ac:dyDescent="0.25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  <c r="CC638" s="41"/>
    </row>
    <row r="639" spans="1:81" x14ac:dyDescent="0.25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  <c r="CC639" s="41"/>
    </row>
    <row r="640" spans="1:81" x14ac:dyDescent="0.25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  <c r="CC640" s="41"/>
    </row>
    <row r="641" spans="1:81" x14ac:dyDescent="0.25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  <c r="CC641" s="41"/>
    </row>
    <row r="642" spans="1:81" x14ac:dyDescent="0.25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  <c r="CC642" s="41"/>
    </row>
    <row r="643" spans="1:81" x14ac:dyDescent="0.25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  <c r="CC643" s="41"/>
    </row>
    <row r="644" spans="1:81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  <c r="CC644" s="41"/>
    </row>
    <row r="645" spans="1:81" x14ac:dyDescent="0.2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  <c r="CC645" s="41"/>
    </row>
    <row r="646" spans="1:81" x14ac:dyDescent="0.25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  <c r="CC646" s="41"/>
    </row>
    <row r="647" spans="1:81" x14ac:dyDescent="0.25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  <c r="CC647" s="41"/>
    </row>
    <row r="648" spans="1:81" x14ac:dyDescent="0.25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  <c r="CC648" s="41"/>
    </row>
    <row r="649" spans="1:81" x14ac:dyDescent="0.25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  <c r="CC649" s="41"/>
    </row>
    <row r="650" spans="1:81" x14ac:dyDescent="0.25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  <c r="CC650" s="41"/>
    </row>
    <row r="651" spans="1:81" x14ac:dyDescent="0.25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  <c r="CC651" s="41"/>
    </row>
    <row r="652" spans="1:81" x14ac:dyDescent="0.25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  <c r="CC652" s="41"/>
    </row>
    <row r="653" spans="1:81" x14ac:dyDescent="0.25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  <c r="CC653" s="41"/>
    </row>
    <row r="654" spans="1:81" x14ac:dyDescent="0.25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  <c r="CC654" s="41"/>
    </row>
    <row r="655" spans="1:81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  <c r="CC655" s="41"/>
    </row>
    <row r="656" spans="1:81" x14ac:dyDescent="0.25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  <c r="CC656" s="41"/>
    </row>
    <row r="657" spans="1:81" x14ac:dyDescent="0.25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  <c r="CC657" s="41"/>
    </row>
    <row r="658" spans="1:81" x14ac:dyDescent="0.25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  <c r="CC658" s="41"/>
    </row>
    <row r="659" spans="1:81" x14ac:dyDescent="0.25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  <c r="CC659" s="41"/>
    </row>
    <row r="660" spans="1:81" x14ac:dyDescent="0.25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  <c r="CC660" s="41"/>
    </row>
    <row r="661" spans="1:81" x14ac:dyDescent="0.25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  <c r="CC661" s="41"/>
    </row>
    <row r="662" spans="1:81" x14ac:dyDescent="0.25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  <c r="CC662" s="41"/>
    </row>
    <row r="663" spans="1:81" x14ac:dyDescent="0.25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  <c r="CC663" s="41"/>
    </row>
    <row r="664" spans="1:81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  <c r="CC664" s="41"/>
    </row>
    <row r="665" spans="1:81" x14ac:dyDescent="0.2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  <c r="CC665" s="41"/>
    </row>
    <row r="666" spans="1:81" x14ac:dyDescent="0.25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  <c r="CC666" s="41"/>
    </row>
    <row r="667" spans="1:81" x14ac:dyDescent="0.25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  <c r="CC667" s="41"/>
    </row>
    <row r="668" spans="1:81" x14ac:dyDescent="0.25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  <c r="CC668" s="41"/>
    </row>
    <row r="669" spans="1:81" x14ac:dyDescent="0.25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  <c r="CC669" s="41"/>
    </row>
    <row r="670" spans="1:81" x14ac:dyDescent="0.25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  <c r="CC670" s="41"/>
    </row>
    <row r="671" spans="1:81" x14ac:dyDescent="0.25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  <c r="CC671" s="41"/>
    </row>
    <row r="672" spans="1:81" x14ac:dyDescent="0.25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  <c r="CC672" s="41"/>
    </row>
    <row r="673" spans="1:81" x14ac:dyDescent="0.25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  <c r="CC673" s="41"/>
    </row>
    <row r="674" spans="1:81" x14ac:dyDescent="0.25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  <c r="CC674" s="41"/>
    </row>
    <row r="675" spans="1:81" x14ac:dyDescent="0.2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  <c r="CC675" s="41"/>
    </row>
    <row r="676" spans="1:81" x14ac:dyDescent="0.25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  <c r="CC676" s="41"/>
    </row>
    <row r="677" spans="1:81" x14ac:dyDescent="0.25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  <c r="CC677" s="41"/>
    </row>
    <row r="678" spans="1:81" x14ac:dyDescent="0.25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  <c r="CC678" s="41"/>
    </row>
    <row r="679" spans="1:81" x14ac:dyDescent="0.25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  <c r="CC679" s="41"/>
    </row>
    <row r="680" spans="1:81" x14ac:dyDescent="0.25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  <c r="CC680" s="41"/>
    </row>
    <row r="681" spans="1:81" x14ac:dyDescent="0.25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  <c r="CC681" s="41"/>
    </row>
    <row r="682" spans="1:81" x14ac:dyDescent="0.25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  <c r="CC682" s="41"/>
    </row>
    <row r="683" spans="1:81" x14ac:dyDescent="0.25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  <c r="CC683" s="41"/>
    </row>
    <row r="684" spans="1:81" x14ac:dyDescent="0.25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  <c r="CC684" s="41"/>
    </row>
    <row r="685" spans="1:81" x14ac:dyDescent="0.2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  <c r="CC685" s="41"/>
    </row>
    <row r="686" spans="1:81" x14ac:dyDescent="0.25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  <c r="CC686" s="41"/>
    </row>
    <row r="687" spans="1:81" x14ac:dyDescent="0.25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  <c r="CC687" s="41"/>
    </row>
    <row r="688" spans="1:81" x14ac:dyDescent="0.25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  <c r="CC688" s="41"/>
    </row>
    <row r="689" spans="1:81" x14ac:dyDescent="0.25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  <c r="CC689" s="41"/>
    </row>
    <row r="690" spans="1:81" x14ac:dyDescent="0.25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  <c r="CC690" s="41"/>
    </row>
    <row r="691" spans="1:81" x14ac:dyDescent="0.25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  <c r="CC691" s="41"/>
    </row>
    <row r="692" spans="1:81" x14ac:dyDescent="0.25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  <c r="CC692" s="41"/>
    </row>
    <row r="693" spans="1:81" x14ac:dyDescent="0.25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  <c r="CC693" s="41"/>
    </row>
    <row r="694" spans="1:81" x14ac:dyDescent="0.25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  <c r="CC694" s="41"/>
    </row>
    <row r="695" spans="1:81" x14ac:dyDescent="0.2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  <c r="CC695" s="41"/>
    </row>
    <row r="696" spans="1:81" x14ac:dyDescent="0.25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  <c r="CC696" s="41"/>
    </row>
    <row r="697" spans="1:81" x14ac:dyDescent="0.25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  <c r="CC697" s="41"/>
    </row>
    <row r="698" spans="1:81" x14ac:dyDescent="0.25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  <c r="CC698" s="41"/>
    </row>
    <row r="699" spans="1:81" x14ac:dyDescent="0.25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  <c r="CC699" s="41"/>
    </row>
    <row r="700" spans="1:81" x14ac:dyDescent="0.25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  <c r="CC700" s="41"/>
    </row>
    <row r="701" spans="1:81" x14ac:dyDescent="0.25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  <c r="CC701" s="41"/>
    </row>
    <row r="702" spans="1:81" x14ac:dyDescent="0.25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  <c r="CC702" s="41"/>
    </row>
    <row r="703" spans="1:81" x14ac:dyDescent="0.25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  <c r="CC703" s="41"/>
    </row>
    <row r="704" spans="1:81" x14ac:dyDescent="0.25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  <c r="CC704" s="41"/>
    </row>
    <row r="705" spans="1:81" x14ac:dyDescent="0.2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  <c r="CC705" s="41"/>
    </row>
    <row r="706" spans="1:81" x14ac:dyDescent="0.25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  <c r="CC706" s="41"/>
    </row>
    <row r="707" spans="1:81" x14ac:dyDescent="0.25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  <c r="CC707" s="41"/>
    </row>
    <row r="708" spans="1:81" x14ac:dyDescent="0.25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  <c r="CC708" s="41"/>
    </row>
    <row r="709" spans="1:81" x14ac:dyDescent="0.25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  <c r="CC709" s="41"/>
    </row>
    <row r="710" spans="1:81" x14ac:dyDescent="0.25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  <c r="CC710" s="41"/>
    </row>
    <row r="711" spans="1:81" x14ac:dyDescent="0.25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  <c r="CC711" s="41"/>
    </row>
    <row r="712" spans="1:81" x14ac:dyDescent="0.25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  <c r="CC712" s="41"/>
    </row>
    <row r="713" spans="1:81" x14ac:dyDescent="0.25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  <c r="CC713" s="41"/>
    </row>
    <row r="714" spans="1:81" x14ac:dyDescent="0.25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  <c r="CC714" s="41"/>
    </row>
    <row r="715" spans="1:81" x14ac:dyDescent="0.2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  <c r="CC715" s="41"/>
    </row>
    <row r="716" spans="1:81" x14ac:dyDescent="0.25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  <c r="CC716" s="41"/>
    </row>
    <row r="717" spans="1:81" x14ac:dyDescent="0.25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  <c r="CC717" s="41"/>
    </row>
    <row r="718" spans="1:81" x14ac:dyDescent="0.25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  <c r="CC718" s="41"/>
    </row>
    <row r="719" spans="1:81" x14ac:dyDescent="0.25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  <c r="CC719" s="41"/>
    </row>
    <row r="720" spans="1:81" x14ac:dyDescent="0.25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  <c r="CC720" s="41"/>
    </row>
    <row r="721" spans="1:81" x14ac:dyDescent="0.25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  <c r="CB721" s="41"/>
      <c r="CC721" s="41"/>
    </row>
    <row r="722" spans="1:81" x14ac:dyDescent="0.25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  <c r="CB722" s="41"/>
      <c r="CC722" s="41"/>
    </row>
    <row r="723" spans="1:81" x14ac:dyDescent="0.25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  <c r="CB723" s="41"/>
      <c r="CC723" s="41"/>
    </row>
    <row r="724" spans="1:81" x14ac:dyDescent="0.25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  <c r="CB724" s="41"/>
      <c r="CC724" s="41"/>
    </row>
    <row r="725" spans="1:81" x14ac:dyDescent="0.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  <c r="CB725" s="41"/>
      <c r="CC725" s="41"/>
    </row>
    <row r="726" spans="1:81" x14ac:dyDescent="0.25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  <c r="CB726" s="41"/>
      <c r="CC726" s="41"/>
    </row>
    <row r="727" spans="1:81" x14ac:dyDescent="0.25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  <c r="CB727" s="41"/>
      <c r="CC727" s="41"/>
    </row>
    <row r="728" spans="1:81" x14ac:dyDescent="0.25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  <c r="CB728" s="41"/>
      <c r="CC728" s="41"/>
    </row>
    <row r="729" spans="1:81" x14ac:dyDescent="0.25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  <c r="CB729" s="41"/>
      <c r="CC729" s="41"/>
    </row>
    <row r="730" spans="1:81" x14ac:dyDescent="0.25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  <c r="CB730" s="41"/>
      <c r="CC730" s="41"/>
    </row>
    <row r="731" spans="1:81" x14ac:dyDescent="0.25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  <c r="CB731" s="41"/>
      <c r="CC731" s="41"/>
    </row>
    <row r="732" spans="1:81" x14ac:dyDescent="0.25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  <c r="CB732" s="41"/>
      <c r="CC732" s="41"/>
    </row>
    <row r="733" spans="1:81" x14ac:dyDescent="0.25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  <c r="CB733" s="41"/>
      <c r="CC733" s="41"/>
    </row>
    <row r="734" spans="1:81" x14ac:dyDescent="0.25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  <c r="CB734" s="41"/>
      <c r="CC734" s="41"/>
    </row>
    <row r="735" spans="1:81" x14ac:dyDescent="0.2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  <c r="CB735" s="41"/>
      <c r="CC735" s="41"/>
    </row>
    <row r="736" spans="1:81" x14ac:dyDescent="0.25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  <c r="CB736" s="41"/>
      <c r="CC736" s="41"/>
    </row>
    <row r="737" spans="1:81" x14ac:dyDescent="0.25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  <c r="CB737" s="41"/>
      <c r="CC737" s="41"/>
    </row>
    <row r="738" spans="1:81" x14ac:dyDescent="0.25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  <c r="CB738" s="41"/>
      <c r="CC738" s="41"/>
    </row>
    <row r="739" spans="1:81" x14ac:dyDescent="0.25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  <c r="CB739" s="41"/>
      <c r="CC739" s="41"/>
    </row>
    <row r="740" spans="1:81" x14ac:dyDescent="0.25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  <c r="CB740" s="41"/>
      <c r="CC740" s="41"/>
    </row>
    <row r="741" spans="1:81" x14ac:dyDescent="0.25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  <c r="CB741" s="41"/>
      <c r="CC741" s="41"/>
    </row>
    <row r="742" spans="1:81" x14ac:dyDescent="0.25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  <c r="CB742" s="41"/>
      <c r="CC742" s="41"/>
    </row>
    <row r="743" spans="1:81" x14ac:dyDescent="0.25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  <c r="CB743" s="41"/>
      <c r="CC743" s="41"/>
    </row>
    <row r="744" spans="1:81" x14ac:dyDescent="0.25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  <c r="CB744" s="41"/>
      <c r="CC744" s="41"/>
    </row>
    <row r="745" spans="1:81" x14ac:dyDescent="0.2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  <c r="CB745" s="41"/>
      <c r="CC745" s="41"/>
    </row>
    <row r="746" spans="1:81" x14ac:dyDescent="0.25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  <c r="CB746" s="41"/>
      <c r="CC746" s="41"/>
    </row>
    <row r="747" spans="1:81" x14ac:dyDescent="0.25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  <c r="CB747" s="41"/>
      <c r="CC747" s="41"/>
    </row>
    <row r="748" spans="1:81" x14ac:dyDescent="0.25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  <c r="CB748" s="41"/>
      <c r="CC748" s="41"/>
    </row>
    <row r="749" spans="1:81" x14ac:dyDescent="0.25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  <c r="CB749" s="41"/>
      <c r="CC749" s="41"/>
    </row>
    <row r="750" spans="1:81" x14ac:dyDescent="0.25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  <c r="CB750" s="41"/>
      <c r="CC750" s="41"/>
    </row>
    <row r="751" spans="1:81" x14ac:dyDescent="0.25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  <c r="CB751" s="41"/>
      <c r="CC751" s="41"/>
    </row>
    <row r="752" spans="1:81" x14ac:dyDescent="0.25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  <c r="CB752" s="41"/>
      <c r="CC752" s="41"/>
    </row>
    <row r="753" spans="1:81" x14ac:dyDescent="0.25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  <c r="CB753" s="41"/>
      <c r="CC753" s="41"/>
    </row>
    <row r="754" spans="1:81" x14ac:dyDescent="0.25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  <c r="CB754" s="41"/>
      <c r="CC754" s="41"/>
    </row>
    <row r="755" spans="1:81" x14ac:dyDescent="0.2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  <c r="CB755" s="41"/>
      <c r="CC755" s="41"/>
    </row>
    <row r="756" spans="1:81" x14ac:dyDescent="0.25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  <c r="CB756" s="41"/>
      <c r="CC756" s="41"/>
    </row>
    <row r="757" spans="1:81" x14ac:dyDescent="0.25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  <c r="CB757" s="41"/>
      <c r="CC757" s="41"/>
    </row>
    <row r="758" spans="1:81" x14ac:dyDescent="0.25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  <c r="CB758" s="41"/>
      <c r="CC758" s="41"/>
    </row>
    <row r="759" spans="1:81" x14ac:dyDescent="0.25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  <c r="CB759" s="41"/>
      <c r="CC759" s="41"/>
    </row>
    <row r="760" spans="1:81" x14ac:dyDescent="0.25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  <c r="CB760" s="41"/>
      <c r="CC760" s="41"/>
    </row>
    <row r="761" spans="1:81" x14ac:dyDescent="0.25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  <c r="CB761" s="41"/>
      <c r="CC761" s="41"/>
    </row>
    <row r="762" spans="1:81" x14ac:dyDescent="0.25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  <c r="CB762" s="41"/>
      <c r="CC762" s="41"/>
    </row>
    <row r="763" spans="1:81" x14ac:dyDescent="0.25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  <c r="CB763" s="41"/>
      <c r="CC763" s="41"/>
    </row>
    <row r="764" spans="1:81" x14ac:dyDescent="0.25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  <c r="CB764" s="41"/>
      <c r="CC764" s="41"/>
    </row>
    <row r="765" spans="1:81" x14ac:dyDescent="0.2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  <c r="CB765" s="41"/>
      <c r="CC765" s="41"/>
    </row>
    <row r="766" spans="1:81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  <c r="CB766" s="41"/>
      <c r="CC766" s="41"/>
    </row>
    <row r="767" spans="1:81" x14ac:dyDescent="0.25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  <c r="CB767" s="41"/>
      <c r="CC767" s="41"/>
    </row>
    <row r="768" spans="1:81" x14ac:dyDescent="0.25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  <c r="CB768" s="41"/>
      <c r="CC768" s="41"/>
    </row>
    <row r="769" spans="1:81" x14ac:dyDescent="0.25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  <c r="CB769" s="41"/>
      <c r="CC769" s="41"/>
    </row>
    <row r="770" spans="1:81" x14ac:dyDescent="0.25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  <c r="CB770" s="41"/>
      <c r="CC770" s="41"/>
    </row>
    <row r="771" spans="1:81" x14ac:dyDescent="0.25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  <c r="CB771" s="41"/>
      <c r="CC771" s="41"/>
    </row>
    <row r="772" spans="1:81" x14ac:dyDescent="0.25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  <c r="CB772" s="41"/>
      <c r="CC772" s="41"/>
    </row>
    <row r="773" spans="1:81" x14ac:dyDescent="0.25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  <c r="CB773" s="41"/>
      <c r="CC773" s="41"/>
    </row>
    <row r="774" spans="1:81" x14ac:dyDescent="0.25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  <c r="BZ774" s="41"/>
      <c r="CA774" s="41"/>
      <c r="CB774" s="41"/>
      <c r="CC774" s="41"/>
    </row>
    <row r="775" spans="1:81" x14ac:dyDescent="0.2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  <c r="BZ775" s="41"/>
      <c r="CA775" s="41"/>
      <c r="CB775" s="41"/>
      <c r="CC775" s="41"/>
    </row>
    <row r="776" spans="1:81" x14ac:dyDescent="0.25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  <c r="CB776" s="41"/>
      <c r="CC776" s="41"/>
    </row>
    <row r="777" spans="1:81" x14ac:dyDescent="0.25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  <c r="CB777" s="41"/>
      <c r="CC777" s="41"/>
    </row>
    <row r="778" spans="1:81" x14ac:dyDescent="0.25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  <c r="CB778" s="41"/>
      <c r="CC778" s="41"/>
    </row>
    <row r="779" spans="1:81" x14ac:dyDescent="0.25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  <c r="CB779" s="41"/>
      <c r="CC779" s="41"/>
    </row>
    <row r="780" spans="1:81" x14ac:dyDescent="0.25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  <c r="CB780" s="41"/>
      <c r="CC780" s="41"/>
    </row>
    <row r="781" spans="1:81" x14ac:dyDescent="0.25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  <c r="CB781" s="41"/>
      <c r="CC781" s="41"/>
    </row>
    <row r="782" spans="1:81" x14ac:dyDescent="0.25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  <c r="CB782" s="41"/>
      <c r="CC782" s="41"/>
    </row>
    <row r="783" spans="1:81" x14ac:dyDescent="0.25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  <c r="CB783" s="41"/>
      <c r="CC783" s="41"/>
    </row>
    <row r="784" spans="1:81" x14ac:dyDescent="0.25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  <c r="CB784" s="41"/>
      <c r="CC784" s="41"/>
    </row>
    <row r="785" spans="1:81" x14ac:dyDescent="0.2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  <c r="CB785" s="41"/>
      <c r="CC785" s="41"/>
    </row>
    <row r="786" spans="1:81" x14ac:dyDescent="0.25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  <c r="CB786" s="41"/>
      <c r="CC786" s="41"/>
    </row>
    <row r="787" spans="1:81" x14ac:dyDescent="0.25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  <c r="BZ787" s="41"/>
      <c r="CA787" s="41"/>
      <c r="CB787" s="41"/>
      <c r="CC787" s="41"/>
    </row>
    <row r="788" spans="1:81" x14ac:dyDescent="0.25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  <c r="CB788" s="41"/>
      <c r="CC788" s="41"/>
    </row>
    <row r="789" spans="1:81" x14ac:dyDescent="0.25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  <c r="CB789" s="41"/>
      <c r="CC789" s="41"/>
    </row>
    <row r="790" spans="1:81" x14ac:dyDescent="0.25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  <c r="CB790" s="41"/>
      <c r="CC790" s="41"/>
    </row>
    <row r="791" spans="1:81" x14ac:dyDescent="0.25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  <c r="CB791" s="41"/>
      <c r="CC791" s="41"/>
    </row>
    <row r="792" spans="1:81" x14ac:dyDescent="0.25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  <c r="CB792" s="41"/>
      <c r="CC792" s="41"/>
    </row>
    <row r="793" spans="1:81" x14ac:dyDescent="0.25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  <c r="BZ793" s="41"/>
      <c r="CA793" s="41"/>
      <c r="CB793" s="41"/>
      <c r="CC793" s="41"/>
    </row>
    <row r="794" spans="1:81" x14ac:dyDescent="0.25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  <c r="BZ794" s="41"/>
      <c r="CA794" s="41"/>
      <c r="CB794" s="41"/>
      <c r="CC794" s="41"/>
    </row>
    <row r="795" spans="1:81" x14ac:dyDescent="0.2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  <c r="CB795" s="41"/>
      <c r="CC795" s="41"/>
    </row>
    <row r="796" spans="1:81" x14ac:dyDescent="0.25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  <c r="CB796" s="41"/>
      <c r="CC796" s="41"/>
    </row>
    <row r="797" spans="1:81" x14ac:dyDescent="0.25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  <c r="CB797" s="41"/>
      <c r="CC797" s="41"/>
    </row>
    <row r="798" spans="1:81" x14ac:dyDescent="0.25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  <c r="CB798" s="41"/>
      <c r="CC798" s="41"/>
    </row>
    <row r="799" spans="1:81" x14ac:dyDescent="0.25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  <c r="BZ799" s="41"/>
      <c r="CA799" s="41"/>
      <c r="CB799" s="41"/>
      <c r="CC799" s="41"/>
    </row>
    <row r="800" spans="1:81" x14ac:dyDescent="0.25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  <c r="CB800" s="41"/>
      <c r="CC800" s="41"/>
    </row>
    <row r="801" spans="1:81" x14ac:dyDescent="0.25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  <c r="CB801" s="41"/>
      <c r="CC801" s="41"/>
    </row>
    <row r="802" spans="1:81" x14ac:dyDescent="0.25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  <c r="CB802" s="41"/>
      <c r="CC802" s="41"/>
    </row>
    <row r="803" spans="1:81" x14ac:dyDescent="0.25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  <c r="CB803" s="41"/>
      <c r="CC803" s="41"/>
    </row>
    <row r="804" spans="1:81" x14ac:dyDescent="0.25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  <c r="CB804" s="41"/>
      <c r="CC804" s="41"/>
    </row>
    <row r="805" spans="1:81" x14ac:dyDescent="0.2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  <c r="CB805" s="41"/>
      <c r="CC805" s="41"/>
    </row>
    <row r="806" spans="1:81" x14ac:dyDescent="0.25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  <c r="CB806" s="41"/>
      <c r="CC806" s="41"/>
    </row>
    <row r="807" spans="1:81" x14ac:dyDescent="0.25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  <c r="CB807" s="41"/>
      <c r="CC807" s="41"/>
    </row>
    <row r="808" spans="1:81" x14ac:dyDescent="0.25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  <c r="CB808" s="41"/>
      <c r="CC808" s="41"/>
    </row>
    <row r="809" spans="1:81" x14ac:dyDescent="0.25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  <c r="CB809" s="41"/>
      <c r="CC809" s="41"/>
    </row>
    <row r="810" spans="1:81" x14ac:dyDescent="0.25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  <c r="CB810" s="41"/>
      <c r="CC810" s="41"/>
    </row>
    <row r="811" spans="1:81" x14ac:dyDescent="0.25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  <c r="BZ811" s="41"/>
      <c r="CA811" s="41"/>
      <c r="CB811" s="41"/>
      <c r="CC811" s="41"/>
    </row>
    <row r="812" spans="1:81" x14ac:dyDescent="0.25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  <c r="CB812" s="41"/>
      <c r="CC812" s="41"/>
    </row>
    <row r="813" spans="1:81" x14ac:dyDescent="0.25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  <c r="CB813" s="41"/>
      <c r="CC813" s="41"/>
    </row>
    <row r="814" spans="1:81" x14ac:dyDescent="0.25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  <c r="CB814" s="41"/>
      <c r="CC814" s="41"/>
    </row>
    <row r="815" spans="1:81" x14ac:dyDescent="0.2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  <c r="CB815" s="41"/>
      <c r="CC815" s="41"/>
    </row>
    <row r="816" spans="1:81" x14ac:dyDescent="0.25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  <c r="CB816" s="41"/>
      <c r="CC816" s="41"/>
    </row>
    <row r="817" spans="1:81" x14ac:dyDescent="0.25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  <c r="CB817" s="41"/>
      <c r="CC817" s="41"/>
    </row>
    <row r="818" spans="1:81" x14ac:dyDescent="0.25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  <c r="CB818" s="41"/>
      <c r="CC818" s="41"/>
    </row>
    <row r="819" spans="1:81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  <c r="CB819" s="41"/>
      <c r="CC819" s="41"/>
    </row>
    <row r="820" spans="1:81" x14ac:dyDescent="0.25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  <c r="CB820" s="41"/>
      <c r="CC820" s="41"/>
    </row>
    <row r="821" spans="1:81" x14ac:dyDescent="0.25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  <c r="CB821" s="41"/>
      <c r="CC821" s="41"/>
    </row>
    <row r="822" spans="1:81" x14ac:dyDescent="0.25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  <c r="CB822" s="41"/>
      <c r="CC822" s="41"/>
    </row>
    <row r="823" spans="1:81" x14ac:dyDescent="0.25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  <c r="CB823" s="41"/>
      <c r="CC823" s="41"/>
    </row>
    <row r="824" spans="1:81" x14ac:dyDescent="0.25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  <c r="CB824" s="41"/>
      <c r="CC824" s="41"/>
    </row>
    <row r="825" spans="1:81" x14ac:dyDescent="0.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  <c r="CB825" s="41"/>
      <c r="CC825" s="41"/>
    </row>
    <row r="826" spans="1:81" x14ac:dyDescent="0.25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  <c r="CB826" s="41"/>
      <c r="CC826" s="41"/>
    </row>
    <row r="827" spans="1:81" x14ac:dyDescent="0.25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  <c r="CB827" s="41"/>
      <c r="CC827" s="41"/>
    </row>
    <row r="828" spans="1:81" x14ac:dyDescent="0.25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  <c r="CB828" s="41"/>
      <c r="CC828" s="41"/>
    </row>
    <row r="829" spans="1:81" x14ac:dyDescent="0.25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  <c r="BZ829" s="41"/>
      <c r="CA829" s="41"/>
      <c r="CB829" s="41"/>
      <c r="CC829" s="41"/>
    </row>
    <row r="830" spans="1:81" x14ac:dyDescent="0.25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  <c r="CB830" s="41"/>
      <c r="CC830" s="41"/>
    </row>
    <row r="831" spans="1:81" x14ac:dyDescent="0.25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  <c r="CB831" s="41"/>
      <c r="CC831" s="41"/>
    </row>
    <row r="832" spans="1:81" x14ac:dyDescent="0.25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  <c r="CB832" s="41"/>
      <c r="CC832" s="41"/>
    </row>
    <row r="833" spans="1:81" x14ac:dyDescent="0.25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  <c r="CB833" s="41"/>
      <c r="CC833" s="41"/>
    </row>
    <row r="834" spans="1:81" x14ac:dyDescent="0.25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  <c r="CB834" s="41"/>
      <c r="CC834" s="41"/>
    </row>
    <row r="835" spans="1:81" x14ac:dyDescent="0.2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  <c r="BZ835" s="41"/>
      <c r="CA835" s="41"/>
      <c r="CB835" s="41"/>
      <c r="CC835" s="41"/>
    </row>
    <row r="836" spans="1:81" x14ac:dyDescent="0.25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  <c r="CB836" s="41"/>
      <c r="CC836" s="41"/>
    </row>
    <row r="837" spans="1:81" x14ac:dyDescent="0.25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  <c r="CB837" s="41"/>
      <c r="CC837" s="41"/>
    </row>
    <row r="838" spans="1:81" x14ac:dyDescent="0.25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  <c r="CB838" s="41"/>
      <c r="CC838" s="41"/>
    </row>
    <row r="839" spans="1:81" x14ac:dyDescent="0.25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  <c r="CB839" s="41"/>
      <c r="CC839" s="41"/>
    </row>
    <row r="840" spans="1:81" x14ac:dyDescent="0.25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  <c r="CB840" s="41"/>
      <c r="CC840" s="41"/>
    </row>
    <row r="841" spans="1:81" x14ac:dyDescent="0.25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  <c r="BZ841" s="41"/>
      <c r="CA841" s="41"/>
      <c r="CB841" s="41"/>
      <c r="CC841" s="41"/>
    </row>
    <row r="842" spans="1:81" x14ac:dyDescent="0.25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  <c r="CB842" s="41"/>
      <c r="CC842" s="41"/>
    </row>
    <row r="843" spans="1:81" x14ac:dyDescent="0.25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  <c r="CB843" s="41"/>
      <c r="CC843" s="41"/>
    </row>
    <row r="844" spans="1:81" x14ac:dyDescent="0.25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  <c r="CB844" s="41"/>
      <c r="CC844" s="41"/>
    </row>
    <row r="845" spans="1:81" x14ac:dyDescent="0.2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  <c r="CB845" s="41"/>
      <c r="CC845" s="41"/>
    </row>
    <row r="846" spans="1:81" x14ac:dyDescent="0.25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  <c r="CB846" s="41"/>
      <c r="CC846" s="41"/>
    </row>
    <row r="847" spans="1:81" x14ac:dyDescent="0.25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  <c r="CB847" s="41"/>
      <c r="CC847" s="41"/>
    </row>
    <row r="848" spans="1:81" x14ac:dyDescent="0.25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  <c r="CB848" s="41"/>
      <c r="CC848" s="41"/>
    </row>
    <row r="849" spans="1:81" x14ac:dyDescent="0.25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  <c r="CB849" s="41"/>
      <c r="CC849" s="41"/>
    </row>
    <row r="850" spans="1:81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  <c r="CB850" s="41"/>
      <c r="CC850" s="41"/>
    </row>
    <row r="851" spans="1:81" x14ac:dyDescent="0.25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  <c r="CB851" s="41"/>
      <c r="CC851" s="41"/>
    </row>
    <row r="852" spans="1:81" x14ac:dyDescent="0.25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  <c r="CB852" s="41"/>
      <c r="CC852" s="41"/>
    </row>
    <row r="853" spans="1:81" x14ac:dyDescent="0.25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  <c r="CB853" s="41"/>
      <c r="CC853" s="41"/>
    </row>
    <row r="854" spans="1:81" x14ac:dyDescent="0.25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  <c r="CB854" s="41"/>
      <c r="CC854" s="41"/>
    </row>
    <row r="855" spans="1:81" x14ac:dyDescent="0.2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  <c r="CB855" s="41"/>
      <c r="CC855" s="41"/>
    </row>
    <row r="856" spans="1:81" x14ac:dyDescent="0.25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  <c r="CB856" s="41"/>
      <c r="CC856" s="41"/>
    </row>
    <row r="857" spans="1:81" x14ac:dyDescent="0.25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  <c r="CB857" s="41"/>
      <c r="CC857" s="41"/>
    </row>
    <row r="858" spans="1:81" x14ac:dyDescent="0.25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  <c r="CB858" s="41"/>
      <c r="CC858" s="41"/>
    </row>
    <row r="859" spans="1:81" x14ac:dyDescent="0.25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  <c r="BZ859" s="41"/>
      <c r="CA859" s="41"/>
      <c r="CB859" s="41"/>
      <c r="CC859" s="41"/>
    </row>
    <row r="860" spans="1:81" x14ac:dyDescent="0.25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  <c r="CB860" s="41"/>
      <c r="CC860" s="41"/>
    </row>
    <row r="861" spans="1:81" x14ac:dyDescent="0.25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  <c r="CB861" s="41"/>
      <c r="CC861" s="41"/>
    </row>
    <row r="862" spans="1:81" x14ac:dyDescent="0.25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  <c r="CB862" s="41"/>
      <c r="CC862" s="41"/>
    </row>
    <row r="863" spans="1:81" x14ac:dyDescent="0.25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  <c r="CB863" s="41"/>
      <c r="CC863" s="41"/>
    </row>
    <row r="864" spans="1:81" x14ac:dyDescent="0.25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  <c r="CB864" s="41"/>
      <c r="CC864" s="41"/>
    </row>
    <row r="865" spans="1:81" x14ac:dyDescent="0.2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  <c r="BZ865" s="41"/>
      <c r="CA865" s="41"/>
      <c r="CB865" s="41"/>
      <c r="CC865" s="41"/>
    </row>
    <row r="866" spans="1:81" x14ac:dyDescent="0.25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  <c r="CB866" s="41"/>
      <c r="CC866" s="41"/>
    </row>
    <row r="867" spans="1:81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  <c r="CB867" s="41"/>
      <c r="CC867" s="41"/>
    </row>
    <row r="868" spans="1:81" x14ac:dyDescent="0.25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  <c r="CB868" s="41"/>
      <c r="CC868" s="41"/>
    </row>
    <row r="869" spans="1:81" x14ac:dyDescent="0.25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  <c r="CB869" s="41"/>
      <c r="CC869" s="41"/>
    </row>
    <row r="870" spans="1:81" x14ac:dyDescent="0.25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  <c r="CB870" s="41"/>
      <c r="CC870" s="41"/>
    </row>
    <row r="871" spans="1:81" x14ac:dyDescent="0.25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  <c r="BZ871" s="41"/>
      <c r="CA871" s="41"/>
      <c r="CB871" s="41"/>
      <c r="CC871" s="41"/>
    </row>
    <row r="872" spans="1:81" x14ac:dyDescent="0.25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  <c r="CB872" s="41"/>
      <c r="CC872" s="41"/>
    </row>
    <row r="873" spans="1:81" x14ac:dyDescent="0.25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  <c r="CB873" s="41"/>
      <c r="CC873" s="41"/>
    </row>
    <row r="874" spans="1:81" x14ac:dyDescent="0.25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  <c r="CB874" s="41"/>
      <c r="CC874" s="41"/>
    </row>
    <row r="875" spans="1:81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  <c r="CB875" s="41"/>
      <c r="CC875" s="41"/>
    </row>
    <row r="876" spans="1:81" x14ac:dyDescent="0.25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  <c r="CB876" s="41"/>
      <c r="CC876" s="41"/>
    </row>
    <row r="877" spans="1:81" x14ac:dyDescent="0.25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  <c r="BZ877" s="41"/>
      <c r="CA877" s="41"/>
      <c r="CB877" s="41"/>
      <c r="CC877" s="41"/>
    </row>
    <row r="878" spans="1:81" x14ac:dyDescent="0.25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  <c r="CB878" s="41"/>
      <c r="CC878" s="41"/>
    </row>
    <row r="879" spans="1:81" x14ac:dyDescent="0.25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  <c r="CB879" s="41"/>
      <c r="CC879" s="41"/>
    </row>
    <row r="880" spans="1:81" x14ac:dyDescent="0.25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  <c r="CB880" s="41"/>
      <c r="CC880" s="41"/>
    </row>
    <row r="881" spans="1:81" x14ac:dyDescent="0.25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  <c r="CB881" s="41"/>
      <c r="CC881" s="41"/>
    </row>
    <row r="882" spans="1:81" x14ac:dyDescent="0.25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  <c r="CB882" s="41"/>
      <c r="CC882" s="41"/>
    </row>
    <row r="883" spans="1:81" x14ac:dyDescent="0.25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  <c r="BZ883" s="41"/>
      <c r="CA883" s="41"/>
      <c r="CB883" s="41"/>
      <c r="CC883" s="41"/>
    </row>
    <row r="884" spans="1:81" x14ac:dyDescent="0.25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  <c r="CB884" s="41"/>
      <c r="CC884" s="41"/>
    </row>
    <row r="885" spans="1:81" x14ac:dyDescent="0.2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  <c r="CB885" s="41"/>
      <c r="CC885" s="41"/>
    </row>
    <row r="886" spans="1:81" x14ac:dyDescent="0.25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  <c r="CB886" s="41"/>
      <c r="CC886" s="41"/>
    </row>
    <row r="887" spans="1:81" x14ac:dyDescent="0.25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  <c r="CB887" s="41"/>
      <c r="CC887" s="41"/>
    </row>
    <row r="888" spans="1:81" x14ac:dyDescent="0.25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  <c r="BZ888" s="41"/>
      <c r="CA888" s="41"/>
      <c r="CB888" s="41"/>
      <c r="CC888" s="41"/>
    </row>
    <row r="889" spans="1:81" x14ac:dyDescent="0.25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  <c r="BZ889" s="41"/>
      <c r="CA889" s="41"/>
      <c r="CB889" s="41"/>
      <c r="CC889" s="41"/>
    </row>
    <row r="890" spans="1:81" x14ac:dyDescent="0.25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  <c r="CB890" s="41"/>
      <c r="CC890" s="41"/>
    </row>
    <row r="891" spans="1:81" x14ac:dyDescent="0.25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  <c r="CB891" s="41"/>
      <c r="CC891" s="41"/>
    </row>
    <row r="892" spans="1:81" x14ac:dyDescent="0.25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  <c r="CB892" s="41"/>
      <c r="CC892" s="41"/>
    </row>
    <row r="893" spans="1:81" x14ac:dyDescent="0.25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  <c r="CB893" s="41"/>
      <c r="CC893" s="41"/>
    </row>
    <row r="894" spans="1:81" x14ac:dyDescent="0.25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  <c r="CB894" s="41"/>
      <c r="CC894" s="41"/>
    </row>
    <row r="895" spans="1:81" x14ac:dyDescent="0.2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  <c r="BZ895" s="41"/>
      <c r="CA895" s="41"/>
      <c r="CB895" s="41"/>
      <c r="CC895" s="41"/>
    </row>
    <row r="896" spans="1:81" x14ac:dyDescent="0.25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  <c r="BZ896" s="41"/>
      <c r="CA896" s="41"/>
      <c r="CB896" s="41"/>
      <c r="CC896" s="41"/>
    </row>
    <row r="897" spans="1:81" x14ac:dyDescent="0.25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  <c r="CB897" s="41"/>
      <c r="CC897" s="41"/>
    </row>
    <row r="898" spans="1:81" x14ac:dyDescent="0.25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  <c r="CB898" s="41"/>
      <c r="CC898" s="41"/>
    </row>
    <row r="899" spans="1:81" x14ac:dyDescent="0.25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  <c r="CB899" s="41"/>
      <c r="CC899" s="41"/>
    </row>
    <row r="900" spans="1:81" x14ac:dyDescent="0.25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  <c r="BZ900" s="41"/>
      <c r="CA900" s="41"/>
      <c r="CB900" s="41"/>
      <c r="CC900" s="41"/>
    </row>
    <row r="901" spans="1:81" x14ac:dyDescent="0.25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  <c r="BZ901" s="41"/>
      <c r="CA901" s="41"/>
      <c r="CB901" s="41"/>
      <c r="CC901" s="41"/>
    </row>
    <row r="902" spans="1:81" x14ac:dyDescent="0.25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  <c r="BZ902" s="41"/>
      <c r="CA902" s="41"/>
      <c r="CB902" s="41"/>
      <c r="CC902" s="41"/>
    </row>
    <row r="903" spans="1:81" x14ac:dyDescent="0.25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  <c r="BZ903" s="41"/>
      <c r="CA903" s="41"/>
      <c r="CB903" s="41"/>
      <c r="CC903" s="41"/>
    </row>
    <row r="904" spans="1:81" x14ac:dyDescent="0.25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  <c r="BZ904" s="41"/>
      <c r="CA904" s="41"/>
      <c r="CB904" s="41"/>
      <c r="CC904" s="41"/>
    </row>
    <row r="905" spans="1:81" x14ac:dyDescent="0.2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  <c r="BZ905" s="41"/>
      <c r="CA905" s="41"/>
      <c r="CB905" s="41"/>
      <c r="CC905" s="41"/>
    </row>
    <row r="906" spans="1:81" x14ac:dyDescent="0.25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  <c r="BZ906" s="41"/>
      <c r="CA906" s="41"/>
      <c r="CB906" s="41"/>
      <c r="CC906" s="41"/>
    </row>
    <row r="907" spans="1:81" x14ac:dyDescent="0.25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  <c r="BZ907" s="41"/>
      <c r="CA907" s="41"/>
      <c r="CB907" s="41"/>
      <c r="CC907" s="41"/>
    </row>
    <row r="908" spans="1:81" x14ac:dyDescent="0.25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  <c r="BZ908" s="41"/>
      <c r="CA908" s="41"/>
      <c r="CB908" s="41"/>
      <c r="CC908" s="41"/>
    </row>
    <row r="909" spans="1:81" x14ac:dyDescent="0.25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  <c r="BZ909" s="41"/>
      <c r="CA909" s="41"/>
      <c r="CB909" s="41"/>
      <c r="CC909" s="41"/>
    </row>
    <row r="910" spans="1:81" x14ac:dyDescent="0.25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  <c r="BZ910" s="41"/>
      <c r="CA910" s="41"/>
      <c r="CB910" s="41"/>
      <c r="CC910" s="41"/>
    </row>
    <row r="911" spans="1:81" x14ac:dyDescent="0.25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  <c r="BZ911" s="41"/>
      <c r="CA911" s="41"/>
      <c r="CB911" s="41"/>
      <c r="CC911" s="41"/>
    </row>
    <row r="912" spans="1:81" x14ac:dyDescent="0.25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  <c r="BZ912" s="41"/>
      <c r="CA912" s="41"/>
      <c r="CB912" s="41"/>
      <c r="CC912" s="41"/>
    </row>
    <row r="913" spans="1:81" x14ac:dyDescent="0.25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  <c r="BZ913" s="41"/>
      <c r="CA913" s="41"/>
      <c r="CB913" s="41"/>
      <c r="CC913" s="41"/>
    </row>
    <row r="914" spans="1:81" x14ac:dyDescent="0.25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  <c r="BZ914" s="41"/>
      <c r="CA914" s="41"/>
      <c r="CB914" s="41"/>
      <c r="CC914" s="41"/>
    </row>
    <row r="915" spans="1:81" x14ac:dyDescent="0.2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  <c r="BZ915" s="41"/>
      <c r="CA915" s="41"/>
      <c r="CB915" s="41"/>
      <c r="CC915" s="41"/>
    </row>
    <row r="916" spans="1:81" x14ac:dyDescent="0.25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  <c r="BZ916" s="41"/>
      <c r="CA916" s="41"/>
      <c r="CB916" s="41"/>
      <c r="CC916" s="41"/>
    </row>
    <row r="917" spans="1:81" x14ac:dyDescent="0.25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  <c r="BZ917" s="41"/>
      <c r="CA917" s="41"/>
      <c r="CB917" s="41"/>
      <c r="CC917" s="41"/>
    </row>
    <row r="918" spans="1:81" x14ac:dyDescent="0.25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  <c r="BZ918" s="41"/>
      <c r="CA918" s="41"/>
      <c r="CB918" s="41"/>
      <c r="CC918" s="41"/>
    </row>
    <row r="919" spans="1:81" x14ac:dyDescent="0.25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  <c r="BZ919" s="41"/>
      <c r="CA919" s="41"/>
      <c r="CB919" s="41"/>
      <c r="CC919" s="41"/>
    </row>
    <row r="920" spans="1:81" x14ac:dyDescent="0.25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  <c r="BZ920" s="41"/>
      <c r="CA920" s="41"/>
      <c r="CB920" s="41"/>
      <c r="CC920" s="41"/>
    </row>
    <row r="921" spans="1:81" x14ac:dyDescent="0.25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  <c r="BZ921" s="41"/>
      <c r="CA921" s="41"/>
      <c r="CB921" s="41"/>
      <c r="CC921" s="41"/>
    </row>
    <row r="922" spans="1:81" x14ac:dyDescent="0.25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  <c r="BZ922" s="41"/>
      <c r="CA922" s="41"/>
      <c r="CB922" s="41"/>
      <c r="CC922" s="41"/>
    </row>
    <row r="923" spans="1:81" x14ac:dyDescent="0.25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  <c r="BZ923" s="41"/>
      <c r="CA923" s="41"/>
      <c r="CB923" s="41"/>
      <c r="CC923" s="41"/>
    </row>
    <row r="924" spans="1:81" x14ac:dyDescent="0.25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  <c r="BZ924" s="41"/>
      <c r="CA924" s="41"/>
      <c r="CB924" s="41"/>
      <c r="CC924" s="41"/>
    </row>
    <row r="925" spans="1:81" x14ac:dyDescent="0.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  <c r="BZ925" s="41"/>
      <c r="CA925" s="41"/>
      <c r="CB925" s="41"/>
      <c r="CC925" s="41"/>
    </row>
    <row r="926" spans="1:81" x14ac:dyDescent="0.25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  <c r="BZ926" s="41"/>
      <c r="CA926" s="41"/>
      <c r="CB926" s="41"/>
      <c r="CC926" s="41"/>
    </row>
    <row r="927" spans="1:81" x14ac:dyDescent="0.25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  <c r="BZ927" s="41"/>
      <c r="CA927" s="41"/>
      <c r="CB927" s="41"/>
      <c r="CC927" s="41"/>
    </row>
    <row r="928" spans="1:81" x14ac:dyDescent="0.25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  <c r="BZ928" s="41"/>
      <c r="CA928" s="41"/>
      <c r="CB928" s="41"/>
      <c r="CC928" s="41"/>
    </row>
    <row r="929" spans="1:81" x14ac:dyDescent="0.25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  <c r="BZ929" s="41"/>
      <c r="CA929" s="41"/>
      <c r="CB929" s="41"/>
      <c r="CC929" s="41"/>
    </row>
    <row r="930" spans="1:81" x14ac:dyDescent="0.25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  <c r="BZ930" s="41"/>
      <c r="CA930" s="41"/>
      <c r="CB930" s="41"/>
      <c r="CC930" s="41"/>
    </row>
    <row r="931" spans="1:81" x14ac:dyDescent="0.25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  <c r="BZ931" s="41"/>
      <c r="CA931" s="41"/>
      <c r="CB931" s="41"/>
      <c r="CC931" s="41"/>
    </row>
    <row r="932" spans="1:81" x14ac:dyDescent="0.25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  <c r="BZ932" s="41"/>
      <c r="CA932" s="41"/>
      <c r="CB932" s="41"/>
      <c r="CC932" s="41"/>
    </row>
    <row r="933" spans="1:81" x14ac:dyDescent="0.25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  <c r="BZ933" s="41"/>
      <c r="CA933" s="41"/>
      <c r="CB933" s="41"/>
      <c r="CC933" s="41"/>
    </row>
    <row r="934" spans="1:81" x14ac:dyDescent="0.25">
      <c r="A934" s="41"/>
      <c r="B934" s="41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1"/>
      <c r="BT934" s="41"/>
      <c r="BU934" s="41"/>
      <c r="BV934" s="41"/>
      <c r="BW934" s="41"/>
      <c r="BX934" s="41"/>
      <c r="BY934" s="41"/>
      <c r="BZ934" s="41"/>
      <c r="CA934" s="41"/>
      <c r="CB934" s="41"/>
      <c r="CC934" s="41"/>
    </row>
    <row r="935" spans="1:81" x14ac:dyDescent="0.25">
      <c r="A935" s="41"/>
      <c r="B935" s="41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1"/>
      <c r="BT935" s="41"/>
      <c r="BU935" s="41"/>
      <c r="BV935" s="41"/>
      <c r="BW935" s="41"/>
      <c r="BX935" s="41"/>
      <c r="BY935" s="41"/>
      <c r="BZ935" s="41"/>
      <c r="CA935" s="41"/>
      <c r="CB935" s="41"/>
      <c r="CC935" s="41"/>
    </row>
    <row r="936" spans="1:81" x14ac:dyDescent="0.25">
      <c r="A936" s="41"/>
      <c r="B936" s="41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1"/>
      <c r="BT936" s="41"/>
      <c r="BU936" s="41"/>
      <c r="BV936" s="41"/>
      <c r="BW936" s="41"/>
      <c r="BX936" s="41"/>
      <c r="BY936" s="41"/>
      <c r="BZ936" s="41"/>
      <c r="CA936" s="41"/>
      <c r="CB936" s="41"/>
      <c r="CC936" s="41"/>
    </row>
    <row r="937" spans="1:81" x14ac:dyDescent="0.25">
      <c r="A937" s="41"/>
      <c r="B937" s="41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1"/>
      <c r="BT937" s="41"/>
      <c r="BU937" s="41"/>
      <c r="BV937" s="41"/>
      <c r="BW937" s="41"/>
      <c r="BX937" s="41"/>
      <c r="BY937" s="41"/>
      <c r="BZ937" s="41"/>
      <c r="CA937" s="41"/>
      <c r="CB937" s="41"/>
      <c r="CC937" s="41"/>
    </row>
    <row r="938" spans="1:81" x14ac:dyDescent="0.25">
      <c r="A938" s="41"/>
      <c r="B938" s="41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1"/>
      <c r="BT938" s="41"/>
      <c r="BU938" s="41"/>
      <c r="BV938" s="41"/>
      <c r="BW938" s="41"/>
      <c r="BX938" s="41"/>
      <c r="BY938" s="41"/>
      <c r="BZ938" s="41"/>
      <c r="CA938" s="41"/>
      <c r="CB938" s="41"/>
      <c r="CC938" s="41"/>
    </row>
    <row r="939" spans="1:81" x14ac:dyDescent="0.25">
      <c r="A939" s="41"/>
      <c r="B939" s="41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1"/>
      <c r="BT939" s="41"/>
      <c r="BU939" s="41"/>
      <c r="BV939" s="41"/>
      <c r="BW939" s="41"/>
      <c r="BX939" s="41"/>
      <c r="BY939" s="41"/>
      <c r="BZ939" s="41"/>
      <c r="CA939" s="41"/>
      <c r="CB939" s="41"/>
      <c r="CC939" s="41"/>
    </row>
    <row r="940" spans="1:81" x14ac:dyDescent="0.25">
      <c r="A940" s="41"/>
      <c r="B940" s="41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1"/>
      <c r="BT940" s="41"/>
      <c r="BU940" s="41"/>
      <c r="BV940" s="41"/>
      <c r="BW940" s="41"/>
      <c r="BX940" s="41"/>
      <c r="BY940" s="41"/>
      <c r="BZ940" s="41"/>
      <c r="CA940" s="41"/>
      <c r="CB940" s="41"/>
      <c r="CC940" s="41"/>
    </row>
    <row r="941" spans="1:81" x14ac:dyDescent="0.25">
      <c r="A941" s="41"/>
      <c r="B941" s="41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1"/>
      <c r="BT941" s="41"/>
      <c r="BU941" s="41"/>
      <c r="BV941" s="41"/>
      <c r="BW941" s="41"/>
      <c r="BX941" s="41"/>
      <c r="BY941" s="41"/>
      <c r="BZ941" s="41"/>
      <c r="CA941" s="41"/>
      <c r="CB941" s="41"/>
      <c r="CC941" s="41"/>
    </row>
    <row r="942" spans="1:81" x14ac:dyDescent="0.25">
      <c r="A942" s="41"/>
      <c r="B942" s="41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1"/>
      <c r="BT942" s="41"/>
      <c r="BU942" s="41"/>
      <c r="BV942" s="41"/>
      <c r="BW942" s="41"/>
      <c r="BX942" s="41"/>
      <c r="BY942" s="41"/>
      <c r="BZ942" s="41"/>
      <c r="CA942" s="41"/>
      <c r="CB942" s="41"/>
      <c r="CC942" s="41"/>
    </row>
    <row r="943" spans="1:81" x14ac:dyDescent="0.25">
      <c r="A943" s="41"/>
      <c r="B943" s="41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1"/>
      <c r="BT943" s="41"/>
      <c r="BU943" s="41"/>
      <c r="BV943" s="41"/>
      <c r="BW943" s="41"/>
      <c r="BX943" s="41"/>
      <c r="BY943" s="41"/>
      <c r="BZ943" s="41"/>
      <c r="CA943" s="41"/>
      <c r="CB943" s="41"/>
      <c r="CC943" s="41"/>
    </row>
    <row r="944" spans="1:81" x14ac:dyDescent="0.25">
      <c r="A944" s="41"/>
      <c r="B944" s="41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1"/>
      <c r="BT944" s="41"/>
      <c r="BU944" s="41"/>
      <c r="BV944" s="41"/>
      <c r="BW944" s="41"/>
      <c r="BX944" s="41"/>
      <c r="BY944" s="41"/>
      <c r="BZ944" s="41"/>
      <c r="CA944" s="41"/>
      <c r="CB944" s="41"/>
      <c r="CC944" s="41"/>
    </row>
    <row r="945" spans="1:81" x14ac:dyDescent="0.25">
      <c r="A945" s="41"/>
      <c r="B945" s="41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1"/>
      <c r="BT945" s="41"/>
      <c r="BU945" s="41"/>
      <c r="BV945" s="41"/>
      <c r="BW945" s="41"/>
      <c r="BX945" s="41"/>
      <c r="BY945" s="41"/>
      <c r="BZ945" s="41"/>
      <c r="CA945" s="41"/>
      <c r="CB945" s="41"/>
      <c r="CC945" s="41"/>
    </row>
    <row r="946" spans="1:81" x14ac:dyDescent="0.25">
      <c r="A946" s="41"/>
      <c r="B946" s="41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1"/>
      <c r="BT946" s="41"/>
      <c r="BU946" s="41"/>
      <c r="BV946" s="41"/>
      <c r="BW946" s="41"/>
      <c r="BX946" s="41"/>
      <c r="BY946" s="41"/>
      <c r="BZ946" s="41"/>
      <c r="CA946" s="41"/>
      <c r="CB946" s="41"/>
      <c r="CC946" s="41"/>
    </row>
    <row r="947" spans="1:81" x14ac:dyDescent="0.25">
      <c r="A947" s="41"/>
      <c r="B947" s="41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1"/>
      <c r="BT947" s="41"/>
      <c r="BU947" s="41"/>
      <c r="BV947" s="41"/>
      <c r="BW947" s="41"/>
      <c r="BX947" s="41"/>
      <c r="BY947" s="41"/>
      <c r="BZ947" s="41"/>
      <c r="CA947" s="41"/>
      <c r="CB947" s="41"/>
      <c r="CC947" s="41"/>
    </row>
    <row r="948" spans="1:81" x14ac:dyDescent="0.25">
      <c r="A948" s="41"/>
      <c r="B948" s="41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1"/>
      <c r="BT948" s="41"/>
      <c r="BU948" s="41"/>
      <c r="BV948" s="41"/>
      <c r="BW948" s="41"/>
      <c r="BX948" s="41"/>
      <c r="BY948" s="41"/>
      <c r="BZ948" s="41"/>
      <c r="CA948" s="41"/>
      <c r="CB948" s="41"/>
      <c r="CC948" s="41"/>
    </row>
    <row r="949" spans="1:81" x14ac:dyDescent="0.25">
      <c r="A949" s="41"/>
      <c r="B949" s="41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1"/>
      <c r="BT949" s="41"/>
      <c r="BU949" s="41"/>
      <c r="BV949" s="41"/>
      <c r="BW949" s="41"/>
      <c r="BX949" s="41"/>
      <c r="BY949" s="41"/>
      <c r="BZ949" s="41"/>
      <c r="CA949" s="41"/>
      <c r="CB949" s="41"/>
      <c r="CC949" s="41"/>
    </row>
    <row r="950" spans="1:81" x14ac:dyDescent="0.25">
      <c r="A950" s="41"/>
      <c r="B950" s="41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1"/>
      <c r="BT950" s="41"/>
      <c r="BU950" s="41"/>
      <c r="BV950" s="41"/>
      <c r="BW950" s="41"/>
      <c r="BX950" s="41"/>
      <c r="BY950" s="41"/>
      <c r="BZ950" s="41"/>
      <c r="CA950" s="41"/>
      <c r="CB950" s="41"/>
      <c r="CC950" s="41"/>
    </row>
    <row r="951" spans="1:81" x14ac:dyDescent="0.25">
      <c r="A951" s="41"/>
      <c r="B951" s="41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1"/>
      <c r="BT951" s="41"/>
      <c r="BU951" s="41"/>
      <c r="BV951" s="41"/>
      <c r="BW951" s="41"/>
      <c r="BX951" s="41"/>
      <c r="BY951" s="41"/>
      <c r="BZ951" s="41"/>
      <c r="CA951" s="41"/>
      <c r="CB951" s="41"/>
      <c r="CC951" s="41"/>
    </row>
    <row r="952" spans="1:81" x14ac:dyDescent="0.25">
      <c r="A952" s="41"/>
      <c r="B952" s="41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1"/>
      <c r="BT952" s="41"/>
      <c r="BU952" s="41"/>
      <c r="BV952" s="41"/>
      <c r="BW952" s="41"/>
      <c r="BX952" s="41"/>
      <c r="BY952" s="41"/>
      <c r="BZ952" s="41"/>
      <c r="CA952" s="41"/>
      <c r="CB952" s="41"/>
      <c r="CC952" s="41"/>
    </row>
    <row r="953" spans="1:81" x14ac:dyDescent="0.25">
      <c r="A953" s="41"/>
      <c r="B953" s="41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1"/>
      <c r="BT953" s="41"/>
      <c r="BU953" s="41"/>
      <c r="BV953" s="41"/>
      <c r="BW953" s="41"/>
      <c r="BX953" s="41"/>
      <c r="BY953" s="41"/>
      <c r="BZ953" s="41"/>
      <c r="CA953" s="41"/>
      <c r="CB953" s="41"/>
      <c r="CC953" s="41"/>
    </row>
    <row r="954" spans="1:81" x14ac:dyDescent="0.25">
      <c r="A954" s="41"/>
      <c r="B954" s="41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1"/>
      <c r="BT954" s="41"/>
      <c r="BU954" s="41"/>
      <c r="BV954" s="41"/>
      <c r="BW954" s="41"/>
      <c r="BX954" s="41"/>
      <c r="BY954" s="41"/>
      <c r="BZ954" s="41"/>
      <c r="CA954" s="41"/>
      <c r="CB954" s="41"/>
      <c r="CC954" s="41"/>
    </row>
    <row r="955" spans="1:81" x14ac:dyDescent="0.25">
      <c r="A955" s="41"/>
      <c r="B955" s="41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1"/>
      <c r="BT955" s="41"/>
      <c r="BU955" s="41"/>
      <c r="BV955" s="41"/>
      <c r="BW955" s="41"/>
      <c r="BX955" s="41"/>
      <c r="BY955" s="41"/>
      <c r="BZ955" s="41"/>
      <c r="CA955" s="41"/>
      <c r="CB955" s="41"/>
      <c r="CC955" s="41"/>
    </row>
    <row r="956" spans="1:81" x14ac:dyDescent="0.25">
      <c r="A956" s="41"/>
      <c r="B956" s="41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1"/>
      <c r="BT956" s="41"/>
      <c r="BU956" s="41"/>
      <c r="BV956" s="41"/>
      <c r="BW956" s="41"/>
      <c r="BX956" s="41"/>
      <c r="BY956" s="41"/>
      <c r="BZ956" s="41"/>
      <c r="CA956" s="41"/>
      <c r="CB956" s="41"/>
      <c r="CC956" s="41"/>
    </row>
    <row r="957" spans="1:81" x14ac:dyDescent="0.25">
      <c r="A957" s="41"/>
      <c r="B957" s="41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1"/>
      <c r="BT957" s="41"/>
      <c r="BU957" s="41"/>
      <c r="BV957" s="41"/>
      <c r="BW957" s="41"/>
      <c r="BX957" s="41"/>
      <c r="BY957" s="41"/>
      <c r="BZ957" s="41"/>
      <c r="CA957" s="41"/>
      <c r="CB957" s="41"/>
      <c r="CC957" s="41"/>
    </row>
    <row r="958" spans="1:81" x14ac:dyDescent="0.25">
      <c r="A958" s="41"/>
      <c r="B958" s="41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1"/>
      <c r="BT958" s="41"/>
      <c r="BU958" s="41"/>
      <c r="BV958" s="41"/>
      <c r="BW958" s="41"/>
      <c r="BX958" s="41"/>
      <c r="BY958" s="41"/>
      <c r="BZ958" s="41"/>
      <c r="CA958" s="41"/>
      <c r="CB958" s="41"/>
      <c r="CC958" s="41"/>
    </row>
    <row r="959" spans="1:81" x14ac:dyDescent="0.25">
      <c r="A959" s="41"/>
      <c r="B959" s="41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1"/>
      <c r="BT959" s="41"/>
      <c r="BU959" s="41"/>
      <c r="BV959" s="41"/>
      <c r="BW959" s="41"/>
      <c r="BX959" s="41"/>
      <c r="BY959" s="41"/>
      <c r="BZ959" s="41"/>
      <c r="CA959" s="41"/>
      <c r="CB959" s="41"/>
      <c r="CC959" s="41"/>
    </row>
    <row r="960" spans="1:81" x14ac:dyDescent="0.25">
      <c r="A960" s="41"/>
      <c r="B960" s="41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1"/>
      <c r="BT960" s="41"/>
      <c r="BU960" s="41"/>
      <c r="BV960" s="41"/>
      <c r="BW960" s="41"/>
      <c r="BX960" s="41"/>
      <c r="BY960" s="41"/>
      <c r="BZ960" s="41"/>
      <c r="CA960" s="41"/>
      <c r="CB960" s="41"/>
      <c r="CC960" s="41"/>
    </row>
    <row r="961" spans="1:81" x14ac:dyDescent="0.25">
      <c r="A961" s="41"/>
      <c r="B961" s="41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1"/>
      <c r="BT961" s="41"/>
      <c r="BU961" s="41"/>
      <c r="BV961" s="41"/>
      <c r="BW961" s="41"/>
      <c r="BX961" s="41"/>
      <c r="BY961" s="41"/>
      <c r="BZ961" s="41"/>
      <c r="CA961" s="41"/>
      <c r="CB961" s="41"/>
      <c r="CC961" s="41"/>
    </row>
    <row r="962" spans="1:81" x14ac:dyDescent="0.25">
      <c r="A962" s="41"/>
      <c r="B962" s="41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1"/>
      <c r="BT962" s="41"/>
      <c r="BU962" s="41"/>
      <c r="BV962" s="41"/>
      <c r="BW962" s="41"/>
      <c r="BX962" s="41"/>
      <c r="BY962" s="41"/>
      <c r="BZ962" s="41"/>
      <c r="CA962" s="41"/>
      <c r="CB962" s="41"/>
      <c r="CC962" s="41"/>
    </row>
    <row r="963" spans="1:81" x14ac:dyDescent="0.25">
      <c r="A963" s="41"/>
      <c r="B963" s="41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1"/>
      <c r="BT963" s="41"/>
      <c r="BU963" s="41"/>
      <c r="BV963" s="41"/>
      <c r="BW963" s="41"/>
      <c r="BX963" s="41"/>
      <c r="BY963" s="41"/>
      <c r="BZ963" s="41"/>
      <c r="CA963" s="41"/>
      <c r="CB963" s="41"/>
      <c r="CC963" s="41"/>
    </row>
    <row r="964" spans="1:81" x14ac:dyDescent="0.25">
      <c r="A964" s="41"/>
      <c r="B964" s="41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1"/>
      <c r="BT964" s="41"/>
      <c r="BU964" s="41"/>
      <c r="BV964" s="41"/>
      <c r="BW964" s="41"/>
      <c r="BX964" s="41"/>
      <c r="BY964" s="41"/>
      <c r="BZ964" s="41"/>
      <c r="CA964" s="41"/>
      <c r="CB964" s="41"/>
      <c r="CC964" s="41"/>
    </row>
    <row r="965" spans="1:81" x14ac:dyDescent="0.25">
      <c r="A965" s="41"/>
      <c r="B965" s="41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1"/>
      <c r="BT965" s="41"/>
      <c r="BU965" s="41"/>
      <c r="BV965" s="41"/>
      <c r="BW965" s="41"/>
      <c r="BX965" s="41"/>
      <c r="BY965" s="41"/>
      <c r="BZ965" s="41"/>
      <c r="CA965" s="41"/>
      <c r="CB965" s="41"/>
      <c r="CC965" s="41"/>
    </row>
    <row r="966" spans="1:81" x14ac:dyDescent="0.25">
      <c r="A966" s="41"/>
      <c r="B966" s="41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1"/>
      <c r="BT966" s="41"/>
      <c r="BU966" s="41"/>
      <c r="BV966" s="41"/>
      <c r="BW966" s="41"/>
      <c r="BX966" s="41"/>
      <c r="BY966" s="41"/>
      <c r="BZ966" s="41"/>
      <c r="CA966" s="41"/>
      <c r="CB966" s="41"/>
      <c r="CC966" s="41"/>
    </row>
    <row r="967" spans="1:81" x14ac:dyDescent="0.25">
      <c r="A967" s="41"/>
      <c r="B967" s="41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1"/>
      <c r="BT967" s="41"/>
      <c r="BU967" s="41"/>
      <c r="BV967" s="41"/>
      <c r="BW967" s="41"/>
      <c r="BX967" s="41"/>
      <c r="BY967" s="41"/>
      <c r="BZ967" s="41"/>
      <c r="CA967" s="41"/>
      <c r="CB967" s="41"/>
      <c r="CC967" s="41"/>
    </row>
    <row r="968" spans="1:81" x14ac:dyDescent="0.25">
      <c r="A968" s="41"/>
      <c r="B968" s="41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1"/>
      <c r="BT968" s="41"/>
      <c r="BU968" s="41"/>
      <c r="BV968" s="41"/>
      <c r="BW968" s="41"/>
      <c r="BX968" s="41"/>
      <c r="BY968" s="41"/>
      <c r="BZ968" s="41"/>
      <c r="CA968" s="41"/>
      <c r="CB968" s="41"/>
      <c r="CC968" s="41"/>
    </row>
    <row r="969" spans="1:81" x14ac:dyDescent="0.25">
      <c r="A969" s="41"/>
      <c r="B969" s="41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1"/>
      <c r="BT969" s="41"/>
      <c r="BU969" s="41"/>
      <c r="BV969" s="41"/>
      <c r="BW969" s="41"/>
      <c r="BX969" s="41"/>
      <c r="BY969" s="41"/>
      <c r="BZ969" s="41"/>
      <c r="CA969" s="41"/>
      <c r="CB969" s="41"/>
      <c r="CC969" s="41"/>
    </row>
    <row r="970" spans="1:81" x14ac:dyDescent="0.25">
      <c r="A970" s="41"/>
      <c r="B970" s="41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1"/>
      <c r="BT970" s="41"/>
      <c r="BU970" s="41"/>
      <c r="BV970" s="41"/>
      <c r="BW970" s="41"/>
      <c r="BX970" s="41"/>
      <c r="BY970" s="41"/>
      <c r="BZ970" s="41"/>
      <c r="CA970" s="41"/>
      <c r="CB970" s="41"/>
      <c r="CC970" s="41"/>
    </row>
    <row r="971" spans="1:81" x14ac:dyDescent="0.25">
      <c r="A971" s="41"/>
      <c r="B971" s="41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1"/>
      <c r="BT971" s="41"/>
      <c r="BU971" s="41"/>
      <c r="BV971" s="41"/>
      <c r="BW971" s="41"/>
      <c r="BX971" s="41"/>
      <c r="BY971" s="41"/>
      <c r="BZ971" s="41"/>
      <c r="CA971" s="41"/>
      <c r="CB971" s="41"/>
      <c r="CC971" s="41"/>
    </row>
    <row r="972" spans="1:81" x14ac:dyDescent="0.25">
      <c r="A972" s="41"/>
      <c r="B972" s="41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1"/>
      <c r="BT972" s="41"/>
      <c r="BU972" s="41"/>
      <c r="BV972" s="41"/>
      <c r="BW972" s="41"/>
      <c r="BX972" s="41"/>
      <c r="BY972" s="41"/>
      <c r="BZ972" s="41"/>
      <c r="CA972" s="41"/>
      <c r="CB972" s="41"/>
      <c r="CC972" s="41"/>
    </row>
    <row r="973" spans="1:81" x14ac:dyDescent="0.25">
      <c r="A973" s="41"/>
      <c r="B973" s="41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1"/>
      <c r="BT973" s="41"/>
      <c r="BU973" s="41"/>
      <c r="BV973" s="41"/>
      <c r="BW973" s="41"/>
      <c r="BX973" s="41"/>
      <c r="BY973" s="41"/>
      <c r="BZ973" s="41"/>
      <c r="CA973" s="41"/>
      <c r="CB973" s="41"/>
      <c r="CC973" s="41"/>
    </row>
    <row r="974" spans="1:81" x14ac:dyDescent="0.25">
      <c r="A974" s="41"/>
      <c r="B974" s="41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1"/>
      <c r="BT974" s="41"/>
      <c r="BU974" s="41"/>
      <c r="BV974" s="41"/>
      <c r="BW974" s="41"/>
      <c r="BX974" s="41"/>
      <c r="BY974" s="41"/>
      <c r="BZ974" s="41"/>
      <c r="CA974" s="41"/>
      <c r="CB974" s="41"/>
      <c r="CC974" s="41"/>
    </row>
    <row r="975" spans="1:81" x14ac:dyDescent="0.25">
      <c r="A975" s="41"/>
      <c r="B975" s="41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1"/>
      <c r="BT975" s="41"/>
      <c r="BU975" s="41"/>
      <c r="BV975" s="41"/>
      <c r="BW975" s="41"/>
      <c r="BX975" s="41"/>
      <c r="BY975" s="41"/>
      <c r="BZ975" s="41"/>
      <c r="CA975" s="41"/>
      <c r="CB975" s="41"/>
      <c r="CC975" s="41"/>
    </row>
    <row r="976" spans="1:81" x14ac:dyDescent="0.25">
      <c r="A976" s="41"/>
      <c r="B976" s="41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1"/>
      <c r="BT976" s="41"/>
      <c r="BU976" s="41"/>
      <c r="BV976" s="41"/>
      <c r="BW976" s="41"/>
      <c r="BX976" s="41"/>
      <c r="BY976" s="41"/>
      <c r="BZ976" s="41"/>
      <c r="CA976" s="41"/>
      <c r="CB976" s="41"/>
      <c r="CC976" s="41"/>
    </row>
    <row r="977" spans="1:81" x14ac:dyDescent="0.25">
      <c r="A977" s="41"/>
      <c r="B977" s="41"/>
      <c r="C977" s="41"/>
      <c r="D977" s="41"/>
      <c r="E977" s="41"/>
      <c r="F977" s="41"/>
      <c r="G977" s="41"/>
      <c r="H977" s="41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1"/>
      <c r="BT977" s="41"/>
      <c r="BU977" s="41"/>
      <c r="BV977" s="41"/>
      <c r="BW977" s="41"/>
      <c r="BX977" s="41"/>
      <c r="BY977" s="41"/>
      <c r="BZ977" s="41"/>
      <c r="CA977" s="41"/>
      <c r="CB977" s="41"/>
      <c r="CC977" s="41"/>
    </row>
    <row r="978" spans="1:81" x14ac:dyDescent="0.25">
      <c r="A978" s="41"/>
      <c r="B978" s="41"/>
      <c r="C978" s="41"/>
      <c r="D978" s="41"/>
      <c r="E978" s="41"/>
      <c r="F978" s="41"/>
      <c r="G978" s="41"/>
      <c r="H978" s="41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1"/>
      <c r="BT978" s="41"/>
      <c r="BU978" s="41"/>
      <c r="BV978" s="41"/>
      <c r="BW978" s="41"/>
      <c r="BX978" s="41"/>
      <c r="BY978" s="41"/>
      <c r="BZ978" s="41"/>
      <c r="CA978" s="41"/>
      <c r="CB978" s="41"/>
      <c r="CC978" s="41"/>
    </row>
    <row r="979" spans="1:81" x14ac:dyDescent="0.25">
      <c r="A979" s="41"/>
      <c r="B979" s="41"/>
      <c r="C979" s="41"/>
      <c r="D979" s="41"/>
      <c r="E979" s="41"/>
      <c r="F979" s="41"/>
      <c r="G979" s="41"/>
      <c r="H979" s="41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1"/>
      <c r="BT979" s="41"/>
      <c r="BU979" s="41"/>
      <c r="BV979" s="41"/>
      <c r="BW979" s="41"/>
      <c r="BX979" s="41"/>
      <c r="BY979" s="41"/>
      <c r="BZ979" s="41"/>
      <c r="CA979" s="41"/>
      <c r="CB979" s="41"/>
      <c r="CC979" s="41"/>
    </row>
    <row r="980" spans="1:81" x14ac:dyDescent="0.25">
      <c r="A980" s="41"/>
      <c r="B980" s="41"/>
      <c r="C980" s="41"/>
      <c r="D980" s="41"/>
      <c r="E980" s="41"/>
      <c r="F980" s="41"/>
      <c r="G980" s="41"/>
      <c r="H980" s="41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1"/>
      <c r="BT980" s="41"/>
      <c r="BU980" s="41"/>
      <c r="BV980" s="41"/>
      <c r="BW980" s="41"/>
      <c r="BX980" s="41"/>
      <c r="BY980" s="41"/>
      <c r="BZ980" s="41"/>
      <c r="CA980" s="41"/>
      <c r="CB980" s="41"/>
      <c r="CC980" s="41"/>
    </row>
    <row r="981" spans="1:81" x14ac:dyDescent="0.25">
      <c r="A981" s="41"/>
      <c r="B981" s="41"/>
      <c r="C981" s="41"/>
      <c r="D981" s="41"/>
      <c r="E981" s="41"/>
      <c r="F981" s="41"/>
      <c r="G981" s="41"/>
      <c r="H981" s="41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1"/>
      <c r="BT981" s="41"/>
      <c r="BU981" s="41"/>
      <c r="BV981" s="41"/>
      <c r="BW981" s="41"/>
      <c r="BX981" s="41"/>
      <c r="BY981" s="41"/>
      <c r="BZ981" s="41"/>
      <c r="CA981" s="41"/>
      <c r="CB981" s="41"/>
      <c r="CC981" s="41"/>
    </row>
    <row r="982" spans="1:81" x14ac:dyDescent="0.25">
      <c r="A982" s="41"/>
      <c r="B982" s="41"/>
      <c r="C982" s="41"/>
      <c r="D982" s="41"/>
      <c r="E982" s="41"/>
      <c r="F982" s="41"/>
      <c r="G982" s="41"/>
      <c r="H982" s="41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1"/>
      <c r="BT982" s="41"/>
      <c r="BU982" s="41"/>
      <c r="BV982" s="41"/>
      <c r="BW982" s="41"/>
      <c r="BX982" s="41"/>
      <c r="BY982" s="41"/>
      <c r="BZ982" s="41"/>
      <c r="CA982" s="41"/>
      <c r="CB982" s="41"/>
      <c r="CC982" s="41"/>
    </row>
    <row r="983" spans="1:81" x14ac:dyDescent="0.25">
      <c r="A983" s="41"/>
      <c r="B983" s="41"/>
      <c r="C983" s="41"/>
      <c r="D983" s="41"/>
      <c r="E983" s="41"/>
      <c r="F983" s="41"/>
      <c r="G983" s="41"/>
      <c r="H983" s="41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1"/>
      <c r="BT983" s="41"/>
      <c r="BU983" s="41"/>
      <c r="BV983" s="41"/>
      <c r="BW983" s="41"/>
      <c r="BX983" s="41"/>
      <c r="BY983" s="41"/>
      <c r="BZ983" s="41"/>
      <c r="CA983" s="41"/>
      <c r="CB983" s="41"/>
      <c r="CC983" s="41"/>
    </row>
    <row r="984" spans="1:81" x14ac:dyDescent="0.25">
      <c r="A984" s="41"/>
      <c r="B984" s="41"/>
      <c r="C984" s="41"/>
      <c r="D984" s="41"/>
      <c r="E984" s="41"/>
      <c r="F984" s="41"/>
      <c r="G984" s="41"/>
      <c r="H984" s="41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1"/>
      <c r="BT984" s="41"/>
      <c r="BU984" s="41"/>
      <c r="BV984" s="41"/>
      <c r="BW984" s="41"/>
      <c r="BX984" s="41"/>
      <c r="BY984" s="41"/>
      <c r="BZ984" s="41"/>
      <c r="CA984" s="41"/>
      <c r="CB984" s="41"/>
      <c r="CC984" s="41"/>
    </row>
    <row r="985" spans="1:81" x14ac:dyDescent="0.25">
      <c r="A985" s="41"/>
      <c r="B985" s="41"/>
      <c r="C985" s="41"/>
      <c r="D985" s="41"/>
      <c r="E985" s="41"/>
      <c r="F985" s="41"/>
      <c r="G985" s="41"/>
      <c r="H985" s="41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1"/>
      <c r="BT985" s="41"/>
      <c r="BU985" s="41"/>
      <c r="BV985" s="41"/>
      <c r="BW985" s="41"/>
      <c r="BX985" s="41"/>
      <c r="BY985" s="41"/>
      <c r="BZ985" s="41"/>
      <c r="CA985" s="41"/>
      <c r="CB985" s="41"/>
      <c r="CC985" s="41"/>
    </row>
    <row r="986" spans="1:81" x14ac:dyDescent="0.25">
      <c r="A986" s="41"/>
      <c r="B986" s="41"/>
      <c r="C986" s="41"/>
      <c r="D986" s="41"/>
      <c r="E986" s="41"/>
      <c r="F986" s="41"/>
      <c r="G986" s="41"/>
      <c r="H986" s="41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1"/>
      <c r="BT986" s="41"/>
      <c r="BU986" s="41"/>
      <c r="BV986" s="41"/>
      <c r="BW986" s="41"/>
      <c r="BX986" s="41"/>
      <c r="BY986" s="41"/>
      <c r="BZ986" s="41"/>
      <c r="CA986" s="41"/>
      <c r="CB986" s="41"/>
      <c r="CC986" s="41"/>
    </row>
    <row r="987" spans="1:81" x14ac:dyDescent="0.25">
      <c r="A987" s="41"/>
      <c r="B987" s="41"/>
      <c r="C987" s="41"/>
      <c r="D987" s="41"/>
      <c r="E987" s="41"/>
      <c r="F987" s="41"/>
      <c r="G987" s="41"/>
      <c r="H987" s="41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1"/>
      <c r="BT987" s="41"/>
      <c r="BU987" s="41"/>
      <c r="BV987" s="41"/>
      <c r="BW987" s="41"/>
      <c r="BX987" s="41"/>
      <c r="BY987" s="41"/>
      <c r="BZ987" s="41"/>
      <c r="CA987" s="41"/>
      <c r="CB987" s="41"/>
      <c r="CC987" s="41"/>
    </row>
    <row r="988" spans="1:81" x14ac:dyDescent="0.25">
      <c r="A988" s="41"/>
      <c r="B988" s="41"/>
      <c r="C988" s="41"/>
      <c r="D988" s="41"/>
      <c r="E988" s="41"/>
      <c r="F988" s="41"/>
      <c r="G988" s="41"/>
      <c r="H988" s="41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1"/>
      <c r="BT988" s="41"/>
      <c r="BU988" s="41"/>
      <c r="BV988" s="41"/>
      <c r="BW988" s="41"/>
      <c r="BX988" s="41"/>
      <c r="BY988" s="41"/>
      <c r="BZ988" s="41"/>
      <c r="CA988" s="41"/>
      <c r="CB988" s="41"/>
      <c r="CC988" s="41"/>
    </row>
    <row r="989" spans="1:81" x14ac:dyDescent="0.25">
      <c r="A989" s="41"/>
      <c r="B989" s="41"/>
      <c r="C989" s="41"/>
      <c r="D989" s="41"/>
      <c r="E989" s="41"/>
      <c r="F989" s="41"/>
      <c r="G989" s="41"/>
      <c r="H989" s="41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1"/>
      <c r="BT989" s="41"/>
      <c r="BU989" s="41"/>
      <c r="BV989" s="41"/>
      <c r="BW989" s="41"/>
      <c r="BX989" s="41"/>
      <c r="BY989" s="41"/>
      <c r="BZ989" s="41"/>
      <c r="CA989" s="41"/>
      <c r="CB989" s="41"/>
      <c r="CC989" s="41"/>
    </row>
    <row r="990" spans="1:81" x14ac:dyDescent="0.25">
      <c r="A990" s="41"/>
      <c r="B990" s="41"/>
      <c r="C990" s="41"/>
      <c r="D990" s="41"/>
      <c r="E990" s="41"/>
      <c r="F990" s="41"/>
      <c r="G990" s="41"/>
      <c r="H990" s="41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1"/>
      <c r="BT990" s="41"/>
      <c r="BU990" s="41"/>
      <c r="BV990" s="41"/>
      <c r="BW990" s="41"/>
      <c r="BX990" s="41"/>
      <c r="BY990" s="41"/>
      <c r="BZ990" s="41"/>
      <c r="CA990" s="41"/>
      <c r="CB990" s="41"/>
      <c r="CC990" s="41"/>
    </row>
    <row r="991" spans="1:81" x14ac:dyDescent="0.25">
      <c r="A991" s="41"/>
      <c r="B991" s="41"/>
      <c r="C991" s="41"/>
      <c r="D991" s="41"/>
      <c r="E991" s="41"/>
      <c r="F991" s="41"/>
      <c r="G991" s="41"/>
      <c r="H991" s="41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1"/>
      <c r="BT991" s="41"/>
      <c r="BU991" s="41"/>
      <c r="BV991" s="41"/>
      <c r="BW991" s="41"/>
      <c r="BX991" s="41"/>
      <c r="BY991" s="41"/>
      <c r="BZ991" s="41"/>
      <c r="CA991" s="41"/>
      <c r="CB991" s="41"/>
      <c r="CC991" s="41"/>
    </row>
    <row r="992" spans="1:81" x14ac:dyDescent="0.25">
      <c r="A992" s="41"/>
      <c r="B992" s="41"/>
      <c r="C992" s="41"/>
      <c r="D992" s="41"/>
      <c r="E992" s="41"/>
      <c r="F992" s="41"/>
      <c r="G992" s="41"/>
      <c r="H992" s="41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1"/>
      <c r="BT992" s="41"/>
      <c r="BU992" s="41"/>
      <c r="BV992" s="41"/>
      <c r="BW992" s="41"/>
      <c r="BX992" s="41"/>
      <c r="BY992" s="41"/>
      <c r="BZ992" s="41"/>
      <c r="CA992" s="41"/>
      <c r="CB992" s="41"/>
      <c r="CC992" s="41"/>
    </row>
    <row r="993" spans="1:81" x14ac:dyDescent="0.25">
      <c r="A993" s="41"/>
      <c r="B993" s="41"/>
      <c r="C993" s="41"/>
      <c r="D993" s="41"/>
      <c r="E993" s="41"/>
      <c r="F993" s="41"/>
      <c r="G993" s="41"/>
      <c r="H993" s="41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1"/>
      <c r="BT993" s="41"/>
      <c r="BU993" s="41"/>
      <c r="BV993" s="41"/>
      <c r="BW993" s="41"/>
      <c r="BX993" s="41"/>
      <c r="BY993" s="41"/>
      <c r="BZ993" s="41"/>
      <c r="CA993" s="41"/>
      <c r="CB993" s="41"/>
      <c r="CC993" s="41"/>
    </row>
    <row r="994" spans="1:81" x14ac:dyDescent="0.25">
      <c r="A994" s="41"/>
      <c r="B994" s="41"/>
      <c r="C994" s="41"/>
      <c r="D994" s="41"/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1"/>
      <c r="BT994" s="41"/>
      <c r="BU994" s="41"/>
      <c r="BV994" s="41"/>
      <c r="BW994" s="41"/>
      <c r="BX994" s="41"/>
      <c r="BY994" s="41"/>
      <c r="BZ994" s="41"/>
      <c r="CA994" s="41"/>
      <c r="CB994" s="41"/>
      <c r="CC994" s="41"/>
    </row>
    <row r="995" spans="1:81" x14ac:dyDescent="0.25">
      <c r="A995" s="41"/>
      <c r="B995" s="41"/>
      <c r="C995" s="41"/>
      <c r="D995" s="41"/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1"/>
      <c r="BT995" s="41"/>
      <c r="BU995" s="41"/>
      <c r="BV995" s="41"/>
      <c r="BW995" s="41"/>
      <c r="BX995" s="41"/>
      <c r="BY995" s="41"/>
      <c r="BZ995" s="41"/>
      <c r="CA995" s="41"/>
      <c r="CB995" s="41"/>
      <c r="CC995" s="41"/>
    </row>
    <row r="996" spans="1:81" x14ac:dyDescent="0.25">
      <c r="A996" s="41"/>
      <c r="B996" s="41"/>
      <c r="C996" s="41"/>
      <c r="D996" s="41"/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1"/>
      <c r="BT996" s="41"/>
      <c r="BU996" s="41"/>
      <c r="BV996" s="41"/>
      <c r="BW996" s="41"/>
      <c r="BX996" s="41"/>
      <c r="BY996" s="41"/>
      <c r="BZ996" s="41"/>
      <c r="CA996" s="41"/>
      <c r="CB996" s="41"/>
      <c r="CC996" s="41"/>
    </row>
    <row r="997" spans="1:81" x14ac:dyDescent="0.25">
      <c r="A997" s="41"/>
      <c r="B997" s="41"/>
      <c r="C997" s="41"/>
      <c r="D997" s="41"/>
      <c r="E997" s="41"/>
      <c r="F997" s="41"/>
      <c r="G997" s="41"/>
      <c r="H997" s="41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1"/>
      <c r="BT997" s="41"/>
      <c r="BU997" s="41"/>
      <c r="BV997" s="41"/>
      <c r="BW997" s="41"/>
      <c r="BX997" s="41"/>
      <c r="BY997" s="41"/>
      <c r="BZ997" s="41"/>
      <c r="CA997" s="41"/>
      <c r="CB997" s="41"/>
      <c r="CC997" s="41"/>
    </row>
    <row r="998" spans="1:81" x14ac:dyDescent="0.25">
      <c r="A998" s="41"/>
      <c r="B998" s="41"/>
      <c r="C998" s="41"/>
      <c r="D998" s="41"/>
      <c r="E998" s="41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1"/>
      <c r="BT998" s="41"/>
      <c r="BU998" s="41"/>
      <c r="BV998" s="41"/>
      <c r="BW998" s="41"/>
      <c r="BX998" s="41"/>
      <c r="BY998" s="41"/>
      <c r="BZ998" s="41"/>
      <c r="CA998" s="41"/>
      <c r="CB998" s="41"/>
      <c r="CC998" s="41"/>
    </row>
    <row r="999" spans="1:81" x14ac:dyDescent="0.25">
      <c r="A999" s="41"/>
      <c r="B999" s="41"/>
      <c r="C999" s="41"/>
      <c r="D999" s="41"/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1"/>
      <c r="BT999" s="41"/>
      <c r="BU999" s="41"/>
      <c r="BV999" s="41"/>
      <c r="BW999" s="41"/>
      <c r="BX999" s="41"/>
      <c r="BY999" s="41"/>
      <c r="BZ999" s="41"/>
      <c r="CA999" s="41"/>
      <c r="CB999" s="41"/>
      <c r="CC999" s="41"/>
    </row>
    <row r="1000" spans="1:81" x14ac:dyDescent="0.25">
      <c r="A1000" s="41"/>
      <c r="B1000" s="41"/>
      <c r="C1000" s="41"/>
      <c r="D1000" s="41"/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1"/>
      <c r="BT1000" s="41"/>
      <c r="BU1000" s="41"/>
      <c r="BV1000" s="41"/>
      <c r="BW1000" s="41"/>
      <c r="BX1000" s="41"/>
      <c r="BY1000" s="41"/>
      <c r="BZ1000" s="41"/>
      <c r="CA1000" s="41"/>
      <c r="CB1000" s="41"/>
      <c r="CC1000" s="41"/>
    </row>
    <row r="1001" spans="1:81" x14ac:dyDescent="0.25">
      <c r="A1001" s="41"/>
      <c r="B1001" s="41"/>
      <c r="C1001" s="41"/>
      <c r="D1001" s="41"/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1"/>
      <c r="BT1001" s="41"/>
      <c r="BU1001" s="41"/>
      <c r="BV1001" s="41"/>
      <c r="BW1001" s="41"/>
      <c r="BX1001" s="41"/>
      <c r="BY1001" s="41"/>
      <c r="BZ1001" s="41"/>
      <c r="CA1001" s="41"/>
      <c r="CB1001" s="41"/>
      <c r="CC1001" s="41"/>
    </row>
    <row r="1002" spans="1:81" x14ac:dyDescent="0.25">
      <c r="A1002" s="41"/>
      <c r="B1002" s="41"/>
      <c r="C1002" s="41"/>
      <c r="D1002" s="41"/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1"/>
      <c r="BT1002" s="41"/>
      <c r="BU1002" s="41"/>
      <c r="BV1002" s="41"/>
      <c r="BW1002" s="41"/>
      <c r="BX1002" s="41"/>
      <c r="BY1002" s="41"/>
      <c r="BZ1002" s="41"/>
      <c r="CA1002" s="41"/>
      <c r="CB1002" s="41"/>
      <c r="CC1002" s="41"/>
    </row>
    <row r="1003" spans="1:81" x14ac:dyDescent="0.25">
      <c r="A1003" s="41"/>
      <c r="B1003" s="41"/>
      <c r="C1003" s="41"/>
      <c r="D1003" s="41"/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1"/>
      <c r="BT1003" s="41"/>
      <c r="BU1003" s="41"/>
      <c r="BV1003" s="41"/>
      <c r="BW1003" s="41"/>
      <c r="BX1003" s="41"/>
      <c r="BY1003" s="41"/>
      <c r="BZ1003" s="41"/>
      <c r="CA1003" s="41"/>
      <c r="CB1003" s="41"/>
      <c r="CC1003" s="41"/>
    </row>
    <row r="1004" spans="1:81" x14ac:dyDescent="0.25">
      <c r="A1004" s="41"/>
      <c r="B1004" s="41"/>
      <c r="C1004" s="41"/>
      <c r="D1004" s="41"/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1"/>
      <c r="BT1004" s="41"/>
      <c r="BU1004" s="41"/>
      <c r="BV1004" s="41"/>
      <c r="BW1004" s="41"/>
      <c r="BX1004" s="41"/>
      <c r="BY1004" s="41"/>
      <c r="BZ1004" s="41"/>
      <c r="CA1004" s="41"/>
      <c r="CB1004" s="41"/>
      <c r="CC1004" s="41"/>
    </row>
    <row r="1005" spans="1:81" x14ac:dyDescent="0.25">
      <c r="A1005" s="41"/>
      <c r="B1005" s="41"/>
      <c r="C1005" s="41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1"/>
      <c r="BT1005" s="41"/>
      <c r="BU1005" s="41"/>
      <c r="BV1005" s="41"/>
      <c r="BW1005" s="41"/>
      <c r="BX1005" s="41"/>
      <c r="BY1005" s="41"/>
      <c r="BZ1005" s="41"/>
      <c r="CA1005" s="41"/>
      <c r="CB1005" s="41"/>
      <c r="CC1005" s="41"/>
    </row>
    <row r="1006" spans="1:81" x14ac:dyDescent="0.25">
      <c r="A1006" s="41"/>
      <c r="B1006" s="41"/>
      <c r="C1006" s="41"/>
      <c r="D1006" s="41"/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1"/>
      <c r="BT1006" s="41"/>
      <c r="BU1006" s="41"/>
      <c r="BV1006" s="41"/>
      <c r="BW1006" s="41"/>
      <c r="BX1006" s="41"/>
      <c r="BY1006" s="41"/>
      <c r="BZ1006" s="41"/>
      <c r="CA1006" s="41"/>
      <c r="CB1006" s="41"/>
      <c r="CC1006" s="41"/>
    </row>
    <row r="1007" spans="1:81" x14ac:dyDescent="0.25">
      <c r="A1007" s="41"/>
      <c r="B1007" s="41"/>
      <c r="C1007" s="41"/>
      <c r="D1007" s="41"/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1"/>
      <c r="BT1007" s="41"/>
      <c r="BU1007" s="41"/>
      <c r="BV1007" s="41"/>
      <c r="BW1007" s="41"/>
      <c r="BX1007" s="41"/>
      <c r="BY1007" s="41"/>
      <c r="BZ1007" s="41"/>
      <c r="CA1007" s="41"/>
      <c r="CB1007" s="41"/>
      <c r="CC1007" s="41"/>
    </row>
    <row r="1008" spans="1:81" x14ac:dyDescent="0.25">
      <c r="A1008" s="41"/>
      <c r="B1008" s="41"/>
      <c r="C1008" s="41"/>
      <c r="D1008" s="41"/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1"/>
      <c r="BT1008" s="41"/>
      <c r="BU1008" s="41"/>
      <c r="BV1008" s="41"/>
      <c r="BW1008" s="41"/>
      <c r="BX1008" s="41"/>
      <c r="BY1008" s="41"/>
      <c r="BZ1008" s="41"/>
      <c r="CA1008" s="41"/>
      <c r="CB1008" s="41"/>
      <c r="CC1008" s="41"/>
    </row>
    <row r="1009" spans="1:81" x14ac:dyDescent="0.25">
      <c r="A1009" s="41"/>
      <c r="B1009" s="41"/>
      <c r="C1009" s="41"/>
      <c r="D1009" s="41"/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1"/>
      <c r="BT1009" s="41"/>
      <c r="BU1009" s="41"/>
      <c r="BV1009" s="41"/>
      <c r="BW1009" s="41"/>
      <c r="BX1009" s="41"/>
      <c r="BY1009" s="41"/>
      <c r="BZ1009" s="41"/>
      <c r="CA1009" s="41"/>
      <c r="CB1009" s="41"/>
      <c r="CC1009" s="41"/>
    </row>
    <row r="1010" spans="1:81" x14ac:dyDescent="0.25">
      <c r="A1010" s="41"/>
      <c r="B1010" s="41"/>
      <c r="C1010" s="41"/>
      <c r="D1010" s="41"/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1"/>
      <c r="BT1010" s="41"/>
      <c r="BU1010" s="41"/>
      <c r="BV1010" s="41"/>
      <c r="BW1010" s="41"/>
      <c r="BX1010" s="41"/>
      <c r="BY1010" s="41"/>
      <c r="BZ1010" s="41"/>
      <c r="CA1010" s="41"/>
      <c r="CB1010" s="41"/>
      <c r="CC1010" s="41"/>
    </row>
    <row r="1011" spans="1:81" x14ac:dyDescent="0.25">
      <c r="A1011" s="41"/>
      <c r="B1011" s="41"/>
      <c r="C1011" s="41"/>
      <c r="D1011" s="41"/>
      <c r="E1011" s="41"/>
      <c r="F1011" s="41"/>
      <c r="G1011" s="41"/>
      <c r="H1011" s="41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1"/>
      <c r="BT1011" s="41"/>
      <c r="BU1011" s="41"/>
      <c r="BV1011" s="41"/>
      <c r="BW1011" s="41"/>
      <c r="BX1011" s="41"/>
      <c r="BY1011" s="41"/>
      <c r="BZ1011" s="41"/>
      <c r="CA1011" s="41"/>
      <c r="CB1011" s="41"/>
      <c r="CC1011" s="41"/>
    </row>
    <row r="1012" spans="1:81" x14ac:dyDescent="0.25">
      <c r="A1012" s="41"/>
      <c r="B1012" s="41"/>
      <c r="C1012" s="41"/>
      <c r="D1012" s="41"/>
      <c r="E1012" s="41"/>
      <c r="F1012" s="41"/>
      <c r="G1012" s="41"/>
      <c r="H1012" s="41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1"/>
      <c r="BT1012" s="41"/>
      <c r="BU1012" s="41"/>
      <c r="BV1012" s="41"/>
      <c r="BW1012" s="41"/>
      <c r="BX1012" s="41"/>
      <c r="BY1012" s="41"/>
      <c r="BZ1012" s="41"/>
      <c r="CA1012" s="41"/>
      <c r="CB1012" s="41"/>
      <c r="CC1012" s="41"/>
    </row>
    <row r="1013" spans="1:81" x14ac:dyDescent="0.25">
      <c r="A1013" s="41"/>
      <c r="B1013" s="41"/>
      <c r="C1013" s="41"/>
      <c r="D1013" s="41"/>
      <c r="E1013" s="41"/>
      <c r="F1013" s="41"/>
      <c r="G1013" s="41"/>
      <c r="H1013" s="41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1"/>
      <c r="BT1013" s="41"/>
      <c r="BU1013" s="41"/>
      <c r="BV1013" s="41"/>
      <c r="BW1013" s="41"/>
      <c r="BX1013" s="41"/>
      <c r="BY1013" s="41"/>
      <c r="BZ1013" s="41"/>
      <c r="CA1013" s="41"/>
      <c r="CB1013" s="41"/>
      <c r="CC1013" s="41"/>
    </row>
    <row r="1014" spans="1:81" x14ac:dyDescent="0.25">
      <c r="A1014" s="41"/>
      <c r="B1014" s="41"/>
      <c r="C1014" s="41"/>
      <c r="D1014" s="41"/>
      <c r="E1014" s="41"/>
      <c r="F1014" s="41"/>
      <c r="G1014" s="41"/>
      <c r="H1014" s="41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1"/>
      <c r="BT1014" s="41"/>
      <c r="BU1014" s="41"/>
      <c r="BV1014" s="41"/>
      <c r="BW1014" s="41"/>
      <c r="BX1014" s="41"/>
      <c r="BY1014" s="41"/>
      <c r="BZ1014" s="41"/>
      <c r="CA1014" s="41"/>
      <c r="CB1014" s="41"/>
      <c r="CC1014" s="41"/>
    </row>
    <row r="1015" spans="1:81" x14ac:dyDescent="0.25">
      <c r="A1015" s="41"/>
      <c r="B1015" s="41"/>
      <c r="C1015" s="41"/>
      <c r="D1015" s="41"/>
      <c r="E1015" s="41"/>
      <c r="F1015" s="41"/>
      <c r="G1015" s="41"/>
      <c r="H1015" s="41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1"/>
      <c r="BT1015" s="41"/>
      <c r="BU1015" s="41"/>
      <c r="BV1015" s="41"/>
      <c r="BW1015" s="41"/>
      <c r="BX1015" s="41"/>
      <c r="BY1015" s="41"/>
      <c r="BZ1015" s="41"/>
      <c r="CA1015" s="41"/>
      <c r="CB1015" s="41"/>
      <c r="CC1015" s="41"/>
    </row>
    <row r="1016" spans="1:81" x14ac:dyDescent="0.25">
      <c r="A1016" s="41"/>
      <c r="B1016" s="41"/>
      <c r="C1016" s="41"/>
      <c r="D1016" s="41"/>
      <c r="E1016" s="41"/>
      <c r="F1016" s="41"/>
      <c r="G1016" s="41"/>
      <c r="H1016" s="41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1"/>
      <c r="BT1016" s="41"/>
      <c r="BU1016" s="41"/>
      <c r="BV1016" s="41"/>
      <c r="BW1016" s="41"/>
      <c r="BX1016" s="41"/>
      <c r="BY1016" s="41"/>
      <c r="BZ1016" s="41"/>
      <c r="CA1016" s="41"/>
      <c r="CB1016" s="41"/>
      <c r="CC1016" s="41"/>
    </row>
    <row r="1017" spans="1:81" x14ac:dyDescent="0.25">
      <c r="A1017" s="41"/>
      <c r="B1017" s="41"/>
      <c r="C1017" s="41"/>
      <c r="D1017" s="41"/>
      <c r="E1017" s="41"/>
      <c r="F1017" s="41"/>
      <c r="G1017" s="41"/>
      <c r="H1017" s="41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1"/>
      <c r="BT1017" s="41"/>
      <c r="BU1017" s="41"/>
      <c r="BV1017" s="41"/>
      <c r="BW1017" s="41"/>
      <c r="BX1017" s="41"/>
      <c r="BY1017" s="41"/>
      <c r="BZ1017" s="41"/>
      <c r="CA1017" s="41"/>
      <c r="CB1017" s="41"/>
      <c r="CC1017" s="41"/>
    </row>
    <row r="1018" spans="1:81" x14ac:dyDescent="0.25">
      <c r="A1018" s="41"/>
      <c r="B1018" s="41"/>
      <c r="C1018" s="41"/>
      <c r="D1018" s="41"/>
      <c r="E1018" s="41"/>
      <c r="F1018" s="41"/>
      <c r="G1018" s="41"/>
      <c r="H1018" s="41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1"/>
      <c r="BT1018" s="41"/>
      <c r="BU1018" s="41"/>
      <c r="BV1018" s="41"/>
      <c r="BW1018" s="41"/>
      <c r="BX1018" s="41"/>
      <c r="BY1018" s="41"/>
      <c r="BZ1018" s="41"/>
      <c r="CA1018" s="41"/>
      <c r="CB1018" s="41"/>
      <c r="CC1018" s="41"/>
    </row>
    <row r="1019" spans="1:81" x14ac:dyDescent="0.25">
      <c r="A1019" s="41"/>
      <c r="B1019" s="41"/>
      <c r="C1019" s="41"/>
      <c r="D1019" s="41"/>
      <c r="E1019" s="41"/>
      <c r="F1019" s="41"/>
      <c r="G1019" s="41"/>
      <c r="H1019" s="41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1"/>
      <c r="BT1019" s="41"/>
      <c r="BU1019" s="41"/>
      <c r="BV1019" s="41"/>
      <c r="BW1019" s="41"/>
      <c r="BX1019" s="41"/>
      <c r="BY1019" s="41"/>
      <c r="BZ1019" s="41"/>
      <c r="CA1019" s="41"/>
      <c r="CB1019" s="41"/>
      <c r="CC1019" s="41"/>
    </row>
    <row r="1020" spans="1:81" x14ac:dyDescent="0.25">
      <c r="A1020" s="41"/>
      <c r="B1020" s="41"/>
      <c r="C1020" s="41"/>
      <c r="D1020" s="41"/>
      <c r="E1020" s="41"/>
      <c r="F1020" s="41"/>
      <c r="G1020" s="41"/>
      <c r="H1020" s="41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1"/>
      <c r="BT1020" s="41"/>
      <c r="BU1020" s="41"/>
      <c r="BV1020" s="41"/>
      <c r="BW1020" s="41"/>
      <c r="BX1020" s="41"/>
      <c r="BY1020" s="41"/>
      <c r="BZ1020" s="41"/>
      <c r="CA1020" s="41"/>
      <c r="CB1020" s="41"/>
      <c r="CC1020" s="41"/>
    </row>
    <row r="1021" spans="1:81" x14ac:dyDescent="0.25">
      <c r="A1021" s="41"/>
      <c r="B1021" s="41"/>
      <c r="C1021" s="41"/>
      <c r="D1021" s="41"/>
      <c r="E1021" s="41"/>
      <c r="F1021" s="41"/>
      <c r="G1021" s="41"/>
      <c r="H1021" s="41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1"/>
      <c r="BT1021" s="41"/>
      <c r="BU1021" s="41"/>
      <c r="BV1021" s="41"/>
      <c r="BW1021" s="41"/>
      <c r="BX1021" s="41"/>
      <c r="BY1021" s="41"/>
      <c r="BZ1021" s="41"/>
      <c r="CA1021" s="41"/>
      <c r="CB1021" s="41"/>
      <c r="CC1021" s="41"/>
    </row>
    <row r="1022" spans="1:81" x14ac:dyDescent="0.25">
      <c r="A1022" s="41"/>
      <c r="B1022" s="41"/>
      <c r="C1022" s="41"/>
      <c r="D1022" s="41"/>
      <c r="E1022" s="41"/>
      <c r="F1022" s="41"/>
      <c r="G1022" s="41"/>
      <c r="H1022" s="41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1"/>
      <c r="BT1022" s="41"/>
      <c r="BU1022" s="41"/>
      <c r="BV1022" s="41"/>
      <c r="BW1022" s="41"/>
      <c r="BX1022" s="41"/>
      <c r="BY1022" s="41"/>
      <c r="BZ1022" s="41"/>
      <c r="CA1022" s="41"/>
      <c r="CB1022" s="41"/>
      <c r="CC1022" s="41"/>
    </row>
    <row r="1023" spans="1:81" x14ac:dyDescent="0.25">
      <c r="A1023" s="41"/>
      <c r="B1023" s="41"/>
      <c r="C1023" s="41"/>
      <c r="D1023" s="41"/>
      <c r="E1023" s="41"/>
      <c r="F1023" s="41"/>
      <c r="G1023" s="41"/>
      <c r="H1023" s="41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1"/>
      <c r="BT1023" s="41"/>
      <c r="BU1023" s="41"/>
      <c r="BV1023" s="41"/>
      <c r="BW1023" s="41"/>
      <c r="BX1023" s="41"/>
      <c r="BY1023" s="41"/>
      <c r="BZ1023" s="41"/>
      <c r="CA1023" s="41"/>
      <c r="CB1023" s="41"/>
      <c r="CC1023" s="41"/>
    </row>
    <row r="1024" spans="1:81" x14ac:dyDescent="0.25">
      <c r="A1024" s="41"/>
      <c r="B1024" s="41"/>
      <c r="C1024" s="41"/>
      <c r="D1024" s="41"/>
      <c r="E1024" s="41"/>
      <c r="F1024" s="41"/>
      <c r="G1024" s="41"/>
      <c r="H1024" s="41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1"/>
      <c r="BT1024" s="41"/>
      <c r="BU1024" s="41"/>
      <c r="BV1024" s="41"/>
      <c r="BW1024" s="41"/>
      <c r="BX1024" s="41"/>
      <c r="BY1024" s="41"/>
      <c r="BZ1024" s="41"/>
      <c r="CA1024" s="41"/>
      <c r="CB1024" s="41"/>
      <c r="CC1024" s="41"/>
    </row>
    <row r="1025" spans="1:81" x14ac:dyDescent="0.25">
      <c r="A1025" s="41"/>
      <c r="B1025" s="41"/>
      <c r="C1025" s="41"/>
      <c r="D1025" s="41"/>
      <c r="E1025" s="41"/>
      <c r="F1025" s="41"/>
      <c r="G1025" s="41"/>
      <c r="H1025" s="41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1"/>
      <c r="BT1025" s="41"/>
      <c r="BU1025" s="41"/>
      <c r="BV1025" s="41"/>
      <c r="BW1025" s="41"/>
      <c r="BX1025" s="41"/>
      <c r="BY1025" s="41"/>
      <c r="BZ1025" s="41"/>
      <c r="CA1025" s="41"/>
      <c r="CB1025" s="41"/>
      <c r="CC1025" s="41"/>
    </row>
    <row r="1026" spans="1:81" x14ac:dyDescent="0.25">
      <c r="A1026" s="41"/>
      <c r="B1026" s="41"/>
      <c r="C1026" s="41"/>
      <c r="D1026" s="41"/>
      <c r="E1026" s="41"/>
      <c r="F1026" s="41"/>
      <c r="G1026" s="41"/>
      <c r="H1026" s="41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1"/>
      <c r="BT1026" s="41"/>
      <c r="BU1026" s="41"/>
      <c r="BV1026" s="41"/>
      <c r="BW1026" s="41"/>
      <c r="BX1026" s="41"/>
      <c r="BY1026" s="41"/>
      <c r="BZ1026" s="41"/>
      <c r="CA1026" s="41"/>
      <c r="CB1026" s="41"/>
      <c r="CC1026" s="41"/>
    </row>
    <row r="1027" spans="1:81" x14ac:dyDescent="0.25">
      <c r="A1027" s="41"/>
      <c r="B1027" s="41"/>
      <c r="C1027" s="41"/>
      <c r="D1027" s="41"/>
      <c r="E1027" s="41"/>
      <c r="F1027" s="41"/>
      <c r="G1027" s="41"/>
      <c r="H1027" s="41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1"/>
      <c r="BT1027" s="41"/>
      <c r="BU1027" s="41"/>
      <c r="BV1027" s="41"/>
      <c r="BW1027" s="41"/>
      <c r="BX1027" s="41"/>
      <c r="BY1027" s="41"/>
      <c r="BZ1027" s="41"/>
      <c r="CA1027" s="41"/>
      <c r="CB1027" s="41"/>
      <c r="CC1027" s="41"/>
    </row>
    <row r="1028" spans="1:81" x14ac:dyDescent="0.25">
      <c r="A1028" s="41"/>
      <c r="B1028" s="41"/>
      <c r="C1028" s="41"/>
      <c r="D1028" s="41"/>
      <c r="E1028" s="41"/>
      <c r="F1028" s="41"/>
      <c r="G1028" s="41"/>
      <c r="H1028" s="41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1"/>
      <c r="BT1028" s="41"/>
      <c r="BU1028" s="41"/>
      <c r="BV1028" s="41"/>
      <c r="BW1028" s="41"/>
      <c r="BX1028" s="41"/>
      <c r="BY1028" s="41"/>
      <c r="BZ1028" s="41"/>
      <c r="CA1028" s="41"/>
      <c r="CB1028" s="41"/>
      <c r="CC1028" s="41"/>
    </row>
    <row r="1029" spans="1:81" x14ac:dyDescent="0.25">
      <c r="A1029" s="41"/>
      <c r="B1029" s="41"/>
      <c r="C1029" s="41"/>
      <c r="D1029" s="41"/>
      <c r="E1029" s="41"/>
      <c r="F1029" s="41"/>
      <c r="G1029" s="41"/>
      <c r="H1029" s="41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1"/>
      <c r="BT1029" s="41"/>
      <c r="BU1029" s="41"/>
      <c r="BV1029" s="41"/>
      <c r="BW1029" s="41"/>
      <c r="BX1029" s="41"/>
      <c r="BY1029" s="41"/>
      <c r="BZ1029" s="41"/>
      <c r="CA1029" s="41"/>
      <c r="CB1029" s="41"/>
      <c r="CC1029" s="41"/>
    </row>
    <row r="1030" spans="1:81" x14ac:dyDescent="0.25">
      <c r="A1030" s="41"/>
      <c r="B1030" s="41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41"/>
      <c r="BV1030" s="41"/>
      <c r="BW1030" s="41"/>
      <c r="BX1030" s="41"/>
      <c r="BY1030" s="41"/>
      <c r="BZ1030" s="41"/>
      <c r="CA1030" s="41"/>
      <c r="CB1030" s="41"/>
      <c r="CC1030" s="41"/>
    </row>
    <row r="1031" spans="1:81" x14ac:dyDescent="0.25">
      <c r="A1031" s="41"/>
      <c r="B1031" s="41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41"/>
      <c r="BV1031" s="41"/>
      <c r="BW1031" s="41"/>
      <c r="BX1031" s="41"/>
      <c r="BY1031" s="41"/>
      <c r="BZ1031" s="41"/>
      <c r="CA1031" s="41"/>
      <c r="CB1031" s="41"/>
      <c r="CC1031" s="41"/>
    </row>
    <row r="1032" spans="1:81" x14ac:dyDescent="0.25">
      <c r="A1032" s="41"/>
      <c r="B1032" s="41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41"/>
      <c r="BV1032" s="41"/>
      <c r="BW1032" s="41"/>
      <c r="BX1032" s="41"/>
      <c r="BY1032" s="41"/>
      <c r="BZ1032" s="41"/>
      <c r="CA1032" s="41"/>
      <c r="CB1032" s="41"/>
      <c r="CC1032" s="41"/>
    </row>
    <row r="1033" spans="1:81" x14ac:dyDescent="0.25">
      <c r="A1033" s="41"/>
      <c r="B1033" s="41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41"/>
      <c r="BV1033" s="41"/>
      <c r="BW1033" s="41"/>
      <c r="BX1033" s="41"/>
      <c r="BY1033" s="41"/>
      <c r="BZ1033" s="41"/>
      <c r="CA1033" s="41"/>
      <c r="CB1033" s="41"/>
      <c r="CC1033" s="41"/>
    </row>
    <row r="1034" spans="1:81" x14ac:dyDescent="0.25">
      <c r="A1034" s="41"/>
      <c r="B1034" s="41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41"/>
      <c r="BV1034" s="41"/>
      <c r="BW1034" s="41"/>
      <c r="BX1034" s="41"/>
      <c r="BY1034" s="41"/>
      <c r="BZ1034" s="41"/>
      <c r="CA1034" s="41"/>
      <c r="CB1034" s="41"/>
      <c r="CC1034" s="41"/>
    </row>
    <row r="1035" spans="1:81" x14ac:dyDescent="0.25">
      <c r="A1035" s="41"/>
      <c r="B1035" s="41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41"/>
      <c r="BV1035" s="41"/>
      <c r="BW1035" s="41"/>
      <c r="BX1035" s="41"/>
      <c r="BY1035" s="41"/>
      <c r="BZ1035" s="41"/>
      <c r="CA1035" s="41"/>
      <c r="CB1035" s="41"/>
      <c r="CC1035" s="41"/>
    </row>
    <row r="1036" spans="1:81" x14ac:dyDescent="0.25">
      <c r="A1036" s="41"/>
      <c r="B1036" s="41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41"/>
      <c r="BV1036" s="41"/>
      <c r="BW1036" s="41"/>
      <c r="BX1036" s="41"/>
      <c r="BY1036" s="41"/>
      <c r="BZ1036" s="41"/>
      <c r="CA1036" s="41"/>
      <c r="CB1036" s="41"/>
      <c r="CC1036" s="41"/>
    </row>
    <row r="1037" spans="1:81" x14ac:dyDescent="0.25">
      <c r="A1037" s="41"/>
      <c r="B1037" s="41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41"/>
      <c r="BV1037" s="41"/>
      <c r="BW1037" s="41"/>
      <c r="BX1037" s="41"/>
      <c r="BY1037" s="41"/>
      <c r="BZ1037" s="41"/>
      <c r="CA1037" s="41"/>
      <c r="CB1037" s="41"/>
      <c r="CC1037" s="41"/>
    </row>
    <row r="1038" spans="1:81" x14ac:dyDescent="0.25">
      <c r="A1038" s="41"/>
      <c r="B1038" s="41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41"/>
      <c r="BV1038" s="41"/>
      <c r="BW1038" s="41"/>
      <c r="BX1038" s="41"/>
      <c r="BY1038" s="41"/>
      <c r="BZ1038" s="41"/>
      <c r="CA1038" s="41"/>
      <c r="CB1038" s="41"/>
      <c r="CC1038" s="41"/>
    </row>
    <row r="1039" spans="1:81" x14ac:dyDescent="0.25">
      <c r="A1039" s="41"/>
      <c r="B1039" s="41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41"/>
      <c r="BV1039" s="41"/>
      <c r="BW1039" s="41"/>
      <c r="BX1039" s="41"/>
      <c r="BY1039" s="41"/>
      <c r="BZ1039" s="41"/>
      <c r="CA1039" s="41"/>
      <c r="CB1039" s="41"/>
      <c r="CC1039" s="41"/>
    </row>
    <row r="1040" spans="1:81" x14ac:dyDescent="0.25">
      <c r="A1040" s="41"/>
      <c r="B1040" s="41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41"/>
      <c r="BV1040" s="41"/>
      <c r="BW1040" s="41"/>
      <c r="BX1040" s="41"/>
      <c r="BY1040" s="41"/>
      <c r="BZ1040" s="41"/>
      <c r="CA1040" s="41"/>
      <c r="CB1040" s="41"/>
      <c r="CC1040" s="41"/>
    </row>
    <row r="1041" spans="1:81" x14ac:dyDescent="0.25">
      <c r="A1041" s="41"/>
      <c r="B1041" s="41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41"/>
      <c r="BV1041" s="41"/>
      <c r="BW1041" s="41"/>
      <c r="BX1041" s="41"/>
      <c r="BY1041" s="41"/>
      <c r="BZ1041" s="41"/>
      <c r="CA1041" s="41"/>
      <c r="CB1041" s="41"/>
      <c r="CC1041" s="41"/>
    </row>
    <row r="1042" spans="1:81" x14ac:dyDescent="0.25">
      <c r="A1042" s="41"/>
      <c r="B1042" s="41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41"/>
      <c r="BV1042" s="41"/>
      <c r="BW1042" s="41"/>
      <c r="BX1042" s="41"/>
      <c r="BY1042" s="41"/>
      <c r="BZ1042" s="41"/>
      <c r="CA1042" s="41"/>
      <c r="CB1042" s="41"/>
      <c r="CC1042" s="41"/>
    </row>
    <row r="1043" spans="1:81" x14ac:dyDescent="0.25">
      <c r="A1043" s="41"/>
      <c r="B1043" s="41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41"/>
      <c r="BV1043" s="41"/>
      <c r="BW1043" s="41"/>
      <c r="BX1043" s="41"/>
      <c r="BY1043" s="41"/>
      <c r="BZ1043" s="41"/>
      <c r="CA1043" s="41"/>
      <c r="CB1043" s="41"/>
      <c r="CC1043" s="41"/>
    </row>
    <row r="1044" spans="1:81" x14ac:dyDescent="0.25">
      <c r="A1044" s="41"/>
      <c r="B1044" s="41"/>
      <c r="C1044" s="41"/>
      <c r="D1044" s="41"/>
      <c r="E1044" s="41"/>
      <c r="F1044" s="41"/>
      <c r="G1044" s="41"/>
      <c r="H1044" s="41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1"/>
      <c r="BT1044" s="41"/>
      <c r="BU1044" s="41"/>
      <c r="BV1044" s="41"/>
      <c r="BW1044" s="41"/>
      <c r="BX1044" s="41"/>
      <c r="BY1044" s="41"/>
      <c r="BZ1044" s="41"/>
      <c r="CA1044" s="41"/>
      <c r="CB1044" s="41"/>
      <c r="CC1044" s="41"/>
    </row>
    <row r="1045" spans="1:81" x14ac:dyDescent="0.25">
      <c r="A1045" s="41"/>
      <c r="B1045" s="41"/>
      <c r="C1045" s="41"/>
      <c r="D1045" s="41"/>
      <c r="E1045" s="41"/>
      <c r="F1045" s="41"/>
      <c r="G1045" s="41"/>
      <c r="H1045" s="41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1"/>
      <c r="BT1045" s="41"/>
      <c r="BU1045" s="41"/>
      <c r="BV1045" s="41"/>
      <c r="BW1045" s="41"/>
      <c r="BX1045" s="41"/>
      <c r="BY1045" s="41"/>
      <c r="BZ1045" s="41"/>
      <c r="CA1045" s="41"/>
      <c r="CB1045" s="41"/>
      <c r="CC1045" s="41"/>
    </row>
    <row r="1046" spans="1:81" x14ac:dyDescent="0.25">
      <c r="A1046" s="41"/>
      <c r="B1046" s="41"/>
      <c r="C1046" s="41"/>
      <c r="D1046" s="41"/>
      <c r="E1046" s="41"/>
      <c r="F1046" s="41"/>
      <c r="G1046" s="41"/>
      <c r="H1046" s="41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1"/>
      <c r="BT1046" s="41"/>
      <c r="BU1046" s="41"/>
      <c r="BV1046" s="41"/>
      <c r="BW1046" s="41"/>
      <c r="BX1046" s="41"/>
      <c r="BY1046" s="41"/>
      <c r="BZ1046" s="41"/>
      <c r="CA1046" s="41"/>
      <c r="CB1046" s="41"/>
      <c r="CC1046" s="41"/>
    </row>
    <row r="1047" spans="1:81" x14ac:dyDescent="0.25">
      <c r="A1047" s="41"/>
      <c r="B1047" s="41"/>
      <c r="C1047" s="41"/>
      <c r="D1047" s="41"/>
      <c r="E1047" s="41"/>
      <c r="F1047" s="41"/>
      <c r="G1047" s="41"/>
      <c r="H1047" s="41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1"/>
      <c r="BT1047" s="41"/>
      <c r="BU1047" s="41"/>
      <c r="BV1047" s="41"/>
      <c r="BW1047" s="41"/>
      <c r="BX1047" s="41"/>
      <c r="BY1047" s="41"/>
      <c r="BZ1047" s="41"/>
      <c r="CA1047" s="41"/>
      <c r="CB1047" s="41"/>
      <c r="CC1047" s="41"/>
    </row>
    <row r="1048" spans="1:81" x14ac:dyDescent="0.25">
      <c r="A1048" s="41"/>
      <c r="B1048" s="41"/>
      <c r="C1048" s="41"/>
      <c r="D1048" s="41"/>
      <c r="E1048" s="41"/>
      <c r="F1048" s="41"/>
      <c r="G1048" s="41"/>
      <c r="H1048" s="41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1"/>
      <c r="BT1048" s="41"/>
      <c r="BU1048" s="41"/>
      <c r="BV1048" s="41"/>
      <c r="BW1048" s="41"/>
      <c r="BX1048" s="41"/>
      <c r="BY1048" s="41"/>
      <c r="BZ1048" s="41"/>
      <c r="CA1048" s="41"/>
      <c r="CB1048" s="41"/>
      <c r="CC1048" s="41"/>
    </row>
    <row r="1049" spans="1:81" x14ac:dyDescent="0.25">
      <c r="A1049" s="41"/>
      <c r="B1049" s="41"/>
      <c r="C1049" s="41"/>
      <c r="D1049" s="41"/>
      <c r="E1049" s="41"/>
      <c r="F1049" s="41"/>
      <c r="G1049" s="41"/>
      <c r="H1049" s="41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1"/>
      <c r="BT1049" s="41"/>
      <c r="BU1049" s="41"/>
      <c r="BV1049" s="41"/>
      <c r="BW1049" s="41"/>
      <c r="BX1049" s="41"/>
      <c r="BY1049" s="41"/>
      <c r="BZ1049" s="41"/>
      <c r="CA1049" s="41"/>
      <c r="CB1049" s="41"/>
      <c r="CC1049" s="41"/>
    </row>
    <row r="1050" spans="1:81" x14ac:dyDescent="0.25">
      <c r="A1050" s="41"/>
      <c r="B1050" s="41"/>
      <c r="C1050" s="41"/>
      <c r="D1050" s="41"/>
      <c r="E1050" s="41"/>
      <c r="F1050" s="41"/>
      <c r="G1050" s="41"/>
      <c r="H1050" s="41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  <c r="BF1050" s="41"/>
      <c r="BG1050" s="41"/>
      <c r="BH1050" s="41"/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1"/>
      <c r="BT1050" s="41"/>
      <c r="BU1050" s="41"/>
      <c r="BV1050" s="41"/>
      <c r="BW1050" s="41"/>
      <c r="BX1050" s="41"/>
      <c r="BY1050" s="41"/>
      <c r="BZ1050" s="41"/>
      <c r="CA1050" s="41"/>
      <c r="CB1050" s="41"/>
      <c r="CC1050" s="41"/>
    </row>
    <row r="1051" spans="1:81" x14ac:dyDescent="0.25">
      <c r="A1051" s="41"/>
      <c r="B1051" s="41"/>
      <c r="C1051" s="41"/>
      <c r="D1051" s="41"/>
      <c r="E1051" s="41"/>
      <c r="F1051" s="41"/>
      <c r="G1051" s="41"/>
      <c r="H1051" s="41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/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1"/>
      <c r="BT1051" s="41"/>
      <c r="BU1051" s="41"/>
      <c r="BV1051" s="41"/>
      <c r="BW1051" s="41"/>
      <c r="BX1051" s="41"/>
      <c r="BY1051" s="41"/>
      <c r="BZ1051" s="41"/>
      <c r="CA1051" s="41"/>
      <c r="CB1051" s="41"/>
      <c r="CC1051" s="41"/>
    </row>
    <row r="1052" spans="1:81" x14ac:dyDescent="0.25">
      <c r="A1052" s="41"/>
      <c r="B1052" s="41"/>
      <c r="C1052" s="41"/>
      <c r="D1052" s="41"/>
      <c r="E1052" s="41"/>
      <c r="F1052" s="41"/>
      <c r="G1052" s="41"/>
      <c r="H1052" s="41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1"/>
      <c r="BT1052" s="41"/>
      <c r="BU1052" s="41"/>
      <c r="BV1052" s="41"/>
      <c r="BW1052" s="41"/>
      <c r="BX1052" s="41"/>
      <c r="BY1052" s="41"/>
      <c r="BZ1052" s="41"/>
      <c r="CA1052" s="41"/>
      <c r="CB1052" s="41"/>
      <c r="CC1052" s="41"/>
    </row>
    <row r="1053" spans="1:81" x14ac:dyDescent="0.25">
      <c r="A1053" s="41"/>
      <c r="B1053" s="41"/>
      <c r="C1053" s="41"/>
      <c r="D1053" s="41"/>
      <c r="E1053" s="41"/>
      <c r="F1053" s="41"/>
      <c r="G1053" s="41"/>
      <c r="H1053" s="41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/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1"/>
      <c r="BT1053" s="41"/>
      <c r="BU1053" s="41"/>
      <c r="BV1053" s="41"/>
      <c r="BW1053" s="41"/>
      <c r="BX1053" s="41"/>
      <c r="BY1053" s="41"/>
      <c r="BZ1053" s="41"/>
      <c r="CA1053" s="41"/>
      <c r="CB1053" s="41"/>
      <c r="CC1053" s="41"/>
    </row>
    <row r="1054" spans="1:81" x14ac:dyDescent="0.25">
      <c r="A1054" s="41"/>
      <c r="B1054" s="41"/>
      <c r="C1054" s="41"/>
      <c r="D1054" s="41"/>
      <c r="E1054" s="41"/>
      <c r="F1054" s="41"/>
      <c r="G1054" s="41"/>
      <c r="H1054" s="41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1"/>
      <c r="BT1054" s="41"/>
      <c r="BU1054" s="41"/>
      <c r="BV1054" s="41"/>
      <c r="BW1054" s="41"/>
      <c r="BX1054" s="41"/>
      <c r="BY1054" s="41"/>
      <c r="BZ1054" s="41"/>
      <c r="CA1054" s="41"/>
      <c r="CB1054" s="41"/>
      <c r="CC1054" s="41"/>
    </row>
    <row r="1055" spans="1:81" x14ac:dyDescent="0.25">
      <c r="A1055" s="41"/>
      <c r="B1055" s="41"/>
      <c r="C1055" s="41"/>
      <c r="D1055" s="41"/>
      <c r="E1055" s="41"/>
      <c r="F1055" s="41"/>
      <c r="G1055" s="41"/>
      <c r="H1055" s="41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1"/>
      <c r="BT1055" s="41"/>
      <c r="BU1055" s="41"/>
      <c r="BV1055" s="41"/>
      <c r="BW1055" s="41"/>
      <c r="BX1055" s="41"/>
      <c r="BY1055" s="41"/>
      <c r="BZ1055" s="41"/>
      <c r="CA1055" s="41"/>
      <c r="CB1055" s="41"/>
      <c r="CC1055" s="41"/>
    </row>
    <row r="1056" spans="1:81" x14ac:dyDescent="0.25">
      <c r="A1056" s="41"/>
      <c r="B1056" s="41"/>
      <c r="C1056" s="41"/>
      <c r="D1056" s="41"/>
      <c r="E1056" s="41"/>
      <c r="F1056" s="41"/>
      <c r="G1056" s="41"/>
      <c r="H1056" s="41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  <c r="BF1056" s="41"/>
      <c r="BG1056" s="41"/>
      <c r="BH1056" s="41"/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1"/>
      <c r="BT1056" s="41"/>
      <c r="BU1056" s="41"/>
      <c r="BV1056" s="41"/>
      <c r="BW1056" s="41"/>
      <c r="BX1056" s="41"/>
      <c r="BY1056" s="41"/>
      <c r="BZ1056" s="41"/>
      <c r="CA1056" s="41"/>
      <c r="CB1056" s="41"/>
      <c r="CC1056" s="41"/>
    </row>
    <row r="1057" spans="1:81" x14ac:dyDescent="0.25">
      <c r="A1057" s="41"/>
      <c r="B1057" s="41"/>
      <c r="C1057" s="41"/>
      <c r="D1057" s="41"/>
      <c r="E1057" s="41"/>
      <c r="F1057" s="41"/>
      <c r="G1057" s="41"/>
      <c r="H1057" s="41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1"/>
      <c r="BT1057" s="41"/>
      <c r="BU1057" s="41"/>
      <c r="BV1057" s="41"/>
      <c r="BW1057" s="41"/>
      <c r="BX1057" s="41"/>
      <c r="BY1057" s="41"/>
      <c r="BZ1057" s="41"/>
      <c r="CA1057" s="41"/>
      <c r="CB1057" s="41"/>
      <c r="CC1057" s="41"/>
    </row>
    <row r="1058" spans="1:81" x14ac:dyDescent="0.25">
      <c r="A1058" s="41"/>
      <c r="B1058" s="41"/>
      <c r="C1058" s="41"/>
      <c r="D1058" s="41"/>
      <c r="E1058" s="41"/>
      <c r="F1058" s="41"/>
      <c r="G1058" s="41"/>
      <c r="H1058" s="41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1"/>
      <c r="BT1058" s="41"/>
      <c r="BU1058" s="41"/>
      <c r="BV1058" s="41"/>
      <c r="BW1058" s="41"/>
      <c r="BX1058" s="41"/>
      <c r="BY1058" s="41"/>
      <c r="BZ1058" s="41"/>
      <c r="CA1058" s="41"/>
      <c r="CB1058" s="41"/>
      <c r="CC1058" s="41"/>
    </row>
    <row r="1059" spans="1:81" x14ac:dyDescent="0.25">
      <c r="A1059" s="41"/>
      <c r="B1059" s="41"/>
      <c r="C1059" s="41"/>
      <c r="D1059" s="41"/>
      <c r="E1059" s="41"/>
      <c r="F1059" s="41"/>
      <c r="G1059" s="41"/>
      <c r="H1059" s="41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1"/>
      <c r="BT1059" s="41"/>
      <c r="BU1059" s="41"/>
      <c r="BV1059" s="41"/>
      <c r="BW1059" s="41"/>
      <c r="BX1059" s="41"/>
      <c r="BY1059" s="41"/>
      <c r="BZ1059" s="41"/>
      <c r="CA1059" s="41"/>
      <c r="CB1059" s="41"/>
      <c r="CC1059" s="41"/>
    </row>
    <row r="1060" spans="1:81" x14ac:dyDescent="0.25">
      <c r="A1060" s="41"/>
      <c r="B1060" s="41"/>
      <c r="C1060" s="41"/>
      <c r="D1060" s="41"/>
      <c r="E1060" s="41"/>
      <c r="F1060" s="41"/>
      <c r="G1060" s="41"/>
      <c r="H1060" s="41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  <c r="BF1060" s="41"/>
      <c r="BG1060" s="41"/>
      <c r="BH1060" s="41"/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1"/>
      <c r="BT1060" s="41"/>
      <c r="BU1060" s="41"/>
      <c r="BV1060" s="41"/>
      <c r="BW1060" s="41"/>
      <c r="BX1060" s="41"/>
      <c r="BY1060" s="41"/>
      <c r="BZ1060" s="41"/>
      <c r="CA1060" s="41"/>
      <c r="CB1060" s="41"/>
      <c r="CC1060" s="41"/>
    </row>
    <row r="1061" spans="1:81" x14ac:dyDescent="0.25">
      <c r="A1061" s="41"/>
      <c r="B1061" s="41"/>
      <c r="C1061" s="41"/>
      <c r="D1061" s="41"/>
      <c r="E1061" s="41"/>
      <c r="F1061" s="41"/>
      <c r="G1061" s="41"/>
      <c r="H1061" s="41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1"/>
      <c r="BT1061" s="41"/>
      <c r="BU1061" s="41"/>
      <c r="BV1061" s="41"/>
      <c r="BW1061" s="41"/>
      <c r="BX1061" s="41"/>
      <c r="BY1061" s="41"/>
      <c r="BZ1061" s="41"/>
      <c r="CA1061" s="41"/>
      <c r="CB1061" s="41"/>
      <c r="CC1061" s="41"/>
    </row>
    <row r="1062" spans="1:81" x14ac:dyDescent="0.25">
      <c r="A1062" s="41"/>
      <c r="B1062" s="41"/>
      <c r="C1062" s="41"/>
      <c r="D1062" s="41"/>
      <c r="E1062" s="41"/>
      <c r="F1062" s="41"/>
      <c r="G1062" s="41"/>
      <c r="H1062" s="41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1"/>
      <c r="BT1062" s="41"/>
      <c r="BU1062" s="41"/>
      <c r="BV1062" s="41"/>
      <c r="BW1062" s="41"/>
      <c r="BX1062" s="41"/>
      <c r="BY1062" s="41"/>
      <c r="BZ1062" s="41"/>
      <c r="CA1062" s="41"/>
      <c r="CB1062" s="41"/>
      <c r="CC1062" s="41"/>
    </row>
    <row r="1063" spans="1:81" x14ac:dyDescent="0.25">
      <c r="A1063" s="41"/>
      <c r="B1063" s="41"/>
      <c r="C1063" s="41"/>
      <c r="D1063" s="41"/>
      <c r="E1063" s="41"/>
      <c r="F1063" s="41"/>
      <c r="G1063" s="41"/>
      <c r="H1063" s="41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1"/>
      <c r="BT1063" s="41"/>
      <c r="BU1063" s="41"/>
      <c r="BV1063" s="41"/>
      <c r="BW1063" s="41"/>
      <c r="BX1063" s="41"/>
      <c r="BY1063" s="41"/>
      <c r="BZ1063" s="41"/>
      <c r="CA1063" s="41"/>
      <c r="CB1063" s="41"/>
      <c r="CC1063" s="41"/>
    </row>
    <row r="1064" spans="1:81" x14ac:dyDescent="0.25">
      <c r="A1064" s="41"/>
      <c r="B1064" s="41"/>
      <c r="C1064" s="41"/>
      <c r="D1064" s="41"/>
      <c r="E1064" s="41"/>
      <c r="F1064" s="41"/>
      <c r="G1064" s="41"/>
      <c r="H1064" s="41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  <c r="BF1064" s="41"/>
      <c r="BG1064" s="41"/>
      <c r="BH1064" s="41"/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1"/>
      <c r="BT1064" s="41"/>
      <c r="BU1064" s="41"/>
      <c r="BV1064" s="41"/>
      <c r="BW1064" s="41"/>
      <c r="BX1064" s="41"/>
      <c r="BY1064" s="41"/>
      <c r="BZ1064" s="41"/>
      <c r="CA1064" s="41"/>
      <c r="CB1064" s="41"/>
      <c r="CC1064" s="41"/>
    </row>
    <row r="1065" spans="1:81" x14ac:dyDescent="0.25">
      <c r="A1065" s="41"/>
      <c r="B1065" s="41"/>
      <c r="C1065" s="41"/>
      <c r="D1065" s="41"/>
      <c r="E1065" s="41"/>
      <c r="F1065" s="41"/>
      <c r="G1065" s="41"/>
      <c r="H1065" s="41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/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1"/>
      <c r="BT1065" s="41"/>
      <c r="BU1065" s="41"/>
      <c r="BV1065" s="41"/>
      <c r="BW1065" s="41"/>
      <c r="BX1065" s="41"/>
      <c r="BY1065" s="41"/>
      <c r="BZ1065" s="41"/>
      <c r="CA1065" s="41"/>
      <c r="CB1065" s="41"/>
      <c r="CC1065" s="41"/>
    </row>
    <row r="1066" spans="1:81" x14ac:dyDescent="0.25">
      <c r="A1066" s="41"/>
      <c r="B1066" s="41"/>
      <c r="C1066" s="41"/>
      <c r="D1066" s="41"/>
      <c r="E1066" s="41"/>
      <c r="F1066" s="41"/>
      <c r="G1066" s="41"/>
      <c r="H1066" s="41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1"/>
      <c r="BT1066" s="41"/>
      <c r="BU1066" s="41"/>
      <c r="BV1066" s="41"/>
      <c r="BW1066" s="41"/>
      <c r="BX1066" s="41"/>
      <c r="BY1066" s="41"/>
      <c r="BZ1066" s="41"/>
      <c r="CA1066" s="41"/>
      <c r="CB1066" s="41"/>
      <c r="CC1066" s="41"/>
    </row>
    <row r="1067" spans="1:81" x14ac:dyDescent="0.25">
      <c r="A1067" s="41"/>
      <c r="B1067" s="41"/>
      <c r="C1067" s="41"/>
      <c r="D1067" s="41"/>
      <c r="E1067" s="41"/>
      <c r="F1067" s="41"/>
      <c r="G1067" s="41"/>
      <c r="H1067" s="41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/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1"/>
      <c r="BT1067" s="41"/>
      <c r="BU1067" s="41"/>
      <c r="BV1067" s="41"/>
      <c r="BW1067" s="41"/>
      <c r="BX1067" s="41"/>
      <c r="BY1067" s="41"/>
      <c r="BZ1067" s="41"/>
      <c r="CA1067" s="41"/>
      <c r="CB1067" s="41"/>
      <c r="CC1067" s="41"/>
    </row>
    <row r="1068" spans="1:81" x14ac:dyDescent="0.25">
      <c r="A1068" s="41"/>
      <c r="B1068" s="41"/>
      <c r="C1068" s="41"/>
      <c r="D1068" s="41"/>
      <c r="E1068" s="41"/>
      <c r="F1068" s="41"/>
      <c r="G1068" s="41"/>
      <c r="H1068" s="41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1"/>
      <c r="BT1068" s="41"/>
      <c r="BU1068" s="41"/>
      <c r="BV1068" s="41"/>
      <c r="BW1068" s="41"/>
      <c r="BX1068" s="41"/>
      <c r="BY1068" s="41"/>
      <c r="BZ1068" s="41"/>
      <c r="CA1068" s="41"/>
      <c r="CB1068" s="41"/>
      <c r="CC1068" s="41"/>
    </row>
    <row r="1069" spans="1:81" x14ac:dyDescent="0.25">
      <c r="A1069" s="41"/>
      <c r="B1069" s="41"/>
      <c r="C1069" s="41"/>
      <c r="D1069" s="41"/>
      <c r="E1069" s="41"/>
      <c r="F1069" s="41"/>
      <c r="G1069" s="41"/>
      <c r="H1069" s="41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1"/>
      <c r="BT1069" s="41"/>
      <c r="BU1069" s="41"/>
      <c r="BV1069" s="41"/>
      <c r="BW1069" s="41"/>
      <c r="BX1069" s="41"/>
      <c r="BY1069" s="41"/>
      <c r="BZ1069" s="41"/>
      <c r="CA1069" s="41"/>
      <c r="CB1069" s="41"/>
      <c r="CC1069" s="41"/>
    </row>
    <row r="1070" spans="1:81" x14ac:dyDescent="0.25">
      <c r="A1070" s="41"/>
      <c r="B1070" s="41"/>
      <c r="C1070" s="41"/>
      <c r="D1070" s="41"/>
      <c r="E1070" s="41"/>
      <c r="F1070" s="41"/>
      <c r="G1070" s="41"/>
      <c r="H1070" s="41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1"/>
      <c r="BT1070" s="41"/>
      <c r="BU1070" s="41"/>
      <c r="BV1070" s="41"/>
      <c r="BW1070" s="41"/>
      <c r="BX1070" s="41"/>
      <c r="BY1070" s="41"/>
      <c r="BZ1070" s="41"/>
      <c r="CA1070" s="41"/>
      <c r="CB1070" s="41"/>
      <c r="CC1070" s="41"/>
    </row>
    <row r="1071" spans="1:81" x14ac:dyDescent="0.25">
      <c r="A1071" s="41"/>
      <c r="B1071" s="41"/>
      <c r="C1071" s="41"/>
      <c r="D1071" s="41"/>
      <c r="E1071" s="41"/>
      <c r="F1071" s="41"/>
      <c r="G1071" s="41"/>
      <c r="H1071" s="41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/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1"/>
      <c r="BT1071" s="41"/>
      <c r="BU1071" s="41"/>
      <c r="BV1071" s="41"/>
      <c r="BW1071" s="41"/>
      <c r="BX1071" s="41"/>
      <c r="BY1071" s="41"/>
      <c r="BZ1071" s="41"/>
      <c r="CA1071" s="41"/>
      <c r="CB1071" s="41"/>
      <c r="CC1071" s="41"/>
    </row>
    <row r="1072" spans="1:81" x14ac:dyDescent="0.25">
      <c r="A1072" s="41"/>
      <c r="B1072" s="41"/>
      <c r="C1072" s="41"/>
      <c r="D1072" s="41"/>
      <c r="E1072" s="41"/>
      <c r="F1072" s="41"/>
      <c r="G1072" s="41"/>
      <c r="H1072" s="41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1"/>
      <c r="BT1072" s="41"/>
      <c r="BU1072" s="41"/>
      <c r="BV1072" s="41"/>
      <c r="BW1072" s="41"/>
      <c r="BX1072" s="41"/>
      <c r="BY1072" s="41"/>
      <c r="BZ1072" s="41"/>
      <c r="CA1072" s="41"/>
      <c r="CB1072" s="41"/>
      <c r="CC1072" s="41"/>
    </row>
    <row r="1073" spans="1:81" x14ac:dyDescent="0.25">
      <c r="A1073" s="41"/>
      <c r="B1073" s="41"/>
      <c r="C1073" s="41"/>
      <c r="D1073" s="41"/>
      <c r="E1073" s="41"/>
      <c r="F1073" s="41"/>
      <c r="G1073" s="41"/>
      <c r="H1073" s="41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1"/>
      <c r="BT1073" s="41"/>
      <c r="BU1073" s="41"/>
      <c r="BV1073" s="41"/>
      <c r="BW1073" s="41"/>
      <c r="BX1073" s="41"/>
      <c r="BY1073" s="41"/>
      <c r="BZ1073" s="41"/>
      <c r="CA1073" s="41"/>
      <c r="CB1073" s="41"/>
      <c r="CC1073" s="41"/>
    </row>
    <row r="1074" spans="1:81" x14ac:dyDescent="0.25">
      <c r="A1074" s="41"/>
      <c r="B1074" s="41"/>
      <c r="C1074" s="41"/>
      <c r="D1074" s="41"/>
      <c r="E1074" s="41"/>
      <c r="F1074" s="41"/>
      <c r="G1074" s="41"/>
      <c r="H1074" s="41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1"/>
      <c r="BT1074" s="41"/>
      <c r="BU1074" s="41"/>
      <c r="BV1074" s="41"/>
      <c r="BW1074" s="41"/>
      <c r="BX1074" s="41"/>
      <c r="BY1074" s="41"/>
      <c r="BZ1074" s="41"/>
      <c r="CA1074" s="41"/>
      <c r="CB1074" s="41"/>
      <c r="CC1074" s="41"/>
    </row>
    <row r="1075" spans="1:81" x14ac:dyDescent="0.25">
      <c r="A1075" s="41"/>
      <c r="B1075" s="41"/>
      <c r="C1075" s="41"/>
      <c r="D1075" s="41"/>
      <c r="E1075" s="41"/>
      <c r="F1075" s="41"/>
      <c r="G1075" s="41"/>
      <c r="H1075" s="41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1"/>
      <c r="BT1075" s="41"/>
      <c r="BU1075" s="41"/>
      <c r="BV1075" s="41"/>
      <c r="BW1075" s="41"/>
      <c r="BX1075" s="41"/>
      <c r="BY1075" s="41"/>
      <c r="BZ1075" s="41"/>
      <c r="CA1075" s="41"/>
      <c r="CB1075" s="41"/>
      <c r="CC1075" s="41"/>
    </row>
    <row r="1076" spans="1:81" x14ac:dyDescent="0.25">
      <c r="A1076" s="41"/>
      <c r="B1076" s="41"/>
      <c r="C1076" s="41"/>
      <c r="D1076" s="41"/>
      <c r="E1076" s="41"/>
      <c r="F1076" s="41"/>
      <c r="G1076" s="41"/>
      <c r="H1076" s="41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1"/>
      <c r="BT1076" s="41"/>
      <c r="BU1076" s="41"/>
      <c r="BV1076" s="41"/>
      <c r="BW1076" s="41"/>
      <c r="BX1076" s="41"/>
      <c r="BY1076" s="41"/>
      <c r="BZ1076" s="41"/>
      <c r="CA1076" s="41"/>
      <c r="CB1076" s="41"/>
      <c r="CC1076" s="41"/>
    </row>
    <row r="1077" spans="1:81" x14ac:dyDescent="0.25">
      <c r="A1077" s="41"/>
      <c r="B1077" s="41"/>
      <c r="C1077" s="41"/>
      <c r="D1077" s="41"/>
      <c r="E1077" s="41"/>
      <c r="F1077" s="41"/>
      <c r="G1077" s="41"/>
      <c r="H1077" s="41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/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1"/>
      <c r="BT1077" s="41"/>
      <c r="BU1077" s="41"/>
      <c r="BV1077" s="41"/>
      <c r="BW1077" s="41"/>
      <c r="BX1077" s="41"/>
      <c r="BY1077" s="41"/>
      <c r="BZ1077" s="41"/>
      <c r="CA1077" s="41"/>
      <c r="CB1077" s="41"/>
      <c r="CC1077" s="41"/>
    </row>
    <row r="1078" spans="1:81" x14ac:dyDescent="0.25">
      <c r="A1078" s="41"/>
      <c r="B1078" s="41"/>
      <c r="C1078" s="41"/>
      <c r="D1078" s="41"/>
      <c r="E1078" s="41"/>
      <c r="F1078" s="41"/>
      <c r="G1078" s="41"/>
      <c r="H1078" s="41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1"/>
      <c r="BT1078" s="41"/>
      <c r="BU1078" s="41"/>
      <c r="BV1078" s="41"/>
      <c r="BW1078" s="41"/>
      <c r="BX1078" s="41"/>
      <c r="BY1078" s="41"/>
      <c r="BZ1078" s="41"/>
      <c r="CA1078" s="41"/>
      <c r="CB1078" s="41"/>
      <c r="CC1078" s="41"/>
    </row>
    <row r="1079" spans="1:81" x14ac:dyDescent="0.25">
      <c r="A1079" s="41"/>
      <c r="B1079" s="41"/>
      <c r="C1079" s="41"/>
      <c r="D1079" s="41"/>
      <c r="E1079" s="41"/>
      <c r="F1079" s="41"/>
      <c r="G1079" s="41"/>
      <c r="H1079" s="41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1"/>
      <c r="BT1079" s="41"/>
      <c r="BU1079" s="41"/>
      <c r="BV1079" s="41"/>
      <c r="BW1079" s="41"/>
      <c r="BX1079" s="41"/>
      <c r="BY1079" s="41"/>
      <c r="BZ1079" s="41"/>
      <c r="CA1079" s="41"/>
      <c r="CB1079" s="41"/>
      <c r="CC1079" s="41"/>
    </row>
    <row r="1080" spans="1:81" x14ac:dyDescent="0.25">
      <c r="A1080" s="41"/>
      <c r="B1080" s="41"/>
      <c r="C1080" s="41"/>
      <c r="D1080" s="41"/>
      <c r="E1080" s="41"/>
      <c r="F1080" s="41"/>
      <c r="G1080" s="41"/>
      <c r="H1080" s="41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1"/>
      <c r="BT1080" s="41"/>
      <c r="BU1080" s="41"/>
      <c r="BV1080" s="41"/>
      <c r="BW1080" s="41"/>
      <c r="BX1080" s="41"/>
      <c r="BY1080" s="41"/>
      <c r="BZ1080" s="41"/>
      <c r="CA1080" s="41"/>
      <c r="CB1080" s="41"/>
      <c r="CC1080" s="41"/>
    </row>
    <row r="1081" spans="1:81" x14ac:dyDescent="0.25">
      <c r="A1081" s="41"/>
      <c r="B1081" s="41"/>
      <c r="C1081" s="41"/>
      <c r="D1081" s="41"/>
      <c r="E1081" s="41"/>
      <c r="F1081" s="41"/>
      <c r="G1081" s="41"/>
      <c r="H1081" s="41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1"/>
      <c r="BT1081" s="41"/>
      <c r="BU1081" s="41"/>
      <c r="BV1081" s="41"/>
      <c r="BW1081" s="41"/>
      <c r="BX1081" s="41"/>
      <c r="BY1081" s="41"/>
      <c r="BZ1081" s="41"/>
      <c r="CA1081" s="41"/>
      <c r="CB1081" s="41"/>
      <c r="CC1081" s="41"/>
    </row>
    <row r="1082" spans="1:81" x14ac:dyDescent="0.25">
      <c r="A1082" s="41"/>
      <c r="B1082" s="41"/>
      <c r="C1082" s="41"/>
      <c r="D1082" s="41"/>
      <c r="E1082" s="41"/>
      <c r="F1082" s="41"/>
      <c r="G1082" s="41"/>
      <c r="H1082" s="41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  <c r="BF1082" s="41"/>
      <c r="BG1082" s="41"/>
      <c r="BH1082" s="41"/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1"/>
      <c r="BT1082" s="41"/>
      <c r="BU1082" s="41"/>
      <c r="BV1082" s="41"/>
      <c r="BW1082" s="41"/>
      <c r="BX1082" s="41"/>
      <c r="BY1082" s="41"/>
      <c r="BZ1082" s="41"/>
      <c r="CA1082" s="41"/>
      <c r="CB1082" s="41"/>
      <c r="CC1082" s="41"/>
    </row>
    <row r="1083" spans="1:81" x14ac:dyDescent="0.25">
      <c r="A1083" s="41"/>
      <c r="B1083" s="41"/>
      <c r="C1083" s="41"/>
      <c r="D1083" s="41"/>
      <c r="E1083" s="41"/>
      <c r="F1083" s="41"/>
      <c r="G1083" s="41"/>
      <c r="H1083" s="41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1"/>
      <c r="BT1083" s="41"/>
      <c r="BU1083" s="41"/>
      <c r="BV1083" s="41"/>
      <c r="BW1083" s="41"/>
      <c r="BX1083" s="41"/>
      <c r="BY1083" s="41"/>
      <c r="BZ1083" s="41"/>
      <c r="CA1083" s="41"/>
      <c r="CB1083" s="41"/>
      <c r="CC1083" s="41"/>
    </row>
    <row r="1084" spans="1:81" x14ac:dyDescent="0.25">
      <c r="A1084" s="41"/>
      <c r="B1084" s="41"/>
      <c r="C1084" s="41"/>
      <c r="D1084" s="41"/>
      <c r="E1084" s="41"/>
      <c r="F1084" s="41"/>
      <c r="G1084" s="41"/>
      <c r="H1084" s="41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  <c r="BF1084" s="41"/>
      <c r="BG1084" s="41"/>
      <c r="BH1084" s="41"/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1"/>
      <c r="BT1084" s="41"/>
      <c r="BU1084" s="41"/>
      <c r="BV1084" s="41"/>
      <c r="BW1084" s="41"/>
      <c r="BX1084" s="41"/>
      <c r="BY1084" s="41"/>
      <c r="BZ1084" s="41"/>
      <c r="CA1084" s="41"/>
      <c r="CB1084" s="41"/>
      <c r="CC1084" s="41"/>
    </row>
    <row r="1085" spans="1:81" x14ac:dyDescent="0.25">
      <c r="A1085" s="41"/>
      <c r="B1085" s="41"/>
      <c r="C1085" s="41"/>
      <c r="D1085" s="41"/>
      <c r="E1085" s="41"/>
      <c r="F1085" s="41"/>
      <c r="G1085" s="41"/>
      <c r="H1085" s="41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/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1"/>
      <c r="BT1085" s="41"/>
      <c r="BU1085" s="41"/>
      <c r="BV1085" s="41"/>
      <c r="BW1085" s="41"/>
      <c r="BX1085" s="41"/>
      <c r="BY1085" s="41"/>
      <c r="BZ1085" s="41"/>
      <c r="CA1085" s="41"/>
      <c r="CB1085" s="41"/>
      <c r="CC1085" s="41"/>
    </row>
    <row r="1086" spans="1:81" x14ac:dyDescent="0.25">
      <c r="A1086" s="41"/>
      <c r="B1086" s="41"/>
      <c r="C1086" s="41"/>
      <c r="D1086" s="41"/>
      <c r="E1086" s="41"/>
      <c r="F1086" s="41"/>
      <c r="G1086" s="41"/>
      <c r="H1086" s="41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1"/>
      <c r="BT1086" s="41"/>
      <c r="BU1086" s="41"/>
      <c r="BV1086" s="41"/>
      <c r="BW1086" s="41"/>
      <c r="BX1086" s="41"/>
      <c r="BY1086" s="41"/>
      <c r="BZ1086" s="41"/>
      <c r="CA1086" s="41"/>
      <c r="CB1086" s="41"/>
      <c r="CC1086" s="41"/>
    </row>
    <row r="1087" spans="1:81" x14ac:dyDescent="0.25">
      <c r="A1087" s="41"/>
      <c r="B1087" s="41"/>
      <c r="C1087" s="41"/>
      <c r="D1087" s="41"/>
      <c r="E1087" s="41"/>
      <c r="F1087" s="41"/>
      <c r="G1087" s="41"/>
      <c r="H1087" s="41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1"/>
      <c r="BT1087" s="41"/>
      <c r="BU1087" s="41"/>
      <c r="BV1087" s="41"/>
      <c r="BW1087" s="41"/>
      <c r="BX1087" s="41"/>
      <c r="BY1087" s="41"/>
      <c r="BZ1087" s="41"/>
      <c r="CA1087" s="41"/>
      <c r="CB1087" s="41"/>
      <c r="CC1087" s="41"/>
    </row>
    <row r="1088" spans="1:81" x14ac:dyDescent="0.25">
      <c r="A1088" s="41"/>
      <c r="B1088" s="41"/>
      <c r="C1088" s="41"/>
      <c r="D1088" s="41"/>
      <c r="E1088" s="41"/>
      <c r="F1088" s="41"/>
      <c r="G1088" s="41"/>
      <c r="H1088" s="41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  <c r="BF1088" s="41"/>
      <c r="BG1088" s="41"/>
      <c r="BH1088" s="41"/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1"/>
      <c r="BT1088" s="41"/>
      <c r="BU1088" s="41"/>
      <c r="BV1088" s="41"/>
      <c r="BW1088" s="41"/>
      <c r="BX1088" s="41"/>
      <c r="BY1088" s="41"/>
      <c r="BZ1088" s="41"/>
      <c r="CA1088" s="41"/>
      <c r="CB1088" s="41"/>
      <c r="CC1088" s="41"/>
    </row>
    <row r="1089" spans="1:81" x14ac:dyDescent="0.25">
      <c r="A1089" s="41"/>
      <c r="B1089" s="41"/>
      <c r="C1089" s="41"/>
      <c r="D1089" s="41"/>
      <c r="E1089" s="41"/>
      <c r="F1089" s="41"/>
      <c r="G1089" s="41"/>
      <c r="H1089" s="41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1"/>
      <c r="BT1089" s="41"/>
      <c r="BU1089" s="41"/>
      <c r="BV1089" s="41"/>
      <c r="BW1089" s="41"/>
      <c r="BX1089" s="41"/>
      <c r="BY1089" s="41"/>
      <c r="BZ1089" s="41"/>
      <c r="CA1089" s="41"/>
      <c r="CB1089" s="41"/>
      <c r="CC1089" s="41"/>
    </row>
    <row r="1090" spans="1:81" x14ac:dyDescent="0.25">
      <c r="A1090" s="41"/>
      <c r="B1090" s="41"/>
      <c r="C1090" s="41"/>
      <c r="D1090" s="41"/>
      <c r="E1090" s="41"/>
      <c r="F1090" s="41"/>
      <c r="G1090" s="41"/>
      <c r="H1090" s="41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  <c r="BF1090" s="41"/>
      <c r="BG1090" s="41"/>
      <c r="BH1090" s="41"/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1"/>
      <c r="BT1090" s="41"/>
      <c r="BU1090" s="41"/>
      <c r="BV1090" s="41"/>
      <c r="BW1090" s="41"/>
      <c r="BX1090" s="41"/>
      <c r="BY1090" s="41"/>
      <c r="BZ1090" s="41"/>
      <c r="CA1090" s="41"/>
      <c r="CB1090" s="41"/>
      <c r="CC1090" s="41"/>
    </row>
    <row r="1091" spans="1:81" x14ac:dyDescent="0.25">
      <c r="A1091" s="41"/>
      <c r="B1091" s="41"/>
      <c r="C1091" s="41"/>
      <c r="D1091" s="41"/>
      <c r="E1091" s="41"/>
      <c r="F1091" s="41"/>
      <c r="G1091" s="41"/>
      <c r="H1091" s="41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1"/>
      <c r="BT1091" s="41"/>
      <c r="BU1091" s="41"/>
      <c r="BV1091" s="41"/>
      <c r="BW1091" s="41"/>
      <c r="BX1091" s="41"/>
      <c r="BY1091" s="41"/>
      <c r="BZ1091" s="41"/>
      <c r="CA1091" s="41"/>
      <c r="CB1091" s="41"/>
      <c r="CC1091" s="41"/>
    </row>
    <row r="1092" spans="1:81" x14ac:dyDescent="0.25">
      <c r="A1092" s="41"/>
      <c r="B1092" s="41"/>
      <c r="C1092" s="41"/>
      <c r="D1092" s="41"/>
      <c r="E1092" s="41"/>
      <c r="F1092" s="41"/>
      <c r="G1092" s="41"/>
      <c r="H1092" s="41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  <c r="BF1092" s="41"/>
      <c r="BG1092" s="41"/>
      <c r="BH1092" s="41"/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1"/>
      <c r="BT1092" s="41"/>
      <c r="BU1092" s="41"/>
      <c r="BV1092" s="41"/>
      <c r="BW1092" s="41"/>
      <c r="BX1092" s="41"/>
      <c r="BY1092" s="41"/>
      <c r="BZ1092" s="41"/>
      <c r="CA1092" s="41"/>
      <c r="CB1092" s="41"/>
      <c r="CC1092" s="41"/>
    </row>
    <row r="1093" spans="1:81" x14ac:dyDescent="0.25">
      <c r="A1093" s="41"/>
      <c r="B1093" s="41"/>
      <c r="C1093" s="41"/>
      <c r="D1093" s="41"/>
      <c r="E1093" s="41"/>
      <c r="F1093" s="41"/>
      <c r="G1093" s="41"/>
      <c r="H1093" s="41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1"/>
      <c r="BT1093" s="41"/>
      <c r="BU1093" s="41"/>
      <c r="BV1093" s="41"/>
      <c r="BW1093" s="41"/>
      <c r="BX1093" s="41"/>
      <c r="BY1093" s="41"/>
      <c r="BZ1093" s="41"/>
      <c r="CA1093" s="41"/>
      <c r="CB1093" s="41"/>
      <c r="CC1093" s="41"/>
    </row>
    <row r="1094" spans="1:81" x14ac:dyDescent="0.25">
      <c r="A1094" s="41"/>
      <c r="B1094" s="41"/>
      <c r="C1094" s="41"/>
      <c r="D1094" s="41"/>
      <c r="E1094" s="41"/>
      <c r="F1094" s="41"/>
      <c r="G1094" s="41"/>
      <c r="H1094" s="41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1"/>
      <c r="BT1094" s="41"/>
      <c r="BU1094" s="41"/>
      <c r="BV1094" s="41"/>
      <c r="BW1094" s="41"/>
      <c r="BX1094" s="41"/>
      <c r="BY1094" s="41"/>
      <c r="BZ1094" s="41"/>
      <c r="CA1094" s="41"/>
      <c r="CB1094" s="41"/>
      <c r="CC1094" s="41"/>
    </row>
    <row r="1095" spans="1:81" x14ac:dyDescent="0.25">
      <c r="A1095" s="41"/>
      <c r="B1095" s="41"/>
      <c r="C1095" s="41"/>
      <c r="D1095" s="41"/>
      <c r="E1095" s="41"/>
      <c r="F1095" s="41"/>
      <c r="G1095" s="41"/>
      <c r="H1095" s="41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/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1"/>
      <c r="BT1095" s="41"/>
      <c r="BU1095" s="41"/>
      <c r="BV1095" s="41"/>
      <c r="BW1095" s="41"/>
      <c r="BX1095" s="41"/>
      <c r="BY1095" s="41"/>
      <c r="BZ1095" s="41"/>
      <c r="CA1095" s="41"/>
      <c r="CB1095" s="41"/>
      <c r="CC1095" s="41"/>
    </row>
    <row r="1096" spans="1:81" x14ac:dyDescent="0.25">
      <c r="A1096" s="41"/>
      <c r="B1096" s="41"/>
      <c r="C1096" s="41"/>
      <c r="D1096" s="41"/>
      <c r="E1096" s="41"/>
      <c r="F1096" s="41"/>
      <c r="G1096" s="41"/>
      <c r="H1096" s="41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  <c r="BF1096" s="41"/>
      <c r="BG1096" s="41"/>
      <c r="BH1096" s="41"/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1"/>
      <c r="BT1096" s="41"/>
      <c r="BU1096" s="41"/>
      <c r="BV1096" s="41"/>
      <c r="BW1096" s="41"/>
      <c r="BX1096" s="41"/>
      <c r="BY1096" s="41"/>
      <c r="BZ1096" s="41"/>
      <c r="CA1096" s="41"/>
      <c r="CB1096" s="41"/>
      <c r="CC1096" s="41"/>
    </row>
    <row r="1097" spans="1:81" x14ac:dyDescent="0.25">
      <c r="A1097" s="41"/>
      <c r="B1097" s="41"/>
      <c r="C1097" s="41"/>
      <c r="D1097" s="41"/>
      <c r="E1097" s="41"/>
      <c r="F1097" s="41"/>
      <c r="G1097" s="41"/>
      <c r="H1097" s="41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1"/>
      <c r="BT1097" s="41"/>
      <c r="BU1097" s="41"/>
      <c r="BV1097" s="41"/>
      <c r="BW1097" s="41"/>
      <c r="BX1097" s="41"/>
      <c r="BY1097" s="41"/>
      <c r="BZ1097" s="41"/>
      <c r="CA1097" s="41"/>
      <c r="CB1097" s="41"/>
      <c r="CC1097" s="41"/>
    </row>
    <row r="1098" spans="1:81" x14ac:dyDescent="0.25">
      <c r="A1098" s="41"/>
      <c r="B1098" s="41"/>
      <c r="C1098" s="41"/>
      <c r="D1098" s="41"/>
      <c r="E1098" s="41"/>
      <c r="F1098" s="41"/>
      <c r="G1098" s="41"/>
      <c r="H1098" s="41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  <c r="BF1098" s="41"/>
      <c r="BG1098" s="41"/>
      <c r="BH1098" s="41"/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1"/>
      <c r="BT1098" s="41"/>
      <c r="BU1098" s="41"/>
      <c r="BV1098" s="41"/>
      <c r="BW1098" s="41"/>
      <c r="BX1098" s="41"/>
      <c r="BY1098" s="41"/>
      <c r="BZ1098" s="41"/>
      <c r="CA1098" s="41"/>
      <c r="CB1098" s="41"/>
      <c r="CC1098" s="41"/>
    </row>
    <row r="1099" spans="1:81" x14ac:dyDescent="0.25">
      <c r="A1099" s="41"/>
      <c r="B1099" s="41"/>
      <c r="C1099" s="41"/>
      <c r="D1099" s="41"/>
      <c r="E1099" s="41"/>
      <c r="F1099" s="41"/>
      <c r="G1099" s="41"/>
      <c r="H1099" s="41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1"/>
      <c r="BT1099" s="41"/>
      <c r="BU1099" s="41"/>
      <c r="BV1099" s="41"/>
      <c r="BW1099" s="41"/>
      <c r="BX1099" s="41"/>
      <c r="BY1099" s="41"/>
      <c r="BZ1099" s="41"/>
      <c r="CA1099" s="41"/>
      <c r="CB1099" s="41"/>
      <c r="CC1099" s="41"/>
    </row>
    <row r="1100" spans="1:81" x14ac:dyDescent="0.25">
      <c r="A1100" s="41"/>
      <c r="B1100" s="41"/>
      <c r="C1100" s="41"/>
      <c r="D1100" s="41"/>
      <c r="E1100" s="41"/>
      <c r="F1100" s="41"/>
      <c r="G1100" s="41"/>
      <c r="H1100" s="41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  <c r="BF1100" s="41"/>
      <c r="BG1100" s="41"/>
      <c r="BH1100" s="41"/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1"/>
      <c r="BT1100" s="41"/>
      <c r="BU1100" s="41"/>
      <c r="BV1100" s="41"/>
      <c r="BW1100" s="41"/>
      <c r="BX1100" s="41"/>
      <c r="BY1100" s="41"/>
      <c r="BZ1100" s="41"/>
      <c r="CA1100" s="41"/>
      <c r="CB1100" s="41"/>
      <c r="CC1100" s="41"/>
    </row>
    <row r="1101" spans="1:81" x14ac:dyDescent="0.25">
      <c r="A1101" s="41"/>
      <c r="B1101" s="41"/>
      <c r="C1101" s="41"/>
      <c r="D1101" s="41"/>
      <c r="E1101" s="41"/>
      <c r="F1101" s="41"/>
      <c r="G1101" s="41"/>
      <c r="H1101" s="41"/>
      <c r="I1101" s="41"/>
      <c r="J1101" s="41"/>
      <c r="K1101" s="41"/>
      <c r="L1101" s="41"/>
      <c r="M1101" s="41"/>
      <c r="N1101" s="41"/>
      <c r="O1101" s="41"/>
      <c r="P1101" s="41"/>
      <c r="Q1101" s="41"/>
      <c r="R1101" s="41"/>
      <c r="S1101" s="41"/>
      <c r="T1101" s="41"/>
      <c r="U1101" s="41"/>
      <c r="V1101" s="41"/>
      <c r="W1101" s="41"/>
      <c r="X1101" s="41"/>
      <c r="Y1101" s="41"/>
      <c r="Z1101" s="41"/>
      <c r="AA1101" s="41"/>
      <c r="AB1101" s="41"/>
      <c r="AC1101" s="41"/>
      <c r="AD1101" s="41"/>
      <c r="AE1101" s="41"/>
      <c r="AF1101" s="41"/>
      <c r="AG1101" s="41"/>
      <c r="AH1101" s="41"/>
      <c r="AI1101" s="41"/>
      <c r="AJ1101" s="41"/>
      <c r="AK1101" s="41"/>
      <c r="AL1101" s="41"/>
      <c r="AM1101" s="41"/>
      <c r="AN1101" s="41"/>
      <c r="AO1101" s="41"/>
      <c r="AP1101" s="41"/>
      <c r="AQ1101" s="41"/>
      <c r="AR1101" s="41"/>
      <c r="AS1101" s="41"/>
      <c r="AT1101" s="41"/>
      <c r="AU1101" s="41"/>
      <c r="AV1101" s="41"/>
      <c r="AW1101" s="41"/>
      <c r="AX1101" s="41"/>
      <c r="AY1101" s="41"/>
      <c r="AZ1101" s="41"/>
      <c r="BA1101" s="41"/>
      <c r="BB1101" s="41"/>
      <c r="BC1101" s="41"/>
      <c r="BD1101" s="41"/>
      <c r="BE1101" s="41"/>
      <c r="BF1101" s="41"/>
      <c r="BG1101" s="41"/>
      <c r="BH1101" s="41"/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1"/>
      <c r="BT1101" s="41"/>
      <c r="BU1101" s="41"/>
      <c r="BV1101" s="41"/>
      <c r="BW1101" s="41"/>
      <c r="BX1101" s="41"/>
      <c r="BY1101" s="41"/>
      <c r="BZ1101" s="41"/>
      <c r="CA1101" s="41"/>
      <c r="CB1101" s="41"/>
      <c r="CC1101" s="41"/>
    </row>
    <row r="1102" spans="1:81" x14ac:dyDescent="0.25">
      <c r="A1102" s="41"/>
      <c r="B1102" s="41"/>
      <c r="C1102" s="41"/>
      <c r="D1102" s="41"/>
      <c r="E1102" s="41"/>
      <c r="F1102" s="41"/>
      <c r="G1102" s="41"/>
      <c r="H1102" s="41"/>
      <c r="I1102" s="41"/>
      <c r="J1102" s="41"/>
      <c r="K1102" s="41"/>
      <c r="L1102" s="41"/>
      <c r="M1102" s="41"/>
      <c r="N1102" s="41"/>
      <c r="O1102" s="41"/>
      <c r="P1102" s="41"/>
      <c r="Q1102" s="41"/>
      <c r="R1102" s="41"/>
      <c r="S1102" s="41"/>
      <c r="T1102" s="41"/>
      <c r="U1102" s="41"/>
      <c r="V1102" s="41"/>
      <c r="W1102" s="41"/>
      <c r="X1102" s="41"/>
      <c r="Y1102" s="41"/>
      <c r="Z1102" s="41"/>
      <c r="AA1102" s="41"/>
      <c r="AB1102" s="41"/>
      <c r="AC1102" s="41"/>
      <c r="AD1102" s="41"/>
      <c r="AE1102" s="41"/>
      <c r="AF1102" s="41"/>
      <c r="AG1102" s="41"/>
      <c r="AH1102" s="41"/>
      <c r="AI1102" s="41"/>
      <c r="AJ1102" s="41"/>
      <c r="AK1102" s="41"/>
      <c r="AL1102" s="41"/>
      <c r="AM1102" s="41"/>
      <c r="AN1102" s="41"/>
      <c r="AO1102" s="41"/>
      <c r="AP1102" s="41"/>
      <c r="AQ1102" s="41"/>
      <c r="AR1102" s="41"/>
      <c r="AS1102" s="41"/>
      <c r="AT1102" s="41"/>
      <c r="AU1102" s="41"/>
      <c r="AV1102" s="41"/>
      <c r="AW1102" s="41"/>
      <c r="AX1102" s="41"/>
      <c r="AY1102" s="41"/>
      <c r="AZ1102" s="41"/>
      <c r="BA1102" s="41"/>
      <c r="BB1102" s="41"/>
      <c r="BC1102" s="41"/>
      <c r="BD1102" s="41"/>
      <c r="BE1102" s="41"/>
      <c r="BF1102" s="41"/>
      <c r="BG1102" s="41"/>
      <c r="BH1102" s="41"/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1"/>
      <c r="BT1102" s="41"/>
      <c r="BU1102" s="41"/>
      <c r="BV1102" s="41"/>
      <c r="BW1102" s="41"/>
      <c r="BX1102" s="41"/>
      <c r="BY1102" s="41"/>
      <c r="BZ1102" s="41"/>
      <c r="CA1102" s="41"/>
      <c r="CB1102" s="41"/>
      <c r="CC1102" s="41"/>
    </row>
    <row r="1103" spans="1:81" x14ac:dyDescent="0.25">
      <c r="A1103" s="41"/>
      <c r="B1103" s="41"/>
      <c r="C1103" s="41"/>
      <c r="D1103" s="41"/>
      <c r="E1103" s="41"/>
      <c r="F1103" s="41"/>
      <c r="G1103" s="41"/>
      <c r="H1103" s="41"/>
      <c r="I1103" s="41"/>
      <c r="J1103" s="41"/>
      <c r="K1103" s="41"/>
      <c r="L1103" s="41"/>
      <c r="M1103" s="41"/>
      <c r="N1103" s="41"/>
      <c r="O1103" s="41"/>
      <c r="P1103" s="41"/>
      <c r="Q1103" s="41"/>
      <c r="R1103" s="41"/>
      <c r="S1103" s="41"/>
      <c r="T1103" s="41"/>
      <c r="U1103" s="41"/>
      <c r="V1103" s="41"/>
      <c r="W1103" s="41"/>
      <c r="X1103" s="41"/>
      <c r="Y1103" s="41"/>
      <c r="Z1103" s="41"/>
      <c r="AA1103" s="41"/>
      <c r="AB1103" s="41"/>
      <c r="AC1103" s="41"/>
      <c r="AD1103" s="41"/>
      <c r="AE1103" s="41"/>
      <c r="AF1103" s="41"/>
      <c r="AG1103" s="41"/>
      <c r="AH1103" s="41"/>
      <c r="AI1103" s="41"/>
      <c r="AJ1103" s="41"/>
      <c r="AK1103" s="41"/>
      <c r="AL1103" s="41"/>
      <c r="AM1103" s="41"/>
      <c r="AN1103" s="41"/>
      <c r="AO1103" s="41"/>
      <c r="AP1103" s="41"/>
      <c r="AQ1103" s="41"/>
      <c r="AR1103" s="41"/>
      <c r="AS1103" s="41"/>
      <c r="AT1103" s="41"/>
      <c r="AU1103" s="41"/>
      <c r="AV1103" s="41"/>
      <c r="AW1103" s="41"/>
      <c r="AX1103" s="41"/>
      <c r="AY1103" s="41"/>
      <c r="AZ1103" s="41"/>
      <c r="BA1103" s="41"/>
      <c r="BB1103" s="41"/>
      <c r="BC1103" s="41"/>
      <c r="BD1103" s="41"/>
      <c r="BE1103" s="41"/>
      <c r="BF1103" s="41"/>
      <c r="BG1103" s="41"/>
      <c r="BH1103" s="41"/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1"/>
      <c r="BT1103" s="41"/>
      <c r="BU1103" s="41"/>
      <c r="BV1103" s="41"/>
      <c r="BW1103" s="41"/>
      <c r="BX1103" s="41"/>
      <c r="BY1103" s="41"/>
      <c r="BZ1103" s="41"/>
      <c r="CA1103" s="41"/>
      <c r="CB1103" s="41"/>
      <c r="CC1103" s="41"/>
    </row>
    <row r="1104" spans="1:81" x14ac:dyDescent="0.25">
      <c r="A1104" s="41"/>
      <c r="B1104" s="41"/>
      <c r="C1104" s="41"/>
      <c r="D1104" s="41"/>
      <c r="E1104" s="41"/>
      <c r="F1104" s="41"/>
      <c r="G1104" s="41"/>
      <c r="H1104" s="41"/>
      <c r="I1104" s="41"/>
      <c r="J1104" s="41"/>
      <c r="K1104" s="41"/>
      <c r="L1104" s="41"/>
      <c r="M1104" s="41"/>
      <c r="N1104" s="41"/>
      <c r="O1104" s="41"/>
      <c r="P1104" s="41"/>
      <c r="Q1104" s="41"/>
      <c r="R1104" s="41"/>
      <c r="S1104" s="41"/>
      <c r="T1104" s="41"/>
      <c r="U1104" s="41"/>
      <c r="V1104" s="41"/>
      <c r="W1104" s="41"/>
      <c r="X1104" s="41"/>
      <c r="Y1104" s="41"/>
      <c r="Z1104" s="41"/>
      <c r="AA1104" s="41"/>
      <c r="AB1104" s="41"/>
      <c r="AC1104" s="41"/>
      <c r="AD1104" s="41"/>
      <c r="AE1104" s="41"/>
      <c r="AF1104" s="41"/>
      <c r="AG1104" s="41"/>
      <c r="AH1104" s="41"/>
      <c r="AI1104" s="41"/>
      <c r="AJ1104" s="41"/>
      <c r="AK1104" s="41"/>
      <c r="AL1104" s="41"/>
      <c r="AM1104" s="41"/>
      <c r="AN1104" s="41"/>
      <c r="AO1104" s="41"/>
      <c r="AP1104" s="41"/>
      <c r="AQ1104" s="41"/>
      <c r="AR1104" s="41"/>
      <c r="AS1104" s="41"/>
      <c r="AT1104" s="41"/>
      <c r="AU1104" s="41"/>
      <c r="AV1104" s="41"/>
      <c r="AW1104" s="41"/>
      <c r="AX1104" s="41"/>
      <c r="AY1104" s="41"/>
      <c r="AZ1104" s="41"/>
      <c r="BA1104" s="41"/>
      <c r="BB1104" s="41"/>
      <c r="BC1104" s="41"/>
      <c r="BD1104" s="41"/>
      <c r="BE1104" s="41"/>
      <c r="BF1104" s="41"/>
      <c r="BG1104" s="41"/>
      <c r="BH1104" s="41"/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1"/>
      <c r="BT1104" s="41"/>
      <c r="BU1104" s="41"/>
      <c r="BV1104" s="41"/>
      <c r="BW1104" s="41"/>
      <c r="BX1104" s="41"/>
      <c r="BY1104" s="41"/>
      <c r="BZ1104" s="41"/>
      <c r="CA1104" s="41"/>
      <c r="CB1104" s="41"/>
      <c r="CC1104" s="41"/>
    </row>
    <row r="1105" spans="1:81" x14ac:dyDescent="0.25">
      <c r="A1105" s="41"/>
      <c r="B1105" s="41"/>
      <c r="C1105" s="41"/>
      <c r="D1105" s="41"/>
      <c r="E1105" s="41"/>
      <c r="F1105" s="41"/>
      <c r="G1105" s="41"/>
      <c r="H1105" s="41"/>
      <c r="I1105" s="41"/>
      <c r="J1105" s="41"/>
      <c r="K1105" s="41"/>
      <c r="L1105" s="41"/>
      <c r="M1105" s="41"/>
      <c r="N1105" s="41"/>
      <c r="O1105" s="41"/>
      <c r="P1105" s="41"/>
      <c r="Q1105" s="41"/>
      <c r="R1105" s="41"/>
      <c r="S1105" s="41"/>
      <c r="T1105" s="41"/>
      <c r="U1105" s="41"/>
      <c r="V1105" s="41"/>
      <c r="W1105" s="41"/>
      <c r="X1105" s="41"/>
      <c r="Y1105" s="41"/>
      <c r="Z1105" s="41"/>
      <c r="AA1105" s="41"/>
      <c r="AB1105" s="41"/>
      <c r="AC1105" s="41"/>
      <c r="AD1105" s="41"/>
      <c r="AE1105" s="41"/>
      <c r="AF1105" s="41"/>
      <c r="AG1105" s="41"/>
      <c r="AH1105" s="41"/>
      <c r="AI1105" s="41"/>
      <c r="AJ1105" s="41"/>
      <c r="AK1105" s="41"/>
      <c r="AL1105" s="41"/>
      <c r="AM1105" s="41"/>
      <c r="AN1105" s="41"/>
      <c r="AO1105" s="41"/>
      <c r="AP1105" s="41"/>
      <c r="AQ1105" s="41"/>
      <c r="AR1105" s="41"/>
      <c r="AS1105" s="41"/>
      <c r="AT1105" s="41"/>
      <c r="AU1105" s="41"/>
      <c r="AV1105" s="41"/>
      <c r="AW1105" s="41"/>
      <c r="AX1105" s="41"/>
      <c r="AY1105" s="41"/>
      <c r="AZ1105" s="41"/>
      <c r="BA1105" s="41"/>
      <c r="BB1105" s="41"/>
      <c r="BC1105" s="41"/>
      <c r="BD1105" s="41"/>
      <c r="BE1105" s="41"/>
      <c r="BF1105" s="41"/>
      <c r="BG1105" s="41"/>
      <c r="BH1105" s="41"/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1"/>
      <c r="BT1105" s="41"/>
      <c r="BU1105" s="41"/>
      <c r="BV1105" s="41"/>
      <c r="BW1105" s="41"/>
      <c r="BX1105" s="41"/>
      <c r="BY1105" s="41"/>
      <c r="BZ1105" s="41"/>
      <c r="CA1105" s="41"/>
      <c r="CB1105" s="41"/>
      <c r="CC1105" s="41"/>
    </row>
    <row r="1106" spans="1:81" x14ac:dyDescent="0.25">
      <c r="A1106" s="41"/>
      <c r="B1106" s="41"/>
      <c r="C1106" s="41"/>
      <c r="D1106" s="41"/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41"/>
      <c r="T1106" s="41"/>
      <c r="U1106" s="41"/>
      <c r="V1106" s="41"/>
      <c r="W1106" s="41"/>
      <c r="X1106" s="41"/>
      <c r="Y1106" s="41"/>
      <c r="Z1106" s="41"/>
      <c r="AA1106" s="41"/>
      <c r="AB1106" s="41"/>
      <c r="AC1106" s="41"/>
      <c r="AD1106" s="41"/>
      <c r="AE1106" s="41"/>
      <c r="AF1106" s="41"/>
      <c r="AG1106" s="41"/>
      <c r="AH1106" s="41"/>
      <c r="AI1106" s="41"/>
      <c r="AJ1106" s="41"/>
      <c r="AK1106" s="41"/>
      <c r="AL1106" s="41"/>
      <c r="AM1106" s="41"/>
      <c r="AN1106" s="41"/>
      <c r="AO1106" s="41"/>
      <c r="AP1106" s="41"/>
      <c r="AQ1106" s="41"/>
      <c r="AR1106" s="41"/>
      <c r="AS1106" s="41"/>
      <c r="AT1106" s="41"/>
      <c r="AU1106" s="41"/>
      <c r="AV1106" s="41"/>
      <c r="AW1106" s="41"/>
      <c r="AX1106" s="41"/>
      <c r="AY1106" s="41"/>
      <c r="AZ1106" s="41"/>
      <c r="BA1106" s="41"/>
      <c r="BB1106" s="41"/>
      <c r="BC1106" s="41"/>
      <c r="BD1106" s="41"/>
      <c r="BE1106" s="41"/>
      <c r="BF1106" s="41"/>
      <c r="BG1106" s="41"/>
      <c r="BH1106" s="41"/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1"/>
      <c r="BT1106" s="41"/>
      <c r="BU1106" s="41"/>
      <c r="BV1106" s="41"/>
      <c r="BW1106" s="41"/>
      <c r="BX1106" s="41"/>
      <c r="BY1106" s="41"/>
      <c r="BZ1106" s="41"/>
      <c r="CA1106" s="41"/>
      <c r="CB1106" s="41"/>
      <c r="CC1106" s="41"/>
    </row>
    <row r="1107" spans="1:81" x14ac:dyDescent="0.25">
      <c r="A1107" s="41"/>
      <c r="B1107" s="41"/>
      <c r="C1107" s="41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41"/>
      <c r="T1107" s="41"/>
      <c r="U1107" s="41"/>
      <c r="V1107" s="41"/>
      <c r="W1107" s="41"/>
      <c r="X1107" s="41"/>
      <c r="Y1107" s="41"/>
      <c r="Z1107" s="41"/>
      <c r="AA1107" s="41"/>
      <c r="AB1107" s="41"/>
      <c r="AC1107" s="41"/>
      <c r="AD1107" s="41"/>
      <c r="AE1107" s="41"/>
      <c r="AF1107" s="41"/>
      <c r="AG1107" s="41"/>
      <c r="AH1107" s="41"/>
      <c r="AI1107" s="41"/>
      <c r="AJ1107" s="41"/>
      <c r="AK1107" s="41"/>
      <c r="AL1107" s="41"/>
      <c r="AM1107" s="41"/>
      <c r="AN1107" s="41"/>
      <c r="AO1107" s="41"/>
      <c r="AP1107" s="41"/>
      <c r="AQ1107" s="41"/>
      <c r="AR1107" s="41"/>
      <c r="AS1107" s="41"/>
      <c r="AT1107" s="41"/>
      <c r="AU1107" s="41"/>
      <c r="AV1107" s="41"/>
      <c r="AW1107" s="41"/>
      <c r="AX1107" s="41"/>
      <c r="AY1107" s="41"/>
      <c r="AZ1107" s="41"/>
      <c r="BA1107" s="41"/>
      <c r="BB1107" s="41"/>
      <c r="BC1107" s="41"/>
      <c r="BD1107" s="41"/>
      <c r="BE1107" s="41"/>
      <c r="BF1107" s="41"/>
      <c r="BG1107" s="41"/>
      <c r="BH1107" s="41"/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1"/>
      <c r="BT1107" s="41"/>
      <c r="BU1107" s="41"/>
      <c r="BV1107" s="41"/>
      <c r="BW1107" s="41"/>
      <c r="BX1107" s="41"/>
      <c r="BY1107" s="41"/>
      <c r="BZ1107" s="41"/>
      <c r="CA1107" s="41"/>
      <c r="CB1107" s="41"/>
      <c r="CC1107" s="41"/>
    </row>
    <row r="1108" spans="1:81" x14ac:dyDescent="0.25">
      <c r="A1108" s="41"/>
      <c r="B1108" s="41"/>
      <c r="C1108" s="41"/>
      <c r="D1108" s="41"/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41"/>
      <c r="T1108" s="41"/>
      <c r="U1108" s="41"/>
      <c r="V1108" s="41"/>
      <c r="W1108" s="41"/>
      <c r="X1108" s="41"/>
      <c r="Y1108" s="41"/>
      <c r="Z1108" s="41"/>
      <c r="AA1108" s="41"/>
      <c r="AB1108" s="41"/>
      <c r="AC1108" s="41"/>
      <c r="AD1108" s="41"/>
      <c r="AE1108" s="41"/>
      <c r="AF1108" s="41"/>
      <c r="AG1108" s="41"/>
      <c r="AH1108" s="41"/>
      <c r="AI1108" s="41"/>
      <c r="AJ1108" s="41"/>
      <c r="AK1108" s="41"/>
      <c r="AL1108" s="41"/>
      <c r="AM1108" s="41"/>
      <c r="AN1108" s="41"/>
      <c r="AO1108" s="41"/>
      <c r="AP1108" s="41"/>
      <c r="AQ1108" s="41"/>
      <c r="AR1108" s="41"/>
      <c r="AS1108" s="41"/>
      <c r="AT1108" s="41"/>
      <c r="AU1108" s="41"/>
      <c r="AV1108" s="41"/>
      <c r="AW1108" s="41"/>
      <c r="AX1108" s="41"/>
      <c r="AY1108" s="41"/>
      <c r="AZ1108" s="41"/>
      <c r="BA1108" s="41"/>
      <c r="BB1108" s="41"/>
      <c r="BC1108" s="41"/>
      <c r="BD1108" s="41"/>
      <c r="BE1108" s="41"/>
      <c r="BF1108" s="41"/>
      <c r="BG1108" s="41"/>
      <c r="BH1108" s="41"/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1"/>
      <c r="BT1108" s="41"/>
      <c r="BU1108" s="41"/>
      <c r="BV1108" s="41"/>
      <c r="BW1108" s="41"/>
      <c r="BX1108" s="41"/>
      <c r="BY1108" s="41"/>
      <c r="BZ1108" s="41"/>
      <c r="CA1108" s="41"/>
      <c r="CB1108" s="41"/>
      <c r="CC1108" s="41"/>
    </row>
    <row r="1109" spans="1:81" x14ac:dyDescent="0.25">
      <c r="A1109" s="41"/>
      <c r="B1109" s="41"/>
      <c r="C1109" s="41"/>
      <c r="D1109" s="41"/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41"/>
      <c r="T1109" s="41"/>
      <c r="U1109" s="41"/>
      <c r="V1109" s="41"/>
      <c r="W1109" s="41"/>
      <c r="X1109" s="41"/>
      <c r="Y1109" s="41"/>
      <c r="Z1109" s="41"/>
      <c r="AA1109" s="41"/>
      <c r="AB1109" s="41"/>
      <c r="AC1109" s="41"/>
      <c r="AD1109" s="41"/>
      <c r="AE1109" s="41"/>
      <c r="AF1109" s="41"/>
      <c r="AG1109" s="41"/>
      <c r="AH1109" s="41"/>
      <c r="AI1109" s="41"/>
      <c r="AJ1109" s="41"/>
      <c r="AK1109" s="41"/>
      <c r="AL1109" s="41"/>
      <c r="AM1109" s="41"/>
      <c r="AN1109" s="41"/>
      <c r="AO1109" s="41"/>
      <c r="AP1109" s="41"/>
      <c r="AQ1109" s="41"/>
      <c r="AR1109" s="41"/>
      <c r="AS1109" s="41"/>
      <c r="AT1109" s="41"/>
      <c r="AU1109" s="41"/>
      <c r="AV1109" s="41"/>
      <c r="AW1109" s="41"/>
      <c r="AX1109" s="41"/>
      <c r="AY1109" s="41"/>
      <c r="AZ1109" s="41"/>
      <c r="BA1109" s="41"/>
      <c r="BB1109" s="41"/>
      <c r="BC1109" s="41"/>
      <c r="BD1109" s="41"/>
      <c r="BE1109" s="41"/>
      <c r="BF1109" s="41"/>
      <c r="BG1109" s="41"/>
      <c r="BH1109" s="41"/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1"/>
      <c r="BT1109" s="41"/>
      <c r="BU1109" s="41"/>
      <c r="BV1109" s="41"/>
      <c r="BW1109" s="41"/>
      <c r="BX1109" s="41"/>
      <c r="BY1109" s="41"/>
      <c r="BZ1109" s="41"/>
      <c r="CA1109" s="41"/>
      <c r="CB1109" s="41"/>
      <c r="CC1109" s="41"/>
    </row>
    <row r="1110" spans="1:81" x14ac:dyDescent="0.25">
      <c r="A1110" s="41"/>
      <c r="B1110" s="41"/>
      <c r="C1110" s="41"/>
      <c r="D1110" s="41"/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41"/>
      <c r="T1110" s="41"/>
      <c r="U1110" s="41"/>
      <c r="V1110" s="41"/>
      <c r="W1110" s="41"/>
      <c r="X1110" s="41"/>
      <c r="Y1110" s="41"/>
      <c r="Z1110" s="41"/>
      <c r="AA1110" s="41"/>
      <c r="AB1110" s="41"/>
      <c r="AC1110" s="41"/>
      <c r="AD1110" s="41"/>
      <c r="AE1110" s="41"/>
      <c r="AF1110" s="41"/>
      <c r="AG1110" s="41"/>
      <c r="AH1110" s="41"/>
      <c r="AI1110" s="41"/>
      <c r="AJ1110" s="41"/>
      <c r="AK1110" s="41"/>
      <c r="AL1110" s="41"/>
      <c r="AM1110" s="41"/>
      <c r="AN1110" s="41"/>
      <c r="AO1110" s="41"/>
      <c r="AP1110" s="41"/>
      <c r="AQ1110" s="41"/>
      <c r="AR1110" s="41"/>
      <c r="AS1110" s="41"/>
      <c r="AT1110" s="41"/>
      <c r="AU1110" s="41"/>
      <c r="AV1110" s="41"/>
      <c r="AW1110" s="41"/>
      <c r="AX1110" s="41"/>
      <c r="AY1110" s="41"/>
      <c r="AZ1110" s="41"/>
      <c r="BA1110" s="41"/>
      <c r="BB1110" s="41"/>
      <c r="BC1110" s="41"/>
      <c r="BD1110" s="41"/>
      <c r="BE1110" s="41"/>
      <c r="BF1110" s="41"/>
      <c r="BG1110" s="41"/>
      <c r="BH1110" s="41"/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1"/>
      <c r="BT1110" s="41"/>
      <c r="BU1110" s="41"/>
      <c r="BV1110" s="41"/>
      <c r="BW1110" s="41"/>
      <c r="BX1110" s="41"/>
      <c r="BY1110" s="41"/>
      <c r="BZ1110" s="41"/>
      <c r="CA1110" s="41"/>
      <c r="CB1110" s="41"/>
      <c r="CC1110" s="41"/>
    </row>
    <row r="1111" spans="1:81" x14ac:dyDescent="0.25">
      <c r="A1111" s="41"/>
      <c r="B1111" s="41"/>
      <c r="C1111" s="41"/>
      <c r="D1111" s="41"/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41"/>
      <c r="T1111" s="41"/>
      <c r="U1111" s="41"/>
      <c r="V1111" s="41"/>
      <c r="W1111" s="41"/>
      <c r="X1111" s="41"/>
      <c r="Y1111" s="41"/>
      <c r="Z1111" s="41"/>
      <c r="AA1111" s="41"/>
      <c r="AB1111" s="41"/>
      <c r="AC1111" s="41"/>
      <c r="AD1111" s="41"/>
      <c r="AE1111" s="41"/>
      <c r="AF1111" s="41"/>
      <c r="AG1111" s="41"/>
      <c r="AH1111" s="41"/>
      <c r="AI1111" s="41"/>
      <c r="AJ1111" s="41"/>
      <c r="AK1111" s="41"/>
      <c r="AL1111" s="41"/>
      <c r="AM1111" s="41"/>
      <c r="AN1111" s="41"/>
      <c r="AO1111" s="41"/>
      <c r="AP1111" s="41"/>
      <c r="AQ1111" s="41"/>
      <c r="AR1111" s="41"/>
      <c r="AS1111" s="41"/>
      <c r="AT1111" s="41"/>
      <c r="AU1111" s="41"/>
      <c r="AV1111" s="41"/>
      <c r="AW1111" s="41"/>
      <c r="AX1111" s="41"/>
      <c r="AY1111" s="41"/>
      <c r="AZ1111" s="41"/>
      <c r="BA1111" s="41"/>
      <c r="BB1111" s="41"/>
      <c r="BC1111" s="41"/>
      <c r="BD1111" s="41"/>
      <c r="BE1111" s="41"/>
      <c r="BF1111" s="41"/>
      <c r="BG1111" s="41"/>
      <c r="BH1111" s="41"/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1"/>
      <c r="BT1111" s="41"/>
      <c r="BU1111" s="41"/>
      <c r="BV1111" s="41"/>
      <c r="BW1111" s="41"/>
      <c r="BX1111" s="41"/>
      <c r="BY1111" s="41"/>
      <c r="BZ1111" s="41"/>
      <c r="CA1111" s="41"/>
      <c r="CB1111" s="41"/>
      <c r="CC1111" s="41"/>
    </row>
    <row r="1112" spans="1:81" x14ac:dyDescent="0.25">
      <c r="A1112" s="41"/>
      <c r="B1112" s="41"/>
      <c r="C1112" s="41"/>
      <c r="D1112" s="41"/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41"/>
      <c r="T1112" s="41"/>
      <c r="U1112" s="41"/>
      <c r="V1112" s="41"/>
      <c r="W1112" s="41"/>
      <c r="X1112" s="41"/>
      <c r="Y1112" s="41"/>
      <c r="Z1112" s="41"/>
      <c r="AA1112" s="41"/>
      <c r="AB1112" s="41"/>
      <c r="AC1112" s="41"/>
      <c r="AD1112" s="41"/>
      <c r="AE1112" s="41"/>
      <c r="AF1112" s="41"/>
      <c r="AG1112" s="41"/>
      <c r="AH1112" s="41"/>
      <c r="AI1112" s="41"/>
      <c r="AJ1112" s="41"/>
      <c r="AK1112" s="41"/>
      <c r="AL1112" s="41"/>
      <c r="AM1112" s="41"/>
      <c r="AN1112" s="41"/>
      <c r="AO1112" s="41"/>
      <c r="AP1112" s="41"/>
      <c r="AQ1112" s="41"/>
      <c r="AR1112" s="41"/>
      <c r="AS1112" s="41"/>
      <c r="AT1112" s="41"/>
      <c r="AU1112" s="41"/>
      <c r="AV1112" s="41"/>
      <c r="AW1112" s="41"/>
      <c r="AX1112" s="41"/>
      <c r="AY1112" s="41"/>
      <c r="AZ1112" s="41"/>
      <c r="BA1112" s="41"/>
      <c r="BB1112" s="41"/>
      <c r="BC1112" s="41"/>
      <c r="BD1112" s="41"/>
      <c r="BE1112" s="41"/>
      <c r="BF1112" s="41"/>
      <c r="BG1112" s="41"/>
      <c r="BH1112" s="41"/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1"/>
      <c r="BT1112" s="41"/>
      <c r="BU1112" s="41"/>
      <c r="BV1112" s="41"/>
      <c r="BW1112" s="41"/>
      <c r="BX1112" s="41"/>
      <c r="BY1112" s="41"/>
      <c r="BZ1112" s="41"/>
      <c r="CA1112" s="41"/>
      <c r="CB1112" s="41"/>
      <c r="CC1112" s="41"/>
    </row>
    <row r="1113" spans="1:81" x14ac:dyDescent="0.25">
      <c r="A1113" s="41"/>
      <c r="B1113" s="41"/>
      <c r="C1113" s="41"/>
      <c r="D1113" s="41"/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41"/>
      <c r="T1113" s="41"/>
      <c r="U1113" s="41"/>
      <c r="V1113" s="41"/>
      <c r="W1113" s="41"/>
      <c r="X1113" s="41"/>
      <c r="Y1113" s="41"/>
      <c r="Z1113" s="41"/>
      <c r="AA1113" s="41"/>
      <c r="AB1113" s="41"/>
      <c r="AC1113" s="41"/>
      <c r="AD1113" s="41"/>
      <c r="AE1113" s="41"/>
      <c r="AF1113" s="41"/>
      <c r="AG1113" s="41"/>
      <c r="AH1113" s="41"/>
      <c r="AI1113" s="41"/>
      <c r="AJ1113" s="41"/>
      <c r="AK1113" s="41"/>
      <c r="AL1113" s="41"/>
      <c r="AM1113" s="41"/>
      <c r="AN1113" s="41"/>
      <c r="AO1113" s="41"/>
      <c r="AP1113" s="41"/>
      <c r="AQ1113" s="41"/>
      <c r="AR1113" s="41"/>
      <c r="AS1113" s="41"/>
      <c r="AT1113" s="41"/>
      <c r="AU1113" s="41"/>
      <c r="AV1113" s="41"/>
      <c r="AW1113" s="41"/>
      <c r="AX1113" s="41"/>
      <c r="AY1113" s="41"/>
      <c r="AZ1113" s="41"/>
      <c r="BA1113" s="41"/>
      <c r="BB1113" s="41"/>
      <c r="BC1113" s="41"/>
      <c r="BD1113" s="41"/>
      <c r="BE1113" s="41"/>
      <c r="BF1113" s="41"/>
      <c r="BG1113" s="41"/>
      <c r="BH1113" s="41"/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1"/>
      <c r="BT1113" s="41"/>
      <c r="BU1113" s="41"/>
      <c r="BV1113" s="41"/>
      <c r="BW1113" s="41"/>
      <c r="BX1113" s="41"/>
      <c r="BY1113" s="41"/>
      <c r="BZ1113" s="41"/>
      <c r="CA1113" s="41"/>
      <c r="CB1113" s="41"/>
      <c r="CC1113" s="41"/>
    </row>
    <row r="1114" spans="1:81" x14ac:dyDescent="0.25">
      <c r="A1114" s="41"/>
      <c r="B1114" s="41"/>
      <c r="C1114" s="41"/>
      <c r="D1114" s="41"/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41"/>
      <c r="T1114" s="41"/>
      <c r="U1114" s="41"/>
      <c r="V1114" s="41"/>
      <c r="W1114" s="41"/>
      <c r="X1114" s="41"/>
      <c r="Y1114" s="41"/>
      <c r="Z1114" s="41"/>
      <c r="AA1114" s="41"/>
      <c r="AB1114" s="41"/>
      <c r="AC1114" s="41"/>
      <c r="AD1114" s="41"/>
      <c r="AE1114" s="41"/>
      <c r="AF1114" s="41"/>
      <c r="AG1114" s="41"/>
      <c r="AH1114" s="41"/>
      <c r="AI1114" s="41"/>
      <c r="AJ1114" s="41"/>
      <c r="AK1114" s="41"/>
      <c r="AL1114" s="41"/>
      <c r="AM1114" s="41"/>
      <c r="AN1114" s="41"/>
      <c r="AO1114" s="41"/>
      <c r="AP1114" s="41"/>
      <c r="AQ1114" s="41"/>
      <c r="AR1114" s="41"/>
      <c r="AS1114" s="41"/>
      <c r="AT1114" s="41"/>
      <c r="AU1114" s="41"/>
      <c r="AV1114" s="41"/>
      <c r="AW1114" s="41"/>
      <c r="AX1114" s="41"/>
      <c r="AY1114" s="41"/>
      <c r="AZ1114" s="41"/>
      <c r="BA1114" s="41"/>
      <c r="BB1114" s="41"/>
      <c r="BC1114" s="41"/>
      <c r="BD1114" s="41"/>
      <c r="BE1114" s="41"/>
      <c r="BF1114" s="41"/>
      <c r="BG1114" s="41"/>
      <c r="BH1114" s="41"/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1"/>
      <c r="BT1114" s="41"/>
      <c r="BU1114" s="41"/>
      <c r="BV1114" s="41"/>
      <c r="BW1114" s="41"/>
      <c r="BX1114" s="41"/>
      <c r="BY1114" s="41"/>
      <c r="BZ1114" s="41"/>
      <c r="CA1114" s="41"/>
      <c r="CB1114" s="41"/>
      <c r="CC1114" s="41"/>
    </row>
    <row r="1115" spans="1:81" x14ac:dyDescent="0.25">
      <c r="A1115" s="41"/>
      <c r="B1115" s="41"/>
      <c r="C1115" s="41"/>
      <c r="D1115" s="41"/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41"/>
      <c r="T1115" s="41"/>
      <c r="U1115" s="41"/>
      <c r="V1115" s="41"/>
      <c r="W1115" s="41"/>
      <c r="X1115" s="41"/>
      <c r="Y1115" s="41"/>
      <c r="Z1115" s="41"/>
      <c r="AA1115" s="41"/>
      <c r="AB1115" s="41"/>
      <c r="AC1115" s="41"/>
      <c r="AD1115" s="41"/>
      <c r="AE1115" s="41"/>
      <c r="AF1115" s="41"/>
      <c r="AG1115" s="41"/>
      <c r="AH1115" s="41"/>
      <c r="AI1115" s="41"/>
      <c r="AJ1115" s="41"/>
      <c r="AK1115" s="41"/>
      <c r="AL1115" s="41"/>
      <c r="AM1115" s="41"/>
      <c r="AN1115" s="41"/>
      <c r="AO1115" s="41"/>
      <c r="AP1115" s="41"/>
      <c r="AQ1115" s="41"/>
      <c r="AR1115" s="41"/>
      <c r="AS1115" s="41"/>
      <c r="AT1115" s="41"/>
      <c r="AU1115" s="41"/>
      <c r="AV1115" s="41"/>
      <c r="AW1115" s="41"/>
      <c r="AX1115" s="41"/>
      <c r="AY1115" s="41"/>
      <c r="AZ1115" s="41"/>
      <c r="BA1115" s="41"/>
      <c r="BB1115" s="41"/>
      <c r="BC1115" s="41"/>
      <c r="BD1115" s="41"/>
      <c r="BE1115" s="41"/>
      <c r="BF1115" s="41"/>
      <c r="BG1115" s="41"/>
      <c r="BH1115" s="41"/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1"/>
      <c r="BT1115" s="41"/>
      <c r="BU1115" s="41"/>
      <c r="BV1115" s="41"/>
      <c r="BW1115" s="41"/>
      <c r="BX1115" s="41"/>
      <c r="BY1115" s="41"/>
      <c r="BZ1115" s="41"/>
      <c r="CA1115" s="41"/>
      <c r="CB1115" s="41"/>
      <c r="CC1115" s="41"/>
    </row>
    <row r="1116" spans="1:81" x14ac:dyDescent="0.25">
      <c r="A1116" s="41"/>
      <c r="B1116" s="41"/>
      <c r="C1116" s="41"/>
      <c r="D1116" s="41"/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41"/>
      <c r="T1116" s="41"/>
      <c r="U1116" s="41"/>
      <c r="V1116" s="41"/>
      <c r="W1116" s="41"/>
      <c r="X1116" s="41"/>
      <c r="Y1116" s="41"/>
      <c r="Z1116" s="41"/>
      <c r="AA1116" s="41"/>
      <c r="AB1116" s="41"/>
      <c r="AC1116" s="41"/>
      <c r="AD1116" s="41"/>
      <c r="AE1116" s="41"/>
      <c r="AF1116" s="41"/>
      <c r="AG1116" s="41"/>
      <c r="AH1116" s="41"/>
      <c r="AI1116" s="41"/>
      <c r="AJ1116" s="41"/>
      <c r="AK1116" s="41"/>
      <c r="AL1116" s="41"/>
      <c r="AM1116" s="41"/>
      <c r="AN1116" s="41"/>
      <c r="AO1116" s="41"/>
      <c r="AP1116" s="41"/>
      <c r="AQ1116" s="41"/>
      <c r="AR1116" s="41"/>
      <c r="AS1116" s="41"/>
      <c r="AT1116" s="41"/>
      <c r="AU1116" s="41"/>
      <c r="AV1116" s="41"/>
      <c r="AW1116" s="41"/>
      <c r="AX1116" s="41"/>
      <c r="AY1116" s="41"/>
      <c r="AZ1116" s="41"/>
      <c r="BA1116" s="41"/>
      <c r="BB1116" s="41"/>
      <c r="BC1116" s="41"/>
      <c r="BD1116" s="41"/>
      <c r="BE1116" s="41"/>
      <c r="BF1116" s="41"/>
      <c r="BG1116" s="41"/>
      <c r="BH1116" s="41"/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1"/>
      <c r="BT1116" s="41"/>
      <c r="BU1116" s="41"/>
      <c r="BV1116" s="41"/>
      <c r="BW1116" s="41"/>
      <c r="BX1116" s="41"/>
      <c r="BY1116" s="41"/>
      <c r="BZ1116" s="41"/>
      <c r="CA1116" s="41"/>
      <c r="CB1116" s="41"/>
      <c r="CC1116" s="41"/>
    </row>
    <row r="1117" spans="1:81" x14ac:dyDescent="0.25">
      <c r="A1117" s="41"/>
      <c r="B1117" s="41"/>
      <c r="C1117" s="41"/>
      <c r="D1117" s="41"/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41"/>
      <c r="T1117" s="41"/>
      <c r="U1117" s="41"/>
      <c r="V1117" s="41"/>
      <c r="W1117" s="41"/>
      <c r="X1117" s="41"/>
      <c r="Y1117" s="41"/>
      <c r="Z1117" s="41"/>
      <c r="AA1117" s="41"/>
      <c r="AB1117" s="41"/>
      <c r="AC1117" s="41"/>
      <c r="AD1117" s="41"/>
      <c r="AE1117" s="41"/>
      <c r="AF1117" s="41"/>
      <c r="AG1117" s="41"/>
      <c r="AH1117" s="41"/>
      <c r="AI1117" s="41"/>
      <c r="AJ1117" s="41"/>
      <c r="AK1117" s="41"/>
      <c r="AL1117" s="41"/>
      <c r="AM1117" s="41"/>
      <c r="AN1117" s="41"/>
      <c r="AO1117" s="41"/>
      <c r="AP1117" s="41"/>
      <c r="AQ1117" s="41"/>
      <c r="AR1117" s="41"/>
      <c r="AS1117" s="41"/>
      <c r="AT1117" s="41"/>
      <c r="AU1117" s="41"/>
      <c r="AV1117" s="41"/>
      <c r="AW1117" s="41"/>
      <c r="AX1117" s="41"/>
      <c r="AY1117" s="41"/>
      <c r="AZ1117" s="41"/>
      <c r="BA1117" s="41"/>
      <c r="BB1117" s="41"/>
      <c r="BC1117" s="41"/>
      <c r="BD1117" s="41"/>
      <c r="BE1117" s="41"/>
      <c r="BF1117" s="41"/>
      <c r="BG1117" s="41"/>
      <c r="BH1117" s="41"/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1"/>
      <c r="BT1117" s="41"/>
      <c r="BU1117" s="41"/>
      <c r="BV1117" s="41"/>
      <c r="BW1117" s="41"/>
      <c r="BX1117" s="41"/>
      <c r="BY1117" s="41"/>
      <c r="BZ1117" s="41"/>
      <c r="CA1117" s="41"/>
      <c r="CB1117" s="41"/>
      <c r="CC1117" s="41"/>
    </row>
    <row r="1118" spans="1:81" x14ac:dyDescent="0.25">
      <c r="A1118" s="41"/>
      <c r="B1118" s="41"/>
      <c r="C1118" s="41"/>
      <c r="D1118" s="41"/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41"/>
      <c r="T1118" s="41"/>
      <c r="U1118" s="41"/>
      <c r="V1118" s="41"/>
      <c r="W1118" s="41"/>
      <c r="X1118" s="41"/>
      <c r="Y1118" s="41"/>
      <c r="Z1118" s="41"/>
      <c r="AA1118" s="41"/>
      <c r="AB1118" s="41"/>
      <c r="AC1118" s="41"/>
      <c r="AD1118" s="41"/>
      <c r="AE1118" s="41"/>
      <c r="AF1118" s="41"/>
      <c r="AG1118" s="41"/>
      <c r="AH1118" s="41"/>
      <c r="AI1118" s="41"/>
      <c r="AJ1118" s="41"/>
      <c r="AK1118" s="41"/>
      <c r="AL1118" s="41"/>
      <c r="AM1118" s="41"/>
      <c r="AN1118" s="41"/>
      <c r="AO1118" s="41"/>
      <c r="AP1118" s="41"/>
      <c r="AQ1118" s="41"/>
      <c r="AR1118" s="41"/>
      <c r="AS1118" s="41"/>
      <c r="AT1118" s="41"/>
      <c r="AU1118" s="41"/>
      <c r="AV1118" s="41"/>
      <c r="AW1118" s="41"/>
      <c r="AX1118" s="41"/>
      <c r="AY1118" s="41"/>
      <c r="AZ1118" s="41"/>
      <c r="BA1118" s="41"/>
      <c r="BB1118" s="41"/>
      <c r="BC1118" s="41"/>
      <c r="BD1118" s="41"/>
      <c r="BE1118" s="41"/>
      <c r="BF1118" s="41"/>
      <c r="BG1118" s="41"/>
      <c r="BH1118" s="41"/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1"/>
      <c r="BT1118" s="41"/>
      <c r="BU1118" s="41"/>
      <c r="BV1118" s="41"/>
      <c r="BW1118" s="41"/>
      <c r="BX1118" s="41"/>
      <c r="BY1118" s="41"/>
      <c r="BZ1118" s="41"/>
      <c r="CA1118" s="41"/>
      <c r="CB1118" s="41"/>
      <c r="CC1118" s="41"/>
    </row>
    <row r="1119" spans="1:81" x14ac:dyDescent="0.25">
      <c r="A1119" s="41"/>
      <c r="B1119" s="41"/>
      <c r="C1119" s="41"/>
      <c r="D1119" s="41"/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41"/>
      <c r="T1119" s="41"/>
      <c r="U1119" s="41"/>
      <c r="V1119" s="41"/>
      <c r="W1119" s="41"/>
      <c r="X1119" s="41"/>
      <c r="Y1119" s="41"/>
      <c r="Z1119" s="41"/>
      <c r="AA1119" s="41"/>
      <c r="AB1119" s="41"/>
      <c r="AC1119" s="41"/>
      <c r="AD1119" s="41"/>
      <c r="AE1119" s="41"/>
      <c r="AF1119" s="41"/>
      <c r="AG1119" s="41"/>
      <c r="AH1119" s="41"/>
      <c r="AI1119" s="41"/>
      <c r="AJ1119" s="41"/>
      <c r="AK1119" s="41"/>
      <c r="AL1119" s="41"/>
      <c r="AM1119" s="41"/>
      <c r="AN1119" s="41"/>
      <c r="AO1119" s="41"/>
      <c r="AP1119" s="41"/>
      <c r="AQ1119" s="41"/>
      <c r="AR1119" s="41"/>
      <c r="AS1119" s="41"/>
      <c r="AT1119" s="41"/>
      <c r="AU1119" s="41"/>
      <c r="AV1119" s="41"/>
      <c r="AW1119" s="41"/>
      <c r="AX1119" s="41"/>
      <c r="AY1119" s="41"/>
      <c r="AZ1119" s="41"/>
      <c r="BA1119" s="41"/>
      <c r="BB1119" s="41"/>
      <c r="BC1119" s="41"/>
      <c r="BD1119" s="41"/>
      <c r="BE1119" s="41"/>
      <c r="BF1119" s="41"/>
      <c r="BG1119" s="41"/>
      <c r="BH1119" s="41"/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1"/>
      <c r="BT1119" s="41"/>
      <c r="BU1119" s="41"/>
      <c r="BV1119" s="41"/>
      <c r="BW1119" s="41"/>
      <c r="BX1119" s="41"/>
      <c r="BY1119" s="41"/>
      <c r="BZ1119" s="41"/>
      <c r="CA1119" s="41"/>
      <c r="CB1119" s="41"/>
      <c r="CC1119" s="41"/>
    </row>
    <row r="1120" spans="1:81" x14ac:dyDescent="0.25">
      <c r="A1120" s="41"/>
      <c r="B1120" s="41"/>
      <c r="C1120" s="41"/>
      <c r="D1120" s="41"/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41"/>
      <c r="T1120" s="41"/>
      <c r="U1120" s="41"/>
      <c r="V1120" s="41"/>
      <c r="W1120" s="41"/>
      <c r="X1120" s="41"/>
      <c r="Y1120" s="41"/>
      <c r="Z1120" s="41"/>
      <c r="AA1120" s="41"/>
      <c r="AB1120" s="41"/>
      <c r="AC1120" s="41"/>
      <c r="AD1120" s="41"/>
      <c r="AE1120" s="41"/>
      <c r="AF1120" s="41"/>
      <c r="AG1120" s="41"/>
      <c r="AH1120" s="41"/>
      <c r="AI1120" s="41"/>
      <c r="AJ1120" s="41"/>
      <c r="AK1120" s="41"/>
      <c r="AL1120" s="41"/>
      <c r="AM1120" s="41"/>
      <c r="AN1120" s="41"/>
      <c r="AO1120" s="41"/>
      <c r="AP1120" s="41"/>
      <c r="AQ1120" s="41"/>
      <c r="AR1120" s="41"/>
      <c r="AS1120" s="41"/>
      <c r="AT1120" s="41"/>
      <c r="AU1120" s="41"/>
      <c r="AV1120" s="41"/>
      <c r="AW1120" s="41"/>
      <c r="AX1120" s="41"/>
      <c r="AY1120" s="41"/>
      <c r="AZ1120" s="41"/>
      <c r="BA1120" s="41"/>
      <c r="BB1120" s="41"/>
      <c r="BC1120" s="41"/>
      <c r="BD1120" s="41"/>
      <c r="BE1120" s="41"/>
      <c r="BF1120" s="41"/>
      <c r="BG1120" s="41"/>
      <c r="BH1120" s="41"/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1"/>
      <c r="BT1120" s="41"/>
      <c r="BU1120" s="41"/>
      <c r="BV1120" s="41"/>
      <c r="BW1120" s="41"/>
      <c r="BX1120" s="41"/>
      <c r="BY1120" s="41"/>
      <c r="BZ1120" s="41"/>
      <c r="CA1120" s="41"/>
      <c r="CB1120" s="41"/>
      <c r="CC1120" s="41"/>
    </row>
    <row r="1121" spans="1:81" x14ac:dyDescent="0.25">
      <c r="A1121" s="41"/>
      <c r="B1121" s="41"/>
      <c r="C1121" s="41"/>
      <c r="D1121" s="41"/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41"/>
      <c r="T1121" s="41"/>
      <c r="U1121" s="41"/>
      <c r="V1121" s="41"/>
      <c r="W1121" s="41"/>
      <c r="X1121" s="41"/>
      <c r="Y1121" s="41"/>
      <c r="Z1121" s="41"/>
      <c r="AA1121" s="41"/>
      <c r="AB1121" s="41"/>
      <c r="AC1121" s="41"/>
      <c r="AD1121" s="41"/>
      <c r="AE1121" s="41"/>
      <c r="AF1121" s="41"/>
      <c r="AG1121" s="41"/>
      <c r="AH1121" s="41"/>
      <c r="AI1121" s="41"/>
      <c r="AJ1121" s="41"/>
      <c r="AK1121" s="41"/>
      <c r="AL1121" s="41"/>
      <c r="AM1121" s="41"/>
      <c r="AN1121" s="41"/>
      <c r="AO1121" s="41"/>
      <c r="AP1121" s="41"/>
      <c r="AQ1121" s="41"/>
      <c r="AR1121" s="41"/>
      <c r="AS1121" s="41"/>
      <c r="AT1121" s="41"/>
      <c r="AU1121" s="41"/>
      <c r="AV1121" s="41"/>
      <c r="AW1121" s="41"/>
      <c r="AX1121" s="41"/>
      <c r="AY1121" s="41"/>
      <c r="AZ1121" s="41"/>
      <c r="BA1121" s="41"/>
      <c r="BB1121" s="41"/>
      <c r="BC1121" s="41"/>
      <c r="BD1121" s="41"/>
      <c r="BE1121" s="41"/>
      <c r="BF1121" s="41"/>
      <c r="BG1121" s="41"/>
      <c r="BH1121" s="41"/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1"/>
      <c r="BT1121" s="41"/>
      <c r="BU1121" s="41"/>
      <c r="BV1121" s="41"/>
      <c r="BW1121" s="41"/>
      <c r="BX1121" s="41"/>
      <c r="BY1121" s="41"/>
      <c r="BZ1121" s="41"/>
      <c r="CA1121" s="41"/>
      <c r="CB1121" s="41"/>
      <c r="CC1121" s="41"/>
    </row>
    <row r="1122" spans="1:81" x14ac:dyDescent="0.25">
      <c r="A1122" s="41"/>
      <c r="B1122" s="41"/>
      <c r="C1122" s="41"/>
      <c r="D1122" s="41"/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41"/>
      <c r="T1122" s="41"/>
      <c r="U1122" s="41"/>
      <c r="V1122" s="41"/>
      <c r="W1122" s="41"/>
      <c r="X1122" s="41"/>
      <c r="Y1122" s="41"/>
      <c r="Z1122" s="41"/>
      <c r="AA1122" s="41"/>
      <c r="AB1122" s="41"/>
      <c r="AC1122" s="41"/>
      <c r="AD1122" s="41"/>
      <c r="AE1122" s="41"/>
      <c r="AF1122" s="41"/>
      <c r="AG1122" s="41"/>
      <c r="AH1122" s="41"/>
      <c r="AI1122" s="41"/>
      <c r="AJ1122" s="41"/>
      <c r="AK1122" s="41"/>
      <c r="AL1122" s="41"/>
      <c r="AM1122" s="41"/>
      <c r="AN1122" s="41"/>
      <c r="AO1122" s="41"/>
      <c r="AP1122" s="41"/>
      <c r="AQ1122" s="41"/>
      <c r="AR1122" s="41"/>
      <c r="AS1122" s="41"/>
      <c r="AT1122" s="41"/>
      <c r="AU1122" s="41"/>
      <c r="AV1122" s="41"/>
      <c r="AW1122" s="41"/>
      <c r="AX1122" s="41"/>
      <c r="AY1122" s="41"/>
      <c r="AZ1122" s="41"/>
      <c r="BA1122" s="41"/>
      <c r="BB1122" s="41"/>
      <c r="BC1122" s="41"/>
      <c r="BD1122" s="41"/>
      <c r="BE1122" s="41"/>
      <c r="BF1122" s="41"/>
      <c r="BG1122" s="41"/>
      <c r="BH1122" s="41"/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1"/>
      <c r="BT1122" s="41"/>
      <c r="BU1122" s="41"/>
      <c r="BV1122" s="41"/>
      <c r="BW1122" s="41"/>
      <c r="BX1122" s="41"/>
      <c r="BY1122" s="41"/>
      <c r="BZ1122" s="41"/>
      <c r="CA1122" s="41"/>
      <c r="CB1122" s="41"/>
      <c r="CC1122" s="41"/>
    </row>
    <row r="1123" spans="1:81" x14ac:dyDescent="0.25">
      <c r="A1123" s="41"/>
      <c r="B1123" s="41"/>
      <c r="C1123" s="41"/>
      <c r="D1123" s="41"/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41"/>
      <c r="T1123" s="41"/>
      <c r="U1123" s="41"/>
      <c r="V1123" s="41"/>
      <c r="W1123" s="41"/>
      <c r="X1123" s="41"/>
      <c r="Y1123" s="41"/>
      <c r="Z1123" s="41"/>
      <c r="AA1123" s="41"/>
      <c r="AB1123" s="41"/>
      <c r="AC1123" s="41"/>
      <c r="AD1123" s="41"/>
      <c r="AE1123" s="41"/>
      <c r="AF1123" s="41"/>
      <c r="AG1123" s="41"/>
      <c r="AH1123" s="41"/>
      <c r="AI1123" s="41"/>
      <c r="AJ1123" s="41"/>
      <c r="AK1123" s="41"/>
      <c r="AL1123" s="41"/>
      <c r="AM1123" s="41"/>
      <c r="AN1123" s="41"/>
      <c r="AO1123" s="41"/>
      <c r="AP1123" s="41"/>
      <c r="AQ1123" s="41"/>
      <c r="AR1123" s="41"/>
      <c r="AS1123" s="41"/>
      <c r="AT1123" s="41"/>
      <c r="AU1123" s="41"/>
      <c r="AV1123" s="41"/>
      <c r="AW1123" s="41"/>
      <c r="AX1123" s="41"/>
      <c r="AY1123" s="41"/>
      <c r="AZ1123" s="41"/>
      <c r="BA1123" s="41"/>
      <c r="BB1123" s="41"/>
      <c r="BC1123" s="41"/>
      <c r="BD1123" s="41"/>
      <c r="BE1123" s="41"/>
      <c r="BF1123" s="41"/>
      <c r="BG1123" s="41"/>
      <c r="BH1123" s="41"/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1"/>
      <c r="BT1123" s="41"/>
      <c r="BU1123" s="41"/>
      <c r="BV1123" s="41"/>
      <c r="BW1123" s="41"/>
      <c r="BX1123" s="41"/>
      <c r="BY1123" s="41"/>
      <c r="BZ1123" s="41"/>
      <c r="CA1123" s="41"/>
      <c r="CB1123" s="41"/>
      <c r="CC1123" s="41"/>
    </row>
    <row r="1124" spans="1:81" x14ac:dyDescent="0.25">
      <c r="A1124" s="41"/>
      <c r="B1124" s="41"/>
      <c r="C1124" s="41"/>
      <c r="D1124" s="41"/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41"/>
      <c r="T1124" s="41"/>
      <c r="U1124" s="41"/>
      <c r="V1124" s="41"/>
      <c r="W1124" s="41"/>
      <c r="X1124" s="41"/>
      <c r="Y1124" s="41"/>
      <c r="Z1124" s="41"/>
      <c r="AA1124" s="41"/>
      <c r="AB1124" s="41"/>
      <c r="AC1124" s="41"/>
      <c r="AD1124" s="41"/>
      <c r="AE1124" s="41"/>
      <c r="AF1124" s="41"/>
      <c r="AG1124" s="41"/>
      <c r="AH1124" s="41"/>
      <c r="AI1124" s="41"/>
      <c r="AJ1124" s="41"/>
      <c r="AK1124" s="41"/>
      <c r="AL1124" s="41"/>
      <c r="AM1124" s="41"/>
      <c r="AN1124" s="41"/>
      <c r="AO1124" s="41"/>
      <c r="AP1124" s="41"/>
      <c r="AQ1124" s="41"/>
      <c r="AR1124" s="41"/>
      <c r="AS1124" s="41"/>
      <c r="AT1124" s="41"/>
      <c r="AU1124" s="41"/>
      <c r="AV1124" s="41"/>
      <c r="AW1124" s="41"/>
      <c r="AX1124" s="41"/>
      <c r="AY1124" s="41"/>
      <c r="AZ1124" s="41"/>
      <c r="BA1124" s="41"/>
      <c r="BB1124" s="41"/>
      <c r="BC1124" s="41"/>
      <c r="BD1124" s="41"/>
      <c r="BE1124" s="41"/>
      <c r="BF1124" s="41"/>
      <c r="BG1124" s="41"/>
      <c r="BH1124" s="41"/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1"/>
      <c r="BT1124" s="41"/>
      <c r="BU1124" s="41"/>
      <c r="BV1124" s="41"/>
      <c r="BW1124" s="41"/>
      <c r="BX1124" s="41"/>
      <c r="BY1124" s="41"/>
      <c r="BZ1124" s="41"/>
      <c r="CA1124" s="41"/>
      <c r="CB1124" s="41"/>
      <c r="CC1124" s="41"/>
    </row>
    <row r="1125" spans="1:81" x14ac:dyDescent="0.25">
      <c r="A1125" s="41"/>
      <c r="B1125" s="41"/>
      <c r="C1125" s="41"/>
      <c r="D1125" s="41"/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41"/>
      <c r="T1125" s="41"/>
      <c r="U1125" s="41"/>
      <c r="V1125" s="41"/>
      <c r="W1125" s="41"/>
      <c r="X1125" s="41"/>
      <c r="Y1125" s="41"/>
      <c r="Z1125" s="41"/>
      <c r="AA1125" s="41"/>
      <c r="AB1125" s="41"/>
      <c r="AC1125" s="41"/>
      <c r="AD1125" s="41"/>
      <c r="AE1125" s="41"/>
      <c r="AF1125" s="41"/>
      <c r="AG1125" s="41"/>
      <c r="AH1125" s="41"/>
      <c r="AI1125" s="41"/>
      <c r="AJ1125" s="41"/>
      <c r="AK1125" s="41"/>
      <c r="AL1125" s="41"/>
      <c r="AM1125" s="41"/>
      <c r="AN1125" s="41"/>
      <c r="AO1125" s="41"/>
      <c r="AP1125" s="41"/>
      <c r="AQ1125" s="41"/>
      <c r="AR1125" s="41"/>
      <c r="AS1125" s="41"/>
      <c r="AT1125" s="41"/>
      <c r="AU1125" s="41"/>
      <c r="AV1125" s="41"/>
      <c r="AW1125" s="41"/>
      <c r="AX1125" s="41"/>
      <c r="AY1125" s="41"/>
      <c r="AZ1125" s="41"/>
      <c r="BA1125" s="41"/>
      <c r="BB1125" s="41"/>
      <c r="BC1125" s="41"/>
      <c r="BD1125" s="41"/>
      <c r="BE1125" s="41"/>
      <c r="BF1125" s="41"/>
      <c r="BG1125" s="41"/>
      <c r="BH1125" s="41"/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1"/>
      <c r="BT1125" s="41"/>
      <c r="BU1125" s="41"/>
      <c r="BV1125" s="41"/>
      <c r="BW1125" s="41"/>
      <c r="BX1125" s="41"/>
      <c r="BY1125" s="41"/>
      <c r="BZ1125" s="41"/>
      <c r="CA1125" s="41"/>
      <c r="CB1125" s="41"/>
      <c r="CC1125" s="41"/>
    </row>
    <row r="1126" spans="1:81" x14ac:dyDescent="0.25">
      <c r="A1126" s="41"/>
      <c r="B1126" s="41"/>
      <c r="C1126" s="41"/>
      <c r="D1126" s="41"/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41"/>
      <c r="T1126" s="41"/>
      <c r="U1126" s="41"/>
      <c r="V1126" s="41"/>
      <c r="W1126" s="41"/>
      <c r="X1126" s="41"/>
      <c r="Y1126" s="41"/>
      <c r="Z1126" s="41"/>
      <c r="AA1126" s="41"/>
      <c r="AB1126" s="41"/>
      <c r="AC1126" s="41"/>
      <c r="AD1126" s="41"/>
      <c r="AE1126" s="41"/>
      <c r="AF1126" s="41"/>
      <c r="AG1126" s="41"/>
      <c r="AH1126" s="41"/>
      <c r="AI1126" s="41"/>
      <c r="AJ1126" s="41"/>
      <c r="AK1126" s="41"/>
      <c r="AL1126" s="41"/>
      <c r="AM1126" s="41"/>
      <c r="AN1126" s="41"/>
      <c r="AO1126" s="41"/>
      <c r="AP1126" s="41"/>
      <c r="AQ1126" s="41"/>
      <c r="AR1126" s="41"/>
      <c r="AS1126" s="41"/>
      <c r="AT1126" s="41"/>
      <c r="AU1126" s="41"/>
      <c r="AV1126" s="41"/>
      <c r="AW1126" s="41"/>
      <c r="AX1126" s="41"/>
      <c r="AY1126" s="41"/>
      <c r="AZ1126" s="41"/>
      <c r="BA1126" s="41"/>
      <c r="BB1126" s="41"/>
      <c r="BC1126" s="41"/>
      <c r="BD1126" s="41"/>
      <c r="BE1126" s="41"/>
      <c r="BF1126" s="41"/>
      <c r="BG1126" s="41"/>
      <c r="BH1126" s="41"/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1"/>
      <c r="BT1126" s="41"/>
      <c r="BU1126" s="41"/>
      <c r="BV1126" s="41"/>
      <c r="BW1126" s="41"/>
      <c r="BX1126" s="41"/>
      <c r="BY1126" s="41"/>
      <c r="BZ1126" s="41"/>
      <c r="CA1126" s="41"/>
      <c r="CB1126" s="41"/>
      <c r="CC1126" s="41"/>
    </row>
    <row r="1127" spans="1:81" x14ac:dyDescent="0.25">
      <c r="A1127" s="41"/>
      <c r="B1127" s="41"/>
      <c r="C1127" s="41"/>
      <c r="D1127" s="41"/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41"/>
      <c r="T1127" s="41"/>
      <c r="U1127" s="41"/>
      <c r="V1127" s="41"/>
      <c r="W1127" s="41"/>
      <c r="X1127" s="41"/>
      <c r="Y1127" s="41"/>
      <c r="Z1127" s="41"/>
      <c r="AA1127" s="41"/>
      <c r="AB1127" s="41"/>
      <c r="AC1127" s="41"/>
      <c r="AD1127" s="41"/>
      <c r="AE1127" s="41"/>
      <c r="AF1127" s="41"/>
      <c r="AG1127" s="41"/>
      <c r="AH1127" s="41"/>
      <c r="AI1127" s="41"/>
      <c r="AJ1127" s="41"/>
      <c r="AK1127" s="41"/>
      <c r="AL1127" s="41"/>
      <c r="AM1127" s="41"/>
      <c r="AN1127" s="41"/>
      <c r="AO1127" s="41"/>
      <c r="AP1127" s="41"/>
      <c r="AQ1127" s="41"/>
      <c r="AR1127" s="41"/>
      <c r="AS1127" s="41"/>
      <c r="AT1127" s="41"/>
      <c r="AU1127" s="41"/>
      <c r="AV1127" s="41"/>
      <c r="AW1127" s="41"/>
      <c r="AX1127" s="41"/>
      <c r="AY1127" s="41"/>
      <c r="AZ1127" s="41"/>
      <c r="BA1127" s="41"/>
      <c r="BB1127" s="41"/>
      <c r="BC1127" s="41"/>
      <c r="BD1127" s="41"/>
      <c r="BE1127" s="41"/>
      <c r="BF1127" s="41"/>
      <c r="BG1127" s="41"/>
      <c r="BH1127" s="41"/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1"/>
      <c r="BT1127" s="41"/>
      <c r="BU1127" s="41"/>
      <c r="BV1127" s="41"/>
      <c r="BW1127" s="41"/>
      <c r="BX1127" s="41"/>
      <c r="BY1127" s="41"/>
      <c r="BZ1127" s="41"/>
      <c r="CA1127" s="41"/>
      <c r="CB1127" s="41"/>
      <c r="CC1127" s="41"/>
    </row>
    <row r="1128" spans="1:81" x14ac:dyDescent="0.25">
      <c r="A1128" s="41"/>
      <c r="B1128" s="41"/>
      <c r="C1128" s="41"/>
      <c r="D1128" s="41"/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41"/>
      <c r="T1128" s="41"/>
      <c r="U1128" s="41"/>
      <c r="V1128" s="41"/>
      <c r="W1128" s="41"/>
      <c r="X1128" s="41"/>
      <c r="Y1128" s="41"/>
      <c r="Z1128" s="41"/>
      <c r="AA1128" s="41"/>
      <c r="AB1128" s="41"/>
      <c r="AC1128" s="41"/>
      <c r="AD1128" s="41"/>
      <c r="AE1128" s="41"/>
      <c r="AF1128" s="41"/>
      <c r="AG1128" s="41"/>
      <c r="AH1128" s="41"/>
      <c r="AI1128" s="41"/>
      <c r="AJ1128" s="41"/>
      <c r="AK1128" s="41"/>
      <c r="AL1128" s="41"/>
      <c r="AM1128" s="41"/>
      <c r="AN1128" s="41"/>
      <c r="AO1128" s="41"/>
      <c r="AP1128" s="41"/>
      <c r="AQ1128" s="41"/>
      <c r="AR1128" s="41"/>
      <c r="AS1128" s="41"/>
      <c r="AT1128" s="41"/>
      <c r="AU1128" s="41"/>
      <c r="AV1128" s="41"/>
      <c r="AW1128" s="41"/>
      <c r="AX1128" s="41"/>
      <c r="AY1128" s="41"/>
      <c r="AZ1128" s="41"/>
      <c r="BA1128" s="41"/>
      <c r="BB1128" s="41"/>
      <c r="BC1128" s="41"/>
      <c r="BD1128" s="41"/>
      <c r="BE1128" s="41"/>
      <c r="BF1128" s="41"/>
      <c r="BG1128" s="41"/>
      <c r="BH1128" s="41"/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1"/>
      <c r="BT1128" s="41"/>
      <c r="BU1128" s="41"/>
      <c r="BV1128" s="41"/>
      <c r="BW1128" s="41"/>
      <c r="BX1128" s="41"/>
      <c r="BY1128" s="41"/>
      <c r="BZ1128" s="41"/>
      <c r="CA1128" s="41"/>
      <c r="CB1128" s="41"/>
      <c r="CC1128" s="41"/>
    </row>
    <row r="1129" spans="1:81" x14ac:dyDescent="0.25">
      <c r="A1129" s="41"/>
      <c r="B1129" s="41"/>
      <c r="C1129" s="41"/>
      <c r="D1129" s="41"/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41"/>
      <c r="T1129" s="41"/>
      <c r="U1129" s="41"/>
      <c r="V1129" s="41"/>
      <c r="W1129" s="41"/>
      <c r="X1129" s="41"/>
      <c r="Y1129" s="41"/>
      <c r="Z1129" s="41"/>
      <c r="AA1129" s="41"/>
      <c r="AB1129" s="41"/>
      <c r="AC1129" s="41"/>
      <c r="AD1129" s="41"/>
      <c r="AE1129" s="41"/>
      <c r="AF1129" s="41"/>
      <c r="AG1129" s="41"/>
      <c r="AH1129" s="41"/>
      <c r="AI1129" s="41"/>
      <c r="AJ1129" s="41"/>
      <c r="AK1129" s="41"/>
      <c r="AL1129" s="41"/>
      <c r="AM1129" s="41"/>
      <c r="AN1129" s="41"/>
      <c r="AO1129" s="41"/>
      <c r="AP1129" s="41"/>
      <c r="AQ1129" s="41"/>
      <c r="AR1129" s="41"/>
      <c r="AS1129" s="41"/>
      <c r="AT1129" s="41"/>
      <c r="AU1129" s="41"/>
      <c r="AV1129" s="41"/>
      <c r="AW1129" s="41"/>
      <c r="AX1129" s="41"/>
      <c r="AY1129" s="41"/>
      <c r="AZ1129" s="41"/>
      <c r="BA1129" s="41"/>
      <c r="BB1129" s="41"/>
      <c r="BC1129" s="41"/>
      <c r="BD1129" s="41"/>
      <c r="BE1129" s="41"/>
      <c r="BF1129" s="41"/>
      <c r="BG1129" s="41"/>
      <c r="BH1129" s="41"/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1"/>
      <c r="BT1129" s="41"/>
      <c r="BU1129" s="41"/>
      <c r="BV1129" s="41"/>
      <c r="BW1129" s="41"/>
      <c r="BX1129" s="41"/>
      <c r="BY1129" s="41"/>
      <c r="BZ1129" s="41"/>
      <c r="CA1129" s="41"/>
      <c r="CB1129" s="41"/>
      <c r="CC1129" s="41"/>
    </row>
    <row r="1130" spans="1:81" x14ac:dyDescent="0.25">
      <c r="A1130" s="41"/>
      <c r="B1130" s="41"/>
      <c r="C1130" s="41"/>
      <c r="D1130" s="41"/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41"/>
      <c r="T1130" s="41"/>
      <c r="U1130" s="41"/>
      <c r="V1130" s="41"/>
      <c r="W1130" s="41"/>
      <c r="X1130" s="41"/>
      <c r="Y1130" s="41"/>
      <c r="Z1130" s="41"/>
      <c r="AA1130" s="41"/>
      <c r="AB1130" s="41"/>
      <c r="AC1130" s="41"/>
      <c r="AD1130" s="41"/>
      <c r="AE1130" s="41"/>
      <c r="AF1130" s="41"/>
      <c r="AG1130" s="41"/>
      <c r="AH1130" s="41"/>
      <c r="AI1130" s="41"/>
      <c r="AJ1130" s="41"/>
      <c r="AK1130" s="41"/>
      <c r="AL1130" s="41"/>
      <c r="AM1130" s="41"/>
      <c r="AN1130" s="41"/>
      <c r="AO1130" s="41"/>
      <c r="AP1130" s="41"/>
      <c r="AQ1130" s="41"/>
      <c r="AR1130" s="41"/>
      <c r="AS1130" s="41"/>
      <c r="AT1130" s="41"/>
      <c r="AU1130" s="41"/>
      <c r="AV1130" s="41"/>
      <c r="AW1130" s="41"/>
      <c r="AX1130" s="41"/>
      <c r="AY1130" s="41"/>
      <c r="AZ1130" s="41"/>
      <c r="BA1130" s="41"/>
      <c r="BB1130" s="41"/>
      <c r="BC1130" s="41"/>
      <c r="BD1130" s="41"/>
      <c r="BE1130" s="41"/>
      <c r="BF1130" s="41"/>
      <c r="BG1130" s="41"/>
      <c r="BH1130" s="41"/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1"/>
      <c r="BT1130" s="41"/>
      <c r="BU1130" s="41"/>
      <c r="BV1130" s="41"/>
      <c r="BW1130" s="41"/>
      <c r="BX1130" s="41"/>
      <c r="BY1130" s="41"/>
      <c r="BZ1130" s="41"/>
      <c r="CA1130" s="41"/>
      <c r="CB1130" s="41"/>
      <c r="CC1130" s="41"/>
    </row>
    <row r="1131" spans="1:81" x14ac:dyDescent="0.25">
      <c r="A1131" s="41"/>
      <c r="B1131" s="41"/>
      <c r="C1131" s="41"/>
      <c r="D1131" s="41"/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41"/>
      <c r="T1131" s="41"/>
      <c r="U1131" s="41"/>
      <c r="V1131" s="41"/>
      <c r="W1131" s="41"/>
      <c r="X1131" s="41"/>
      <c r="Y1131" s="41"/>
      <c r="Z1131" s="41"/>
      <c r="AA1131" s="41"/>
      <c r="AB1131" s="41"/>
      <c r="AC1131" s="41"/>
      <c r="AD1131" s="41"/>
      <c r="AE1131" s="41"/>
      <c r="AF1131" s="41"/>
      <c r="AG1131" s="41"/>
      <c r="AH1131" s="41"/>
      <c r="AI1131" s="41"/>
      <c r="AJ1131" s="41"/>
      <c r="AK1131" s="41"/>
      <c r="AL1131" s="41"/>
      <c r="AM1131" s="41"/>
      <c r="AN1131" s="41"/>
      <c r="AO1131" s="41"/>
      <c r="AP1131" s="41"/>
      <c r="AQ1131" s="41"/>
      <c r="AR1131" s="41"/>
      <c r="AS1131" s="41"/>
      <c r="AT1131" s="41"/>
      <c r="AU1131" s="41"/>
      <c r="AV1131" s="41"/>
      <c r="AW1131" s="41"/>
      <c r="AX1131" s="41"/>
      <c r="AY1131" s="41"/>
      <c r="AZ1131" s="41"/>
      <c r="BA1131" s="41"/>
      <c r="BB1131" s="41"/>
      <c r="BC1131" s="41"/>
      <c r="BD1131" s="41"/>
      <c r="BE1131" s="41"/>
      <c r="BF1131" s="41"/>
      <c r="BG1131" s="41"/>
      <c r="BH1131" s="41"/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1"/>
      <c r="BT1131" s="41"/>
      <c r="BU1131" s="41"/>
      <c r="BV1131" s="41"/>
      <c r="BW1131" s="41"/>
      <c r="BX1131" s="41"/>
      <c r="BY1131" s="41"/>
      <c r="BZ1131" s="41"/>
      <c r="CA1131" s="41"/>
      <c r="CB1131" s="41"/>
      <c r="CC1131" s="41"/>
    </row>
    <row r="1132" spans="1:81" x14ac:dyDescent="0.25">
      <c r="A1132" s="41"/>
      <c r="B1132" s="41"/>
      <c r="C1132" s="41"/>
      <c r="D1132" s="41"/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41"/>
      <c r="T1132" s="41"/>
      <c r="U1132" s="41"/>
      <c r="V1132" s="41"/>
      <c r="W1132" s="41"/>
      <c r="X1132" s="41"/>
      <c r="Y1132" s="41"/>
      <c r="Z1132" s="41"/>
      <c r="AA1132" s="41"/>
      <c r="AB1132" s="41"/>
      <c r="AC1132" s="41"/>
      <c r="AD1132" s="41"/>
      <c r="AE1132" s="41"/>
      <c r="AF1132" s="41"/>
      <c r="AG1132" s="41"/>
      <c r="AH1132" s="41"/>
      <c r="AI1132" s="41"/>
      <c r="AJ1132" s="41"/>
      <c r="AK1132" s="41"/>
      <c r="AL1132" s="41"/>
      <c r="AM1132" s="41"/>
      <c r="AN1132" s="41"/>
      <c r="AO1132" s="41"/>
      <c r="AP1132" s="41"/>
      <c r="AQ1132" s="41"/>
      <c r="AR1132" s="41"/>
      <c r="AS1132" s="41"/>
      <c r="AT1132" s="41"/>
      <c r="AU1132" s="41"/>
      <c r="AV1132" s="41"/>
      <c r="AW1132" s="41"/>
      <c r="AX1132" s="41"/>
      <c r="AY1132" s="41"/>
      <c r="AZ1132" s="41"/>
      <c r="BA1132" s="41"/>
      <c r="BB1132" s="41"/>
      <c r="BC1132" s="41"/>
      <c r="BD1132" s="41"/>
      <c r="BE1132" s="41"/>
      <c r="BF1132" s="41"/>
      <c r="BG1132" s="41"/>
      <c r="BH1132" s="41"/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1"/>
      <c r="BT1132" s="41"/>
      <c r="BU1132" s="41"/>
      <c r="BV1132" s="41"/>
      <c r="BW1132" s="41"/>
      <c r="BX1132" s="41"/>
      <c r="BY1132" s="41"/>
      <c r="BZ1132" s="41"/>
      <c r="CA1132" s="41"/>
      <c r="CB1132" s="41"/>
      <c r="CC1132" s="41"/>
    </row>
    <row r="1133" spans="1:81" x14ac:dyDescent="0.25">
      <c r="A1133" s="41"/>
      <c r="B1133" s="41"/>
      <c r="C1133" s="41"/>
      <c r="D1133" s="41"/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41"/>
      <c r="T1133" s="41"/>
      <c r="U1133" s="41"/>
      <c r="V1133" s="41"/>
      <c r="W1133" s="41"/>
      <c r="X1133" s="41"/>
      <c r="Y1133" s="41"/>
      <c r="Z1133" s="41"/>
      <c r="AA1133" s="41"/>
      <c r="AB1133" s="41"/>
      <c r="AC1133" s="41"/>
      <c r="AD1133" s="41"/>
      <c r="AE1133" s="41"/>
      <c r="AF1133" s="41"/>
      <c r="AG1133" s="41"/>
      <c r="AH1133" s="41"/>
      <c r="AI1133" s="41"/>
      <c r="AJ1133" s="41"/>
      <c r="AK1133" s="41"/>
      <c r="AL1133" s="41"/>
      <c r="AM1133" s="41"/>
      <c r="AN1133" s="41"/>
      <c r="AO1133" s="41"/>
      <c r="AP1133" s="41"/>
      <c r="AQ1133" s="41"/>
      <c r="AR1133" s="41"/>
      <c r="AS1133" s="41"/>
      <c r="AT1133" s="41"/>
      <c r="AU1133" s="41"/>
      <c r="AV1133" s="41"/>
      <c r="AW1133" s="41"/>
      <c r="AX1133" s="41"/>
      <c r="AY1133" s="41"/>
      <c r="AZ1133" s="41"/>
      <c r="BA1133" s="41"/>
      <c r="BB1133" s="41"/>
      <c r="BC1133" s="41"/>
      <c r="BD1133" s="41"/>
      <c r="BE1133" s="41"/>
      <c r="BF1133" s="41"/>
      <c r="BG1133" s="41"/>
      <c r="BH1133" s="41"/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1"/>
      <c r="BT1133" s="41"/>
      <c r="BU1133" s="41"/>
      <c r="BV1133" s="41"/>
      <c r="BW1133" s="41"/>
      <c r="BX1133" s="41"/>
      <c r="BY1133" s="41"/>
      <c r="BZ1133" s="41"/>
      <c r="CA1133" s="41"/>
      <c r="CB1133" s="41"/>
      <c r="CC1133" s="41"/>
    </row>
    <row r="1134" spans="1:81" x14ac:dyDescent="0.25">
      <c r="A1134" s="41"/>
      <c r="B1134" s="41"/>
      <c r="C1134" s="41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41"/>
      <c r="T1134" s="41"/>
      <c r="U1134" s="41"/>
      <c r="V1134" s="41"/>
      <c r="W1134" s="41"/>
      <c r="X1134" s="41"/>
      <c r="Y1134" s="41"/>
      <c r="Z1134" s="41"/>
      <c r="AA1134" s="41"/>
      <c r="AB1134" s="41"/>
      <c r="AC1134" s="41"/>
      <c r="AD1134" s="41"/>
      <c r="AE1134" s="41"/>
      <c r="AF1134" s="41"/>
      <c r="AG1134" s="41"/>
      <c r="AH1134" s="41"/>
      <c r="AI1134" s="41"/>
      <c r="AJ1134" s="41"/>
      <c r="AK1134" s="41"/>
      <c r="AL1134" s="41"/>
      <c r="AM1134" s="41"/>
      <c r="AN1134" s="41"/>
      <c r="AO1134" s="41"/>
      <c r="AP1134" s="41"/>
      <c r="AQ1134" s="41"/>
      <c r="AR1134" s="41"/>
      <c r="AS1134" s="41"/>
      <c r="AT1134" s="41"/>
      <c r="AU1134" s="41"/>
      <c r="AV1134" s="41"/>
      <c r="AW1134" s="41"/>
      <c r="AX1134" s="41"/>
      <c r="AY1134" s="41"/>
      <c r="AZ1134" s="41"/>
      <c r="BA1134" s="41"/>
      <c r="BB1134" s="41"/>
      <c r="BC1134" s="41"/>
      <c r="BD1134" s="41"/>
      <c r="BE1134" s="41"/>
      <c r="BF1134" s="41"/>
      <c r="BG1134" s="41"/>
      <c r="BH1134" s="41"/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1"/>
      <c r="BT1134" s="41"/>
      <c r="BU1134" s="41"/>
      <c r="BV1134" s="41"/>
      <c r="BW1134" s="41"/>
      <c r="BX1134" s="41"/>
      <c r="BY1134" s="41"/>
      <c r="BZ1134" s="41"/>
      <c r="CA1134" s="41"/>
      <c r="CB1134" s="41"/>
      <c r="CC1134" s="41"/>
    </row>
    <row r="1135" spans="1:81" x14ac:dyDescent="0.25">
      <c r="A1135" s="41"/>
      <c r="B1135" s="41"/>
      <c r="C1135" s="41"/>
      <c r="D1135" s="41"/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41"/>
      <c r="T1135" s="41"/>
      <c r="U1135" s="41"/>
      <c r="V1135" s="41"/>
      <c r="W1135" s="41"/>
      <c r="X1135" s="41"/>
      <c r="Y1135" s="41"/>
      <c r="Z1135" s="41"/>
      <c r="AA1135" s="41"/>
      <c r="AB1135" s="41"/>
      <c r="AC1135" s="41"/>
      <c r="AD1135" s="41"/>
      <c r="AE1135" s="41"/>
      <c r="AF1135" s="41"/>
      <c r="AG1135" s="41"/>
      <c r="AH1135" s="41"/>
      <c r="AI1135" s="41"/>
      <c r="AJ1135" s="41"/>
      <c r="AK1135" s="41"/>
      <c r="AL1135" s="41"/>
      <c r="AM1135" s="41"/>
      <c r="AN1135" s="41"/>
      <c r="AO1135" s="41"/>
      <c r="AP1135" s="41"/>
      <c r="AQ1135" s="41"/>
      <c r="AR1135" s="41"/>
      <c r="AS1135" s="41"/>
      <c r="AT1135" s="41"/>
      <c r="AU1135" s="41"/>
      <c r="AV1135" s="41"/>
      <c r="AW1135" s="41"/>
      <c r="AX1135" s="41"/>
      <c r="AY1135" s="41"/>
      <c r="AZ1135" s="41"/>
      <c r="BA1135" s="41"/>
      <c r="BB1135" s="41"/>
      <c r="BC1135" s="41"/>
      <c r="BD1135" s="41"/>
      <c r="BE1135" s="41"/>
      <c r="BF1135" s="41"/>
      <c r="BG1135" s="41"/>
      <c r="BH1135" s="41"/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1"/>
      <c r="BT1135" s="41"/>
      <c r="BU1135" s="41"/>
      <c r="BV1135" s="41"/>
      <c r="BW1135" s="41"/>
      <c r="BX1135" s="41"/>
      <c r="BY1135" s="41"/>
      <c r="BZ1135" s="41"/>
      <c r="CA1135" s="41"/>
      <c r="CB1135" s="41"/>
      <c r="CC1135" s="41"/>
    </row>
    <row r="1136" spans="1:81" x14ac:dyDescent="0.25">
      <c r="A1136" s="41"/>
      <c r="B1136" s="41"/>
      <c r="C1136" s="41"/>
      <c r="D1136" s="41"/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41"/>
      <c r="T1136" s="41"/>
      <c r="U1136" s="41"/>
      <c r="V1136" s="41"/>
      <c r="W1136" s="41"/>
      <c r="X1136" s="41"/>
      <c r="Y1136" s="41"/>
      <c r="Z1136" s="41"/>
      <c r="AA1136" s="41"/>
      <c r="AB1136" s="41"/>
      <c r="AC1136" s="41"/>
      <c r="AD1136" s="41"/>
      <c r="AE1136" s="41"/>
      <c r="AF1136" s="41"/>
      <c r="AG1136" s="41"/>
      <c r="AH1136" s="41"/>
      <c r="AI1136" s="41"/>
      <c r="AJ1136" s="41"/>
      <c r="AK1136" s="41"/>
      <c r="AL1136" s="41"/>
      <c r="AM1136" s="41"/>
      <c r="AN1136" s="41"/>
      <c r="AO1136" s="41"/>
      <c r="AP1136" s="41"/>
      <c r="AQ1136" s="41"/>
      <c r="AR1136" s="41"/>
      <c r="AS1136" s="41"/>
      <c r="AT1136" s="41"/>
      <c r="AU1136" s="41"/>
      <c r="AV1136" s="41"/>
      <c r="AW1136" s="41"/>
      <c r="AX1136" s="41"/>
      <c r="AY1136" s="41"/>
      <c r="AZ1136" s="41"/>
      <c r="BA1136" s="41"/>
      <c r="BB1136" s="41"/>
      <c r="BC1136" s="41"/>
      <c r="BD1136" s="41"/>
      <c r="BE1136" s="41"/>
      <c r="BF1136" s="41"/>
      <c r="BG1136" s="41"/>
      <c r="BH1136" s="41"/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1"/>
      <c r="BT1136" s="41"/>
      <c r="BU1136" s="41"/>
      <c r="BV1136" s="41"/>
      <c r="BW1136" s="41"/>
      <c r="BX1136" s="41"/>
      <c r="BY1136" s="41"/>
      <c r="BZ1136" s="41"/>
      <c r="CA1136" s="41"/>
      <c r="CB1136" s="41"/>
      <c r="CC1136" s="41"/>
    </row>
    <row r="1137" spans="1:81" x14ac:dyDescent="0.25">
      <c r="A1137" s="41"/>
      <c r="B1137" s="41"/>
      <c r="C1137" s="41"/>
      <c r="D1137" s="41"/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41"/>
      <c r="T1137" s="41"/>
      <c r="U1137" s="41"/>
      <c r="V1137" s="41"/>
      <c r="W1137" s="41"/>
      <c r="X1137" s="41"/>
      <c r="Y1137" s="41"/>
      <c r="Z1137" s="41"/>
      <c r="AA1137" s="41"/>
      <c r="AB1137" s="41"/>
      <c r="AC1137" s="41"/>
      <c r="AD1137" s="41"/>
      <c r="AE1137" s="41"/>
      <c r="AF1137" s="41"/>
      <c r="AG1137" s="41"/>
      <c r="AH1137" s="41"/>
      <c r="AI1137" s="41"/>
      <c r="AJ1137" s="41"/>
      <c r="AK1137" s="41"/>
      <c r="AL1137" s="41"/>
      <c r="AM1137" s="41"/>
      <c r="AN1137" s="41"/>
      <c r="AO1137" s="41"/>
      <c r="AP1137" s="41"/>
      <c r="AQ1137" s="41"/>
      <c r="AR1137" s="41"/>
      <c r="AS1137" s="41"/>
      <c r="AT1137" s="41"/>
      <c r="AU1137" s="41"/>
      <c r="AV1137" s="41"/>
      <c r="AW1137" s="41"/>
      <c r="AX1137" s="41"/>
      <c r="AY1137" s="41"/>
      <c r="AZ1137" s="41"/>
      <c r="BA1137" s="41"/>
      <c r="BB1137" s="41"/>
      <c r="BC1137" s="41"/>
      <c r="BD1137" s="41"/>
      <c r="BE1137" s="41"/>
      <c r="BF1137" s="41"/>
      <c r="BG1137" s="41"/>
      <c r="BH1137" s="41"/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1"/>
      <c r="BT1137" s="41"/>
      <c r="BU1137" s="41"/>
      <c r="BV1137" s="41"/>
      <c r="BW1137" s="41"/>
      <c r="BX1137" s="41"/>
      <c r="BY1137" s="41"/>
      <c r="BZ1137" s="41"/>
      <c r="CA1137" s="41"/>
      <c r="CB1137" s="41"/>
      <c r="CC1137" s="41"/>
    </row>
    <row r="1138" spans="1:81" x14ac:dyDescent="0.25">
      <c r="A1138" s="41"/>
      <c r="B1138" s="41"/>
      <c r="C1138" s="41"/>
      <c r="D1138" s="41"/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41"/>
      <c r="T1138" s="41"/>
      <c r="U1138" s="41"/>
      <c r="V1138" s="41"/>
      <c r="W1138" s="41"/>
      <c r="X1138" s="41"/>
      <c r="Y1138" s="41"/>
      <c r="Z1138" s="41"/>
      <c r="AA1138" s="41"/>
      <c r="AB1138" s="41"/>
      <c r="AC1138" s="41"/>
      <c r="AD1138" s="41"/>
      <c r="AE1138" s="41"/>
      <c r="AF1138" s="41"/>
      <c r="AG1138" s="41"/>
      <c r="AH1138" s="41"/>
      <c r="AI1138" s="41"/>
      <c r="AJ1138" s="41"/>
      <c r="AK1138" s="41"/>
      <c r="AL1138" s="41"/>
      <c r="AM1138" s="41"/>
      <c r="AN1138" s="41"/>
      <c r="AO1138" s="41"/>
      <c r="AP1138" s="41"/>
      <c r="AQ1138" s="41"/>
      <c r="AR1138" s="41"/>
      <c r="AS1138" s="41"/>
      <c r="AT1138" s="41"/>
      <c r="AU1138" s="41"/>
      <c r="AV1138" s="41"/>
      <c r="AW1138" s="41"/>
      <c r="AX1138" s="41"/>
      <c r="AY1138" s="41"/>
      <c r="AZ1138" s="41"/>
      <c r="BA1138" s="41"/>
      <c r="BB1138" s="41"/>
      <c r="BC1138" s="41"/>
      <c r="BD1138" s="41"/>
      <c r="BE1138" s="41"/>
      <c r="BF1138" s="41"/>
      <c r="BG1138" s="41"/>
      <c r="BH1138" s="41"/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1"/>
      <c r="BT1138" s="41"/>
      <c r="BU1138" s="41"/>
      <c r="BV1138" s="41"/>
      <c r="BW1138" s="41"/>
      <c r="BX1138" s="41"/>
      <c r="BY1138" s="41"/>
      <c r="BZ1138" s="41"/>
      <c r="CA1138" s="41"/>
      <c r="CB1138" s="41"/>
      <c r="CC1138" s="41"/>
    </row>
    <row r="1139" spans="1:81" x14ac:dyDescent="0.25">
      <c r="A1139" s="41"/>
      <c r="B1139" s="41"/>
      <c r="C1139" s="41"/>
      <c r="D1139" s="41"/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41"/>
      <c r="T1139" s="41"/>
      <c r="U1139" s="41"/>
      <c r="V1139" s="41"/>
      <c r="W1139" s="41"/>
      <c r="X1139" s="41"/>
      <c r="Y1139" s="41"/>
      <c r="Z1139" s="41"/>
      <c r="AA1139" s="41"/>
      <c r="AB1139" s="41"/>
      <c r="AC1139" s="41"/>
      <c r="AD1139" s="41"/>
      <c r="AE1139" s="41"/>
      <c r="AF1139" s="41"/>
      <c r="AG1139" s="41"/>
      <c r="AH1139" s="41"/>
      <c r="AI1139" s="41"/>
      <c r="AJ1139" s="41"/>
      <c r="AK1139" s="41"/>
      <c r="AL1139" s="41"/>
      <c r="AM1139" s="41"/>
      <c r="AN1139" s="41"/>
      <c r="AO1139" s="41"/>
      <c r="AP1139" s="41"/>
      <c r="AQ1139" s="41"/>
      <c r="AR1139" s="41"/>
      <c r="AS1139" s="41"/>
      <c r="AT1139" s="41"/>
      <c r="AU1139" s="41"/>
      <c r="AV1139" s="41"/>
      <c r="AW1139" s="41"/>
      <c r="AX1139" s="41"/>
      <c r="AY1139" s="41"/>
      <c r="AZ1139" s="41"/>
      <c r="BA1139" s="41"/>
      <c r="BB1139" s="41"/>
      <c r="BC1139" s="41"/>
      <c r="BD1139" s="41"/>
      <c r="BE1139" s="41"/>
      <c r="BF1139" s="41"/>
      <c r="BG1139" s="41"/>
      <c r="BH1139" s="41"/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1"/>
      <c r="BT1139" s="41"/>
      <c r="BU1139" s="41"/>
      <c r="BV1139" s="41"/>
      <c r="BW1139" s="41"/>
      <c r="BX1139" s="41"/>
      <c r="BY1139" s="41"/>
      <c r="BZ1139" s="41"/>
      <c r="CA1139" s="41"/>
      <c r="CB1139" s="41"/>
      <c r="CC1139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933"/>
  <sheetViews>
    <sheetView topLeftCell="A25" zoomScale="80" zoomScaleNormal="80" workbookViewId="0">
      <selection activeCell="D35" sqref="D35"/>
    </sheetView>
  </sheetViews>
  <sheetFormatPr defaultRowHeight="15" x14ac:dyDescent="0.25"/>
  <cols>
    <col min="4" max="4" width="14.5703125" customWidth="1"/>
    <col min="17" max="18" width="11" customWidth="1"/>
    <col min="19" max="19" width="14.7109375" customWidth="1"/>
    <col min="20" max="20" width="15" customWidth="1"/>
    <col min="21" max="21" width="13.140625" customWidth="1"/>
    <col min="28" max="28" width="15.42578125" customWidth="1"/>
    <col min="29" max="29" width="15.7109375" customWidth="1"/>
    <col min="30" max="30" width="13.85546875" customWidth="1"/>
    <col min="31" max="31" width="12.28515625" customWidth="1"/>
    <col min="32" max="32" width="11.42578125" customWidth="1"/>
    <col min="33" max="33" width="12.42578125" customWidth="1"/>
    <col min="34" max="34" width="12.7109375" customWidth="1"/>
    <col min="35" max="35" width="11.7109375" customWidth="1"/>
    <col min="36" max="36" width="11.42578125" customWidth="1"/>
    <col min="37" max="37" width="14.85546875" customWidth="1"/>
    <col min="38" max="38" width="10.42578125" customWidth="1"/>
    <col min="39" max="39" width="11.28515625" customWidth="1"/>
    <col min="40" max="40" width="13.85546875" customWidth="1"/>
  </cols>
  <sheetData>
    <row r="1" spans="1:80" x14ac:dyDescent="0.25">
      <c r="A1" s="15" t="s">
        <v>85</v>
      </c>
      <c r="B1" s="15" t="s">
        <v>66</v>
      </c>
      <c r="C1" s="15" t="s">
        <v>87</v>
      </c>
      <c r="D1" s="15" t="s">
        <v>77</v>
      </c>
      <c r="E1" s="15" t="s">
        <v>2</v>
      </c>
      <c r="F1" s="15" t="s">
        <v>3</v>
      </c>
      <c r="G1" s="15" t="s">
        <v>4</v>
      </c>
      <c r="H1" s="15" t="s">
        <v>64</v>
      </c>
      <c r="I1" s="15" t="s">
        <v>78</v>
      </c>
      <c r="J1" s="15" t="s">
        <v>79</v>
      </c>
      <c r="K1" s="15" t="s">
        <v>65</v>
      </c>
      <c r="L1" s="4" t="s">
        <v>110</v>
      </c>
      <c r="M1" s="15" t="s">
        <v>112</v>
      </c>
      <c r="N1" s="4" t="s">
        <v>151</v>
      </c>
      <c r="O1" s="22" t="s">
        <v>153</v>
      </c>
      <c r="P1" s="41"/>
      <c r="Q1" s="22" t="s">
        <v>170</v>
      </c>
      <c r="R1" s="41"/>
      <c r="S1" s="41"/>
      <c r="T1" s="41"/>
      <c r="U1" s="41"/>
      <c r="V1" s="68" t="s">
        <v>333</v>
      </c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</row>
    <row r="2" spans="1:80" x14ac:dyDescent="0.25">
      <c r="A2" s="4" t="s">
        <v>21</v>
      </c>
      <c r="B2" s="41">
        <f>'prevalence calculations'!W13</f>
        <v>255.1260009810544</v>
      </c>
      <c r="C2" s="41">
        <f>'prevalence calculations'!V13</f>
        <v>105.42790255888713</v>
      </c>
      <c r="D2" s="41">
        <f>'prevalence calculations'!G13</f>
        <v>8.3387188389199078</v>
      </c>
      <c r="E2" s="41">
        <f>'prevalence calculations'!I13</f>
        <v>4.4400970441002121</v>
      </c>
      <c r="F2" s="41">
        <f>'prevalence calculations'!K13</f>
        <v>2.5990811965464653</v>
      </c>
      <c r="G2" s="41">
        <f>'prevalence calculations'!M13</f>
        <v>1.6244257478415405</v>
      </c>
      <c r="H2" s="41">
        <f>'prevalence calculations'!O13</f>
        <v>0.63233126836691811</v>
      </c>
      <c r="I2" s="41">
        <f>'prevalence calculations'!R13</f>
        <v>7.9149213226150317E-2</v>
      </c>
      <c r="J2" s="41">
        <f>'prevalence calculations'!T13</f>
        <v>1.947580306570108E-2</v>
      </c>
      <c r="K2" s="41">
        <v>0</v>
      </c>
      <c r="L2" s="41">
        <f xml:space="preserve"> (C2 + D2 + E2 + F2 + G2 + H2) / $Q$2</f>
        <v>0.325315163447843</v>
      </c>
      <c r="M2" s="41">
        <f xml:space="preserve"> (D2 + E2 + F2 + G2 + H2) / (C2 + D2 + E2 + F2+ G2 + H2)</f>
        <v>0.14329829133374311</v>
      </c>
      <c r="N2" s="41">
        <f>I2 / (D2 + E2 + F2 + G2 + H2)</f>
        <v>4.4882770479242398E-3</v>
      </c>
      <c r="O2" s="41"/>
      <c r="P2" s="41"/>
      <c r="Q2" s="41">
        <f>SUM(B2:K2)</f>
        <v>378.28718265200843</v>
      </c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</row>
    <row r="3" spans="1:80" ht="15.75" thickBot="1" x14ac:dyDescent="0.3">
      <c r="A3" s="41"/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" t="s">
        <v>334</v>
      </c>
      <c r="W3" s="23"/>
      <c r="X3" s="23"/>
      <c r="Y3" s="23"/>
      <c r="AH3" s="31" t="s">
        <v>335</v>
      </c>
      <c r="AT3" s="31" t="s">
        <v>336</v>
      </c>
      <c r="BF3" s="31" t="s">
        <v>337</v>
      </c>
      <c r="BR3" s="31" t="s">
        <v>338</v>
      </c>
      <c r="BS3" s="41"/>
      <c r="BT3" s="41"/>
      <c r="BU3" s="41"/>
      <c r="BV3" s="41"/>
      <c r="BW3" s="41"/>
      <c r="BX3" s="41"/>
      <c r="BY3" s="41"/>
      <c r="BZ3" s="41"/>
      <c r="CA3" s="41"/>
    </row>
    <row r="4" spans="1:80" x14ac:dyDescent="0.25">
      <c r="A4" s="41" t="str">
        <f>'75-79 transition matrix'!A1</f>
        <v>75-79</v>
      </c>
      <c r="B4" s="41" t="str">
        <f>'75-79 transition matrix'!B1</f>
        <v>no NAFLD</v>
      </c>
      <c r="C4" s="41" t="str">
        <f>'75-79 transition matrix'!C1</f>
        <v>NAFLD</v>
      </c>
      <c r="D4" s="41" t="str">
        <f>'75-79 transition matrix'!D1</f>
        <v>F1</v>
      </c>
      <c r="E4" s="41" t="str">
        <f>'75-79 transition matrix'!E1</f>
        <v>F2</v>
      </c>
      <c r="F4" s="41" t="str">
        <f>'75-79 transition matrix'!F1</f>
        <v>F3</v>
      </c>
      <c r="G4" s="41" t="str">
        <f>'75-79 transition matrix'!G1</f>
        <v>F4</v>
      </c>
      <c r="H4" s="41" t="str">
        <f>'75-79 transition matrix'!H1</f>
        <v>DCC</v>
      </c>
      <c r="I4" s="41" t="str">
        <f>'75-79 transition matrix'!I1</f>
        <v>HCC</v>
      </c>
      <c r="J4" s="41" t="str">
        <f>'75-79 transition matrix'!J1</f>
        <v>LT</v>
      </c>
      <c r="K4" s="41" t="str">
        <f>'75-79 transition matrix'!K1</f>
        <v>death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70" t="str">
        <f>'Y1 surgery transition matrices'!A133</f>
        <v>TX Y1 75-79</v>
      </c>
      <c r="W4" s="71" t="str">
        <f>'Y1 surgery transition matrices'!B133</f>
        <v>no NAFLD</v>
      </c>
      <c r="X4" s="71" t="str">
        <f>'Y1 surgery transition matrices'!C133</f>
        <v>NAFLD</v>
      </c>
      <c r="Y4" s="71" t="str">
        <f>'Y1 surgery transition matrices'!D133</f>
        <v>F1</v>
      </c>
      <c r="Z4" s="71" t="str">
        <f>'Y1 surgery transition matrices'!E133</f>
        <v>F2</v>
      </c>
      <c r="AA4" s="71" t="str">
        <f>'Y1 surgery transition matrices'!F133</f>
        <v>F3</v>
      </c>
      <c r="AB4" s="71" t="str">
        <f>'Y1 surgery transition matrices'!G133</f>
        <v>F4</v>
      </c>
      <c r="AC4" s="71" t="str">
        <f>'Y1 surgery transition matrices'!H133</f>
        <v>DCC</v>
      </c>
      <c r="AD4" s="71" t="str">
        <f>'Y1 surgery transition matrices'!I133</f>
        <v>HCC</v>
      </c>
      <c r="AE4" s="71" t="str">
        <f>'Y1 surgery transition matrices'!J133</f>
        <v>LT</v>
      </c>
      <c r="AF4" s="71" t="str">
        <f>'Y1 surgery transition matrices'!K133</f>
        <v>death</v>
      </c>
      <c r="AG4" s="45"/>
      <c r="AH4" s="71" t="str">
        <f>'Y2 surgery transition matrices'!A133</f>
        <v>TX Y2 75-79</v>
      </c>
      <c r="AI4" s="71" t="str">
        <f>'Y2 surgery transition matrices'!B133</f>
        <v>no NAFLD</v>
      </c>
      <c r="AJ4" s="71" t="str">
        <f>'Y2 surgery transition matrices'!C133</f>
        <v>NAFLD</v>
      </c>
      <c r="AK4" s="71" t="str">
        <f>'Y2 surgery transition matrices'!D133</f>
        <v>F1</v>
      </c>
      <c r="AL4" s="71" t="str">
        <f>'Y2 surgery transition matrices'!E133</f>
        <v>F2</v>
      </c>
      <c r="AM4" s="71" t="str">
        <f>'Y2 surgery transition matrices'!F133</f>
        <v>F3</v>
      </c>
      <c r="AN4" s="71" t="str">
        <f>'Y2 surgery transition matrices'!G133</f>
        <v>F4</v>
      </c>
      <c r="AO4" s="71" t="str">
        <f>'Y2 surgery transition matrices'!H133</f>
        <v>DCC</v>
      </c>
      <c r="AP4" s="71" t="str">
        <f>'Y2 surgery transition matrices'!I133</f>
        <v>HCC</v>
      </c>
      <c r="AQ4" s="71" t="str">
        <f>'Y2 surgery transition matrices'!J133</f>
        <v>LT</v>
      </c>
      <c r="AR4" s="71" t="str">
        <f>'Y2 surgery transition matrices'!K133</f>
        <v>death</v>
      </c>
      <c r="AS4" s="45"/>
      <c r="AT4" s="71" t="str">
        <f>'Y3 surgery transition matrices'!A133</f>
        <v>TX Y3 75-79</v>
      </c>
      <c r="AU4" s="71" t="str">
        <f>'Y3 surgery transition matrices'!B133</f>
        <v>no NAFLD</v>
      </c>
      <c r="AV4" s="71" t="str">
        <f>'Y3 surgery transition matrices'!C133</f>
        <v>NAFLD</v>
      </c>
      <c r="AW4" s="71" t="str">
        <f>'Y3 surgery transition matrices'!D133</f>
        <v>F1</v>
      </c>
      <c r="AX4" s="71" t="str">
        <f>'Y3 surgery transition matrices'!E133</f>
        <v>F2</v>
      </c>
      <c r="AY4" s="71" t="str">
        <f>'Y3 surgery transition matrices'!F133</f>
        <v>F3</v>
      </c>
      <c r="AZ4" s="71" t="str">
        <f>'Y3 surgery transition matrices'!G133</f>
        <v>F4</v>
      </c>
      <c r="BA4" s="71" t="str">
        <f>'Y3 surgery transition matrices'!H133</f>
        <v>DCC</v>
      </c>
      <c r="BB4" s="71" t="str">
        <f>'Y3 surgery transition matrices'!I133</f>
        <v>HCC</v>
      </c>
      <c r="BC4" s="71" t="str">
        <f>'Y3 surgery transition matrices'!J133</f>
        <v>LT</v>
      </c>
      <c r="BD4" s="71" t="str">
        <f>'Y3 surgery transition matrices'!K133</f>
        <v>death</v>
      </c>
      <c r="BE4" s="45"/>
      <c r="BF4" s="71" t="str">
        <f>'Y4 surgery transition matrices'!A133</f>
        <v>TX Y4 75-79</v>
      </c>
      <c r="BG4" s="71" t="str">
        <f>'Y4 surgery transition matrices'!B133</f>
        <v>no NAFLD</v>
      </c>
      <c r="BH4" s="71" t="str">
        <f>'Y4 surgery transition matrices'!C133</f>
        <v>NAFLD</v>
      </c>
      <c r="BI4" s="71" t="str">
        <f>'Y4 surgery transition matrices'!D133</f>
        <v>F1</v>
      </c>
      <c r="BJ4" s="71" t="str">
        <f>'Y4 surgery transition matrices'!E133</f>
        <v>F2</v>
      </c>
      <c r="BK4" s="71" t="str">
        <f>'Y4 surgery transition matrices'!F133</f>
        <v>F3</v>
      </c>
      <c r="BL4" s="71" t="str">
        <f>'Y4 surgery transition matrices'!G133</f>
        <v>F4</v>
      </c>
      <c r="BM4" s="71" t="str">
        <f>'Y4 surgery transition matrices'!H133</f>
        <v>DCC</v>
      </c>
      <c r="BN4" s="71" t="str">
        <f>'Y4 surgery transition matrices'!I133</f>
        <v>HCC</v>
      </c>
      <c r="BO4" s="71" t="str">
        <f>'Y4 surgery transition matrices'!J133</f>
        <v>LT</v>
      </c>
      <c r="BP4" s="71" t="str">
        <f>'Y4 surgery transition matrices'!K133</f>
        <v>death</v>
      </c>
      <c r="BQ4" s="45"/>
      <c r="BR4" s="71" t="str">
        <f>'Y5 surgery transition matrices'!A133</f>
        <v>TX Y5 75-79</v>
      </c>
      <c r="BS4" s="71" t="str">
        <f>'Y5 surgery transition matrices'!B133</f>
        <v>no NAFLD</v>
      </c>
      <c r="BT4" s="71" t="str">
        <f>'Y5 surgery transition matrices'!C133</f>
        <v>NAFLD</v>
      </c>
      <c r="BU4" s="71" t="str">
        <f>'Y5 surgery transition matrices'!D133</f>
        <v>F1</v>
      </c>
      <c r="BV4" s="71" t="str">
        <f>'Y5 surgery transition matrices'!E133</f>
        <v>F2</v>
      </c>
      <c r="BW4" s="71" t="str">
        <f>'Y5 surgery transition matrices'!F133</f>
        <v>F3</v>
      </c>
      <c r="BX4" s="71" t="str">
        <f>'Y5 surgery transition matrices'!G133</f>
        <v>F4</v>
      </c>
      <c r="BY4" s="71" t="str">
        <f>'Y5 surgery transition matrices'!H133</f>
        <v>DCC</v>
      </c>
      <c r="BZ4" s="71" t="str">
        <f>'Y5 surgery transition matrices'!I133</f>
        <v>HCC</v>
      </c>
      <c r="CA4" s="71" t="str">
        <f>'Y5 surgery transition matrices'!J133</f>
        <v>LT</v>
      </c>
      <c r="CB4" s="93" t="str">
        <f>'Y5 surgery transition matrices'!K133</f>
        <v>death</v>
      </c>
    </row>
    <row r="5" spans="1:80" x14ac:dyDescent="0.25">
      <c r="A5" s="41" t="str">
        <f>'75-79 transition matrix'!A2</f>
        <v>no NAFLD</v>
      </c>
      <c r="B5" s="41">
        <f>'75-79 transition matrix'!B2</f>
        <v>0.87229999999999996</v>
      </c>
      <c r="C5" s="41">
        <f>'75-79 transition matrix'!C2</f>
        <v>9.0700000000000003E-2</v>
      </c>
      <c r="D5" s="41">
        <f>'75-79 transition matrix'!D2</f>
        <v>0</v>
      </c>
      <c r="E5" s="41">
        <f>'75-79 transition matrix'!E2</f>
        <v>0</v>
      </c>
      <c r="F5" s="41">
        <f>'75-79 transition matrix'!F2</f>
        <v>0</v>
      </c>
      <c r="G5" s="41">
        <f>'75-79 transition matrix'!G2</f>
        <v>0</v>
      </c>
      <c r="H5" s="41">
        <f>'75-79 transition matrix'!H2</f>
        <v>0</v>
      </c>
      <c r="I5" s="41">
        <f>'75-79 transition matrix'!I2</f>
        <v>0</v>
      </c>
      <c r="J5" s="41">
        <f>'75-79 transition matrix'!J2</f>
        <v>0</v>
      </c>
      <c r="K5" s="41">
        <f>'75-79 transition matrix'!K2</f>
        <v>3.6999999999999998E-2</v>
      </c>
      <c r="L5" s="41"/>
      <c r="M5" s="41"/>
      <c r="N5" s="41"/>
      <c r="O5" s="41"/>
      <c r="P5" s="41"/>
      <c r="Q5" s="41"/>
      <c r="R5" s="22" t="s">
        <v>172</v>
      </c>
      <c r="S5" s="4" t="s">
        <v>173</v>
      </c>
      <c r="T5" s="4" t="s">
        <v>196</v>
      </c>
      <c r="U5" s="41"/>
      <c r="V5" s="75" t="str">
        <f>'Y1 surgery transition matrices'!A134</f>
        <v>no NAFLD</v>
      </c>
      <c r="W5" s="54">
        <f>'Y1 surgery transition matrices'!B134</f>
        <v>0.87229999999999996</v>
      </c>
      <c r="X5" s="54">
        <f>'Y1 surgery transition matrices'!C134</f>
        <v>9.0700000000000003E-2</v>
      </c>
      <c r="Y5" s="54">
        <f>'Y1 surgery transition matrices'!D134</f>
        <v>0</v>
      </c>
      <c r="Z5" s="54">
        <f>'Y1 surgery transition matrices'!E134</f>
        <v>0</v>
      </c>
      <c r="AA5" s="54">
        <f>'Y1 surgery transition matrices'!F134</f>
        <v>0</v>
      </c>
      <c r="AB5" s="54">
        <f>'Y1 surgery transition matrices'!G134</f>
        <v>0</v>
      </c>
      <c r="AC5" s="54">
        <f>'Y1 surgery transition matrices'!H134</f>
        <v>0</v>
      </c>
      <c r="AD5" s="54">
        <f>'Y1 surgery transition matrices'!I134</f>
        <v>0</v>
      </c>
      <c r="AE5" s="54">
        <f>'Y1 surgery transition matrices'!J134</f>
        <v>0</v>
      </c>
      <c r="AF5" s="54">
        <f>'Y1 surgery transition matrices'!K134</f>
        <v>3.6999999999999998E-2</v>
      </c>
      <c r="AG5" s="54"/>
      <c r="AH5" s="53" t="str">
        <f>'Y2 surgery transition matrices'!A134</f>
        <v>no NAFLD</v>
      </c>
      <c r="AI5" s="54">
        <f>'Y2 surgery transition matrices'!B134</f>
        <v>0.87229999999999996</v>
      </c>
      <c r="AJ5" s="54">
        <f>'Y2 surgery transition matrices'!C134</f>
        <v>9.0700000000000003E-2</v>
      </c>
      <c r="AK5" s="54">
        <f>'Y2 surgery transition matrices'!D134</f>
        <v>0</v>
      </c>
      <c r="AL5" s="54">
        <f>'Y2 surgery transition matrices'!E134</f>
        <v>0</v>
      </c>
      <c r="AM5" s="54">
        <f>'Y2 surgery transition matrices'!F134</f>
        <v>0</v>
      </c>
      <c r="AN5" s="54">
        <f>'Y2 surgery transition matrices'!G134</f>
        <v>0</v>
      </c>
      <c r="AO5" s="54">
        <f>'Y2 surgery transition matrices'!H134</f>
        <v>0</v>
      </c>
      <c r="AP5" s="54">
        <f>'Y2 surgery transition matrices'!I134</f>
        <v>0</v>
      </c>
      <c r="AQ5" s="54">
        <f>'Y2 surgery transition matrices'!J134</f>
        <v>0</v>
      </c>
      <c r="AR5" s="54">
        <f>'Y2 surgery transition matrices'!K134</f>
        <v>3.6999999999999998E-2</v>
      </c>
      <c r="AS5" s="54"/>
      <c r="AT5" s="53" t="str">
        <f>'Y3 surgery transition matrices'!A134</f>
        <v>no NAFLD</v>
      </c>
      <c r="AU5" s="54">
        <f>'Y3 surgery transition matrices'!B134</f>
        <v>0.87229999999999996</v>
      </c>
      <c r="AV5" s="54">
        <f>'Y3 surgery transition matrices'!C134</f>
        <v>9.0700000000000003E-2</v>
      </c>
      <c r="AW5" s="54">
        <f>'Y3 surgery transition matrices'!D134</f>
        <v>0</v>
      </c>
      <c r="AX5" s="54">
        <f>'Y3 surgery transition matrices'!E134</f>
        <v>0</v>
      </c>
      <c r="AY5" s="54">
        <f>'Y3 surgery transition matrices'!F134</f>
        <v>0</v>
      </c>
      <c r="AZ5" s="54">
        <f>'Y3 surgery transition matrices'!G134</f>
        <v>0</v>
      </c>
      <c r="BA5" s="54">
        <f>'Y3 surgery transition matrices'!H134</f>
        <v>0</v>
      </c>
      <c r="BB5" s="54">
        <f>'Y3 surgery transition matrices'!I134</f>
        <v>0</v>
      </c>
      <c r="BC5" s="54">
        <f>'Y3 surgery transition matrices'!J134</f>
        <v>0</v>
      </c>
      <c r="BD5" s="54">
        <f>'Y3 surgery transition matrices'!K134</f>
        <v>3.6999999999999998E-2</v>
      </c>
      <c r="BE5" s="54"/>
      <c r="BF5" s="53" t="str">
        <f>'Y4 surgery transition matrices'!A134</f>
        <v>no NAFLD</v>
      </c>
      <c r="BG5" s="54">
        <f>'Y4 surgery transition matrices'!B134</f>
        <v>0.87229999999999996</v>
      </c>
      <c r="BH5" s="54">
        <f>'Y4 surgery transition matrices'!C134</f>
        <v>9.0700000000000003E-2</v>
      </c>
      <c r="BI5" s="54">
        <f>'Y4 surgery transition matrices'!D134</f>
        <v>0</v>
      </c>
      <c r="BJ5" s="54">
        <f>'Y4 surgery transition matrices'!E134</f>
        <v>0</v>
      </c>
      <c r="BK5" s="54">
        <f>'Y4 surgery transition matrices'!F134</f>
        <v>0</v>
      </c>
      <c r="BL5" s="54">
        <f>'Y4 surgery transition matrices'!G134</f>
        <v>0</v>
      </c>
      <c r="BM5" s="54">
        <f>'Y4 surgery transition matrices'!H134</f>
        <v>0</v>
      </c>
      <c r="BN5" s="54">
        <f>'Y4 surgery transition matrices'!I134</f>
        <v>0</v>
      </c>
      <c r="BO5" s="54">
        <f>'Y4 surgery transition matrices'!J134</f>
        <v>0</v>
      </c>
      <c r="BP5" s="54">
        <f>'Y4 surgery transition matrices'!K134</f>
        <v>3.6999999999999998E-2</v>
      </c>
      <c r="BQ5" s="54"/>
      <c r="BR5" s="53" t="str">
        <f>'Y5 surgery transition matrices'!A134</f>
        <v>no NAFLD</v>
      </c>
      <c r="BS5" s="54">
        <f>'Y5 surgery transition matrices'!B134</f>
        <v>0.87229999999999996</v>
      </c>
      <c r="BT5" s="54">
        <f>'Y5 surgery transition matrices'!C134</f>
        <v>9.0700000000000003E-2</v>
      </c>
      <c r="BU5" s="54">
        <f>'Y5 surgery transition matrices'!D134</f>
        <v>0</v>
      </c>
      <c r="BV5" s="54">
        <f>'Y5 surgery transition matrices'!E134</f>
        <v>0</v>
      </c>
      <c r="BW5" s="54">
        <f>'Y5 surgery transition matrices'!F134</f>
        <v>0</v>
      </c>
      <c r="BX5" s="54">
        <f>'Y5 surgery transition matrices'!G134</f>
        <v>0</v>
      </c>
      <c r="BY5" s="54">
        <f>'Y5 surgery transition matrices'!H134</f>
        <v>0</v>
      </c>
      <c r="BZ5" s="54">
        <f>'Y5 surgery transition matrices'!I134</f>
        <v>0</v>
      </c>
      <c r="CA5" s="54">
        <f>'Y5 surgery transition matrices'!J134</f>
        <v>0</v>
      </c>
      <c r="CB5" s="94">
        <f>'Y5 surgery transition matrices'!K134</f>
        <v>3.6999999999999998E-2</v>
      </c>
    </row>
    <row r="6" spans="1:80" x14ac:dyDescent="0.25">
      <c r="A6" s="41" t="str">
        <f>'75-79 transition matrix'!A3</f>
        <v>NAFLD</v>
      </c>
      <c r="B6" s="41">
        <f>'75-79 transition matrix'!B3</f>
        <v>0.14359</v>
      </c>
      <c r="C6" s="41">
        <f>'75-79 transition matrix'!C3</f>
        <v>0.79142399999999991</v>
      </c>
      <c r="D6" s="41">
        <f>'75-79 transition matrix'!D3</f>
        <v>2.6136E-2</v>
      </c>
      <c r="E6" s="41">
        <f>'75-79 transition matrix'!E3</f>
        <v>0</v>
      </c>
      <c r="F6" s="41">
        <f>'75-79 transition matrix'!F3</f>
        <v>0</v>
      </c>
      <c r="G6" s="41">
        <f>'75-79 transition matrix'!G3</f>
        <v>0</v>
      </c>
      <c r="H6" s="41">
        <f>'75-79 transition matrix'!H3</f>
        <v>0</v>
      </c>
      <c r="I6" s="41">
        <f>'75-79 transition matrix'!I3</f>
        <v>0</v>
      </c>
      <c r="J6" s="41">
        <f>'75-79 transition matrix'!J3</f>
        <v>0</v>
      </c>
      <c r="K6" s="41">
        <f>'75-79 transition matrix'!K3</f>
        <v>3.8850000000000003E-2</v>
      </c>
      <c r="L6" s="41"/>
      <c r="M6" s="41"/>
      <c r="N6" s="41"/>
      <c r="O6" s="41"/>
      <c r="P6" s="41"/>
      <c r="Q6" s="4" t="s">
        <v>169</v>
      </c>
      <c r="R6" s="41">
        <v>1</v>
      </c>
      <c r="S6" s="38">
        <v>2509</v>
      </c>
      <c r="T6" s="23"/>
      <c r="U6" s="41"/>
      <c r="V6" s="75" t="str">
        <f>'Y1 surgery transition matrices'!A135</f>
        <v>NAFLD</v>
      </c>
      <c r="W6" s="54">
        <f>'Y1 surgery transition matrices'!B135</f>
        <v>0.14359</v>
      </c>
      <c r="X6" s="54">
        <f>'Y1 surgery transition matrices'!C135</f>
        <v>0.79142399999999991</v>
      </c>
      <c r="Y6" s="54">
        <f>'Y1 surgery transition matrices'!D135</f>
        <v>2.6136E-2</v>
      </c>
      <c r="Z6" s="54">
        <f>'Y1 surgery transition matrices'!E135</f>
        <v>0</v>
      </c>
      <c r="AA6" s="54">
        <f>'Y1 surgery transition matrices'!F135</f>
        <v>0</v>
      </c>
      <c r="AB6" s="54">
        <f>'Y1 surgery transition matrices'!G135</f>
        <v>0</v>
      </c>
      <c r="AC6" s="54">
        <f>'Y1 surgery transition matrices'!H135</f>
        <v>0</v>
      </c>
      <c r="AD6" s="54">
        <f>'Y1 surgery transition matrices'!I135</f>
        <v>0</v>
      </c>
      <c r="AE6" s="54">
        <f>'Y1 surgery transition matrices'!J135</f>
        <v>0</v>
      </c>
      <c r="AF6" s="54">
        <f>'Y1 surgery transition matrices'!K135</f>
        <v>3.8850000000000003E-2</v>
      </c>
      <c r="AG6" s="54"/>
      <c r="AH6" s="53" t="str">
        <f>'Y2 surgery transition matrices'!A135</f>
        <v>NAFLD</v>
      </c>
      <c r="AI6" s="54">
        <f>'Y2 surgery transition matrices'!B135</f>
        <v>0.14359</v>
      </c>
      <c r="AJ6" s="54">
        <f>'Y2 surgery transition matrices'!C135</f>
        <v>0.79142399999999991</v>
      </c>
      <c r="AK6" s="54">
        <f>'Y2 surgery transition matrices'!D135</f>
        <v>2.6136E-2</v>
      </c>
      <c r="AL6" s="54">
        <f>'Y2 surgery transition matrices'!E135</f>
        <v>0</v>
      </c>
      <c r="AM6" s="54">
        <f>'Y2 surgery transition matrices'!F135</f>
        <v>0</v>
      </c>
      <c r="AN6" s="54">
        <f>'Y2 surgery transition matrices'!G135</f>
        <v>0</v>
      </c>
      <c r="AO6" s="54">
        <f>'Y2 surgery transition matrices'!H135</f>
        <v>0</v>
      </c>
      <c r="AP6" s="54">
        <f>'Y2 surgery transition matrices'!I135</f>
        <v>0</v>
      </c>
      <c r="AQ6" s="54">
        <f>'Y2 surgery transition matrices'!J135</f>
        <v>0</v>
      </c>
      <c r="AR6" s="54">
        <f>'Y2 surgery transition matrices'!K135</f>
        <v>3.8850000000000003E-2</v>
      </c>
      <c r="AS6" s="54"/>
      <c r="AT6" s="53" t="str">
        <f>'Y3 surgery transition matrices'!A135</f>
        <v>NAFLD</v>
      </c>
      <c r="AU6" s="54">
        <f>'Y3 surgery transition matrices'!B135</f>
        <v>0.14359</v>
      </c>
      <c r="AV6" s="54">
        <f>'Y3 surgery transition matrices'!C135</f>
        <v>0.79142399999999991</v>
      </c>
      <c r="AW6" s="54">
        <f>'Y3 surgery transition matrices'!D135</f>
        <v>2.6136E-2</v>
      </c>
      <c r="AX6" s="54">
        <f>'Y3 surgery transition matrices'!E135</f>
        <v>0</v>
      </c>
      <c r="AY6" s="54">
        <f>'Y3 surgery transition matrices'!F135</f>
        <v>0</v>
      </c>
      <c r="AZ6" s="54">
        <f>'Y3 surgery transition matrices'!G135</f>
        <v>0</v>
      </c>
      <c r="BA6" s="54">
        <f>'Y3 surgery transition matrices'!H135</f>
        <v>0</v>
      </c>
      <c r="BB6" s="54">
        <f>'Y3 surgery transition matrices'!I135</f>
        <v>0</v>
      </c>
      <c r="BC6" s="54">
        <f>'Y3 surgery transition matrices'!J135</f>
        <v>0</v>
      </c>
      <c r="BD6" s="54">
        <f>'Y3 surgery transition matrices'!K135</f>
        <v>3.8850000000000003E-2</v>
      </c>
      <c r="BE6" s="54"/>
      <c r="BF6" s="53" t="str">
        <f>'Y4 surgery transition matrices'!A135</f>
        <v>NAFLD</v>
      </c>
      <c r="BG6" s="54">
        <f>'Y4 surgery transition matrices'!B135</f>
        <v>0.14359</v>
      </c>
      <c r="BH6" s="54">
        <f>'Y4 surgery transition matrices'!C135</f>
        <v>0.79142399999999991</v>
      </c>
      <c r="BI6" s="54">
        <f>'Y4 surgery transition matrices'!D135</f>
        <v>2.6136E-2</v>
      </c>
      <c r="BJ6" s="54">
        <f>'Y4 surgery transition matrices'!E135</f>
        <v>0</v>
      </c>
      <c r="BK6" s="54">
        <f>'Y4 surgery transition matrices'!F135</f>
        <v>0</v>
      </c>
      <c r="BL6" s="54">
        <f>'Y4 surgery transition matrices'!G135</f>
        <v>0</v>
      </c>
      <c r="BM6" s="54">
        <f>'Y4 surgery transition matrices'!H135</f>
        <v>0</v>
      </c>
      <c r="BN6" s="54">
        <f>'Y4 surgery transition matrices'!I135</f>
        <v>0</v>
      </c>
      <c r="BO6" s="54">
        <f>'Y4 surgery transition matrices'!J135</f>
        <v>0</v>
      </c>
      <c r="BP6" s="54">
        <f>'Y4 surgery transition matrices'!K135</f>
        <v>3.8850000000000003E-2</v>
      </c>
      <c r="BQ6" s="54"/>
      <c r="BR6" s="53" t="str">
        <f>'Y5 surgery transition matrices'!A135</f>
        <v>NAFLD</v>
      </c>
      <c r="BS6" s="54">
        <f>'Y5 surgery transition matrices'!B135</f>
        <v>0.14359</v>
      </c>
      <c r="BT6" s="54">
        <f>'Y5 surgery transition matrices'!C135</f>
        <v>0.79142399999999991</v>
      </c>
      <c r="BU6" s="54">
        <f>'Y5 surgery transition matrices'!D135</f>
        <v>2.6136E-2</v>
      </c>
      <c r="BV6" s="54">
        <f>'Y5 surgery transition matrices'!E135</f>
        <v>0</v>
      </c>
      <c r="BW6" s="54">
        <f>'Y5 surgery transition matrices'!F135</f>
        <v>0</v>
      </c>
      <c r="BX6" s="54">
        <f>'Y5 surgery transition matrices'!G135</f>
        <v>0</v>
      </c>
      <c r="BY6" s="54">
        <f>'Y5 surgery transition matrices'!H135</f>
        <v>0</v>
      </c>
      <c r="BZ6" s="54">
        <f>'Y5 surgery transition matrices'!I135</f>
        <v>0</v>
      </c>
      <c r="CA6" s="54">
        <f>'Y5 surgery transition matrices'!J135</f>
        <v>0</v>
      </c>
      <c r="CB6" s="94">
        <f>'Y5 surgery transition matrices'!K135</f>
        <v>3.8850000000000003E-2</v>
      </c>
    </row>
    <row r="7" spans="1:80" x14ac:dyDescent="0.25">
      <c r="A7" s="41" t="str">
        <f>'75-79 transition matrix'!A4</f>
        <v>F1</v>
      </c>
      <c r="B7" s="41">
        <f>'75-79 transition matrix'!B4</f>
        <v>0</v>
      </c>
      <c r="C7" s="41">
        <f>'75-79 transition matrix'!C4</f>
        <v>4.9799999999999997E-2</v>
      </c>
      <c r="D7" s="41">
        <f>'75-79 transition matrix'!D4</f>
        <v>0.77550074700000005</v>
      </c>
      <c r="E7" s="41">
        <f>'75-79 transition matrix'!E4</f>
        <v>0.1331</v>
      </c>
      <c r="F7" s="41">
        <f>'75-79 transition matrix'!F4</f>
        <v>0</v>
      </c>
      <c r="G7" s="41">
        <f>'75-79 transition matrix'!G4</f>
        <v>0</v>
      </c>
      <c r="H7" s="41">
        <f>'75-79 transition matrix'!H4</f>
        <v>0</v>
      </c>
      <c r="I7" s="41">
        <f>'75-79 transition matrix'!I4</f>
        <v>1.1253000000000001E-5</v>
      </c>
      <c r="J7" s="41">
        <f>'75-79 transition matrix'!J4</f>
        <v>0</v>
      </c>
      <c r="K7" s="41">
        <f>'75-79 transition matrix'!K4</f>
        <v>4.1588E-2</v>
      </c>
      <c r="L7" s="41"/>
      <c r="M7" s="41"/>
      <c r="N7" s="41"/>
      <c r="O7" s="41"/>
      <c r="P7" s="41"/>
      <c r="Q7" s="4" t="s">
        <v>87</v>
      </c>
      <c r="R7" s="41">
        <v>1</v>
      </c>
      <c r="S7" s="38">
        <v>3875</v>
      </c>
      <c r="T7" s="38">
        <v>8519</v>
      </c>
      <c r="U7" s="41"/>
      <c r="V7" s="75" t="str">
        <f>'Y1 surgery transition matrices'!A136</f>
        <v>F1</v>
      </c>
      <c r="W7" s="54">
        <f>'Y1 surgery transition matrices'!B136</f>
        <v>0</v>
      </c>
      <c r="X7" s="54">
        <f>'Y1 surgery transition matrices'!C136</f>
        <v>4.9799999999999997E-2</v>
      </c>
      <c r="Y7" s="54">
        <f>'Y1 surgery transition matrices'!D136</f>
        <v>0.77550074700000005</v>
      </c>
      <c r="Z7" s="54">
        <f>'Y1 surgery transition matrices'!E136</f>
        <v>0.1331</v>
      </c>
      <c r="AA7" s="54">
        <f>'Y1 surgery transition matrices'!F136</f>
        <v>0</v>
      </c>
      <c r="AB7" s="54">
        <f>'Y1 surgery transition matrices'!G136</f>
        <v>0</v>
      </c>
      <c r="AC7" s="54">
        <f>'Y1 surgery transition matrices'!H136</f>
        <v>0</v>
      </c>
      <c r="AD7" s="54">
        <f>'Y1 surgery transition matrices'!I136</f>
        <v>1.1253000000000001E-5</v>
      </c>
      <c r="AE7" s="54">
        <f>'Y1 surgery transition matrices'!J136</f>
        <v>0</v>
      </c>
      <c r="AF7" s="54">
        <f>'Y1 surgery transition matrices'!K136</f>
        <v>4.1588E-2</v>
      </c>
      <c r="AG7" s="54"/>
      <c r="AH7" s="53" t="str">
        <f>'Y2 surgery transition matrices'!A136</f>
        <v>F1</v>
      </c>
      <c r="AI7" s="54">
        <f>'Y2 surgery transition matrices'!B136</f>
        <v>0</v>
      </c>
      <c r="AJ7" s="54">
        <f>'Y2 surgery transition matrices'!C136</f>
        <v>4.9799999999999997E-2</v>
      </c>
      <c r="AK7" s="54">
        <f>'Y2 surgery transition matrices'!D136</f>
        <v>0.77550074700000005</v>
      </c>
      <c r="AL7" s="54">
        <f>'Y2 surgery transition matrices'!E136</f>
        <v>0.1331</v>
      </c>
      <c r="AM7" s="54">
        <f>'Y2 surgery transition matrices'!F136</f>
        <v>0</v>
      </c>
      <c r="AN7" s="54">
        <f>'Y2 surgery transition matrices'!G136</f>
        <v>0</v>
      </c>
      <c r="AO7" s="54">
        <f>'Y2 surgery transition matrices'!H136</f>
        <v>0</v>
      </c>
      <c r="AP7" s="54">
        <f>'Y2 surgery transition matrices'!I136</f>
        <v>1.1253000000000001E-5</v>
      </c>
      <c r="AQ7" s="54">
        <f>'Y2 surgery transition matrices'!J136</f>
        <v>0</v>
      </c>
      <c r="AR7" s="54">
        <f>'Y2 surgery transition matrices'!K136</f>
        <v>4.1588E-2</v>
      </c>
      <c r="AS7" s="54"/>
      <c r="AT7" s="53" t="str">
        <f>'Y3 surgery transition matrices'!A136</f>
        <v>F1</v>
      </c>
      <c r="AU7" s="54">
        <f>'Y3 surgery transition matrices'!B136</f>
        <v>0</v>
      </c>
      <c r="AV7" s="54">
        <f>'Y3 surgery transition matrices'!C136</f>
        <v>4.9799999999999997E-2</v>
      </c>
      <c r="AW7" s="54">
        <f>'Y3 surgery transition matrices'!D136</f>
        <v>0.77550074700000005</v>
      </c>
      <c r="AX7" s="54">
        <f>'Y3 surgery transition matrices'!E136</f>
        <v>0.1331</v>
      </c>
      <c r="AY7" s="54">
        <f>'Y3 surgery transition matrices'!F136</f>
        <v>0</v>
      </c>
      <c r="AZ7" s="54">
        <f>'Y3 surgery transition matrices'!G136</f>
        <v>0</v>
      </c>
      <c r="BA7" s="54">
        <f>'Y3 surgery transition matrices'!H136</f>
        <v>0</v>
      </c>
      <c r="BB7" s="54">
        <f>'Y3 surgery transition matrices'!I136</f>
        <v>1.1253000000000001E-5</v>
      </c>
      <c r="BC7" s="54">
        <f>'Y3 surgery transition matrices'!J136</f>
        <v>0</v>
      </c>
      <c r="BD7" s="54">
        <f>'Y3 surgery transition matrices'!K136</f>
        <v>4.1588E-2</v>
      </c>
      <c r="BE7" s="54"/>
      <c r="BF7" s="53" t="str">
        <f>'Y4 surgery transition matrices'!A136</f>
        <v>F1</v>
      </c>
      <c r="BG7" s="54">
        <f>'Y4 surgery transition matrices'!B136</f>
        <v>0</v>
      </c>
      <c r="BH7" s="54">
        <f>'Y4 surgery transition matrices'!C136</f>
        <v>4.9799999999999997E-2</v>
      </c>
      <c r="BI7" s="54">
        <f>'Y4 surgery transition matrices'!D136</f>
        <v>0.77550074700000005</v>
      </c>
      <c r="BJ7" s="54">
        <f>'Y4 surgery transition matrices'!E136</f>
        <v>0.1331</v>
      </c>
      <c r="BK7" s="54">
        <f>'Y4 surgery transition matrices'!F136</f>
        <v>0</v>
      </c>
      <c r="BL7" s="54">
        <f>'Y4 surgery transition matrices'!G136</f>
        <v>0</v>
      </c>
      <c r="BM7" s="54">
        <f>'Y4 surgery transition matrices'!H136</f>
        <v>0</v>
      </c>
      <c r="BN7" s="54">
        <f>'Y4 surgery transition matrices'!I136</f>
        <v>1.1253000000000001E-5</v>
      </c>
      <c r="BO7" s="54">
        <f>'Y4 surgery transition matrices'!J136</f>
        <v>0</v>
      </c>
      <c r="BP7" s="54">
        <f>'Y4 surgery transition matrices'!K136</f>
        <v>4.1588E-2</v>
      </c>
      <c r="BQ7" s="54"/>
      <c r="BR7" s="53" t="str">
        <f>'Y5 surgery transition matrices'!A136</f>
        <v>F1</v>
      </c>
      <c r="BS7" s="54">
        <f>'Y5 surgery transition matrices'!B136</f>
        <v>0</v>
      </c>
      <c r="BT7" s="54">
        <f>'Y5 surgery transition matrices'!C136</f>
        <v>4.9799999999999997E-2</v>
      </c>
      <c r="BU7" s="54">
        <f>'Y5 surgery transition matrices'!D136</f>
        <v>0.77550074700000005</v>
      </c>
      <c r="BV7" s="54">
        <f>'Y5 surgery transition matrices'!E136</f>
        <v>0.1331</v>
      </c>
      <c r="BW7" s="54">
        <f>'Y5 surgery transition matrices'!F136</f>
        <v>0</v>
      </c>
      <c r="BX7" s="54">
        <f>'Y5 surgery transition matrices'!G136</f>
        <v>0</v>
      </c>
      <c r="BY7" s="54">
        <f>'Y5 surgery transition matrices'!H136</f>
        <v>0</v>
      </c>
      <c r="BZ7" s="54">
        <f>'Y5 surgery transition matrices'!I136</f>
        <v>1.1253000000000001E-5</v>
      </c>
      <c r="CA7" s="54">
        <f>'Y5 surgery transition matrices'!J136</f>
        <v>0</v>
      </c>
      <c r="CB7" s="94">
        <f>'Y5 surgery transition matrices'!K136</f>
        <v>4.1588E-2</v>
      </c>
    </row>
    <row r="8" spans="1:80" x14ac:dyDescent="0.25">
      <c r="A8" s="41" t="str">
        <f>'75-79 transition matrix'!A5</f>
        <v>F2</v>
      </c>
      <c r="B8" s="41">
        <f>'75-79 transition matrix'!B5</f>
        <v>0</v>
      </c>
      <c r="C8" s="41">
        <f>'75-79 transition matrix'!C5</f>
        <v>0</v>
      </c>
      <c r="D8" s="41">
        <f>'75-79 transition matrix'!D5</f>
        <v>4.9799999999999997E-2</v>
      </c>
      <c r="E8" s="41">
        <f>'75-79 transition matrix'!E5</f>
        <v>0.75019610000000003</v>
      </c>
      <c r="F8" s="41">
        <f>'75-79 transition matrix'!F5</f>
        <v>0.1331</v>
      </c>
      <c r="G8" s="41">
        <f>'75-79 transition matrix'!G5</f>
        <v>0</v>
      </c>
      <c r="H8" s="41">
        <f>'75-79 transition matrix'!H5</f>
        <v>0</v>
      </c>
      <c r="I8" s="41">
        <f>'75-79 transition matrix'!I5</f>
        <v>2.299E-4</v>
      </c>
      <c r="J8" s="41">
        <f>'75-79 transition matrix'!J5</f>
        <v>0</v>
      </c>
      <c r="K8" s="41">
        <f>'75-79 transition matrix'!K5</f>
        <v>6.6673999999999997E-2</v>
      </c>
      <c r="L8" s="41"/>
      <c r="M8" s="41"/>
      <c r="N8" s="41"/>
      <c r="O8" s="41"/>
      <c r="P8" s="41"/>
      <c r="Q8" s="4" t="s">
        <v>1</v>
      </c>
      <c r="R8" s="41">
        <v>0.95</v>
      </c>
      <c r="S8" s="38">
        <v>3925</v>
      </c>
      <c r="T8" s="23"/>
      <c r="U8" s="41"/>
      <c r="V8" s="75" t="str">
        <f>'Y1 surgery transition matrices'!A137</f>
        <v>F2</v>
      </c>
      <c r="W8" s="54">
        <f>'Y1 surgery transition matrices'!B137</f>
        <v>0</v>
      </c>
      <c r="X8" s="54">
        <f>'Y1 surgery transition matrices'!C137</f>
        <v>0</v>
      </c>
      <c r="Y8" s="54">
        <f>'Y1 surgery transition matrices'!D137</f>
        <v>9.9599999999999994E-2</v>
      </c>
      <c r="Z8" s="54">
        <f>'Y1 surgery transition matrices'!E137</f>
        <v>0.70039609999999997</v>
      </c>
      <c r="AA8" s="54">
        <f>'Y1 surgery transition matrices'!F137</f>
        <v>0.1331</v>
      </c>
      <c r="AB8" s="54">
        <f>'Y1 surgery transition matrices'!G137</f>
        <v>0</v>
      </c>
      <c r="AC8" s="54">
        <f>'Y1 surgery transition matrices'!H137</f>
        <v>0</v>
      </c>
      <c r="AD8" s="54">
        <f>'Y1 surgery transition matrices'!I137</f>
        <v>2.299E-4</v>
      </c>
      <c r="AE8" s="54">
        <f>'Y1 surgery transition matrices'!J137</f>
        <v>0</v>
      </c>
      <c r="AF8" s="54">
        <f>'Y1 surgery transition matrices'!K137</f>
        <v>6.6673999999999997E-2</v>
      </c>
      <c r="AG8" s="54"/>
      <c r="AH8" s="53" t="str">
        <f>'Y2 surgery transition matrices'!A137</f>
        <v>F2</v>
      </c>
      <c r="AI8" s="54">
        <f>'Y2 surgery transition matrices'!B137</f>
        <v>0</v>
      </c>
      <c r="AJ8" s="54">
        <f>'Y2 surgery transition matrices'!C137</f>
        <v>0</v>
      </c>
      <c r="AK8" s="54">
        <f>'Y2 surgery transition matrices'!D137</f>
        <v>0.14939999999999998</v>
      </c>
      <c r="AL8" s="54">
        <f>'Y2 surgery transition matrices'!E137</f>
        <v>0.65059610000000001</v>
      </c>
      <c r="AM8" s="54">
        <f>'Y2 surgery transition matrices'!F137</f>
        <v>0.1331</v>
      </c>
      <c r="AN8" s="54">
        <f>'Y2 surgery transition matrices'!G137</f>
        <v>0</v>
      </c>
      <c r="AO8" s="54">
        <f>'Y2 surgery transition matrices'!H137</f>
        <v>0</v>
      </c>
      <c r="AP8" s="54">
        <f>'Y2 surgery transition matrices'!I137</f>
        <v>2.299E-4</v>
      </c>
      <c r="AQ8" s="54">
        <f>'Y2 surgery transition matrices'!J137</f>
        <v>0</v>
      </c>
      <c r="AR8" s="54">
        <f>'Y2 surgery transition matrices'!K137</f>
        <v>6.6673999999999997E-2</v>
      </c>
      <c r="AS8" s="54"/>
      <c r="AT8" s="53" t="str">
        <f>'Y3 surgery transition matrices'!A137</f>
        <v>F2</v>
      </c>
      <c r="AU8" s="54">
        <f>'Y3 surgery transition matrices'!B137</f>
        <v>0</v>
      </c>
      <c r="AV8" s="54">
        <f>'Y3 surgery transition matrices'!C137</f>
        <v>0</v>
      </c>
      <c r="AW8" s="54">
        <f>'Y3 surgery transition matrices'!D137</f>
        <v>0.17429999999999998</v>
      </c>
      <c r="AX8" s="54">
        <f>'Y3 surgery transition matrices'!E137</f>
        <v>0.62569609999999998</v>
      </c>
      <c r="AY8" s="54">
        <f>'Y3 surgery transition matrices'!F137</f>
        <v>0.1331</v>
      </c>
      <c r="AZ8" s="54">
        <f>'Y3 surgery transition matrices'!G137</f>
        <v>0</v>
      </c>
      <c r="BA8" s="54">
        <f>'Y3 surgery transition matrices'!H137</f>
        <v>0</v>
      </c>
      <c r="BB8" s="54">
        <f>'Y3 surgery transition matrices'!I137</f>
        <v>2.299E-4</v>
      </c>
      <c r="BC8" s="54">
        <f>'Y3 surgery transition matrices'!J137</f>
        <v>0</v>
      </c>
      <c r="BD8" s="54">
        <f>'Y3 surgery transition matrices'!K137</f>
        <v>6.6673999999999997E-2</v>
      </c>
      <c r="BE8" s="54"/>
      <c r="BF8" s="53" t="str">
        <f>'Y4 surgery transition matrices'!A137</f>
        <v>F2</v>
      </c>
      <c r="BG8" s="54">
        <f>'Y4 surgery transition matrices'!B137</f>
        <v>0</v>
      </c>
      <c r="BH8" s="54">
        <f>'Y4 surgery transition matrices'!C137</f>
        <v>0</v>
      </c>
      <c r="BI8" s="54">
        <f>'Y4 surgery transition matrices'!D137</f>
        <v>0.19919999999999999</v>
      </c>
      <c r="BJ8" s="54">
        <f>'Y4 surgery transition matrices'!E137</f>
        <v>0.60079609999999994</v>
      </c>
      <c r="BK8" s="54">
        <f>'Y4 surgery transition matrices'!F137</f>
        <v>0.1331</v>
      </c>
      <c r="BL8" s="54">
        <f>'Y4 surgery transition matrices'!G137</f>
        <v>0</v>
      </c>
      <c r="BM8" s="54">
        <f>'Y4 surgery transition matrices'!H137</f>
        <v>0</v>
      </c>
      <c r="BN8" s="54">
        <f>'Y4 surgery transition matrices'!I137</f>
        <v>2.299E-4</v>
      </c>
      <c r="BO8" s="54">
        <f>'Y4 surgery transition matrices'!J137</f>
        <v>0</v>
      </c>
      <c r="BP8" s="54">
        <f>'Y4 surgery transition matrices'!K137</f>
        <v>6.6673999999999997E-2</v>
      </c>
      <c r="BQ8" s="54"/>
      <c r="BR8" s="53" t="str">
        <f>'Y5 surgery transition matrices'!A137</f>
        <v>F2</v>
      </c>
      <c r="BS8" s="54">
        <f>'Y5 surgery transition matrices'!B137</f>
        <v>0</v>
      </c>
      <c r="BT8" s="54">
        <f>'Y5 surgery transition matrices'!C137</f>
        <v>0</v>
      </c>
      <c r="BU8" s="54">
        <f>'Y5 surgery transition matrices'!D137</f>
        <v>0.20418</v>
      </c>
      <c r="BV8" s="54">
        <f>'Y5 surgery transition matrices'!E137</f>
        <v>0.59581609999999996</v>
      </c>
      <c r="BW8" s="54">
        <f>'Y5 surgery transition matrices'!F137</f>
        <v>0.1331</v>
      </c>
      <c r="BX8" s="54">
        <f>'Y5 surgery transition matrices'!G137</f>
        <v>0</v>
      </c>
      <c r="BY8" s="54">
        <f>'Y5 surgery transition matrices'!H137</f>
        <v>0</v>
      </c>
      <c r="BZ8" s="54">
        <f>'Y5 surgery transition matrices'!I137</f>
        <v>2.299E-4</v>
      </c>
      <c r="CA8" s="54">
        <f>'Y5 surgery transition matrices'!J137</f>
        <v>0</v>
      </c>
      <c r="CB8" s="94">
        <f>'Y5 surgery transition matrices'!K137</f>
        <v>6.6673999999999997E-2</v>
      </c>
    </row>
    <row r="9" spans="1:80" x14ac:dyDescent="0.25">
      <c r="A9" s="41" t="str">
        <f>'75-79 transition matrix'!A6</f>
        <v>F3</v>
      </c>
      <c r="B9" s="41">
        <f>'75-79 transition matrix'!B6</f>
        <v>0</v>
      </c>
      <c r="C9" s="41">
        <f>'75-79 transition matrix'!C6</f>
        <v>0</v>
      </c>
      <c r="D9" s="41">
        <f>'75-79 transition matrix'!D6</f>
        <v>0</v>
      </c>
      <c r="E9" s="41">
        <f>'75-79 transition matrix'!E6</f>
        <v>4.9799999999999997E-2</v>
      </c>
      <c r="F9" s="41">
        <f>'75-79 transition matrix'!F6</f>
        <v>0.77585520000000008</v>
      </c>
      <c r="G9" s="41">
        <f>'75-79 transition matrix'!G6</f>
        <v>8.7119999999999989E-2</v>
      </c>
      <c r="H9" s="41">
        <f>'75-79 transition matrix'!H6</f>
        <v>0</v>
      </c>
      <c r="I9" s="41">
        <f>'75-79 transition matrix'!I6</f>
        <v>4.5980000000000001E-4</v>
      </c>
      <c r="J9" s="41">
        <f>'75-79 transition matrix'!J6</f>
        <v>0</v>
      </c>
      <c r="K9" s="41">
        <f>'75-79 transition matrix'!K6</f>
        <v>8.6765000000000009E-2</v>
      </c>
      <c r="L9" s="41"/>
      <c r="M9" s="41"/>
      <c r="N9" s="41"/>
      <c r="O9" s="41"/>
      <c r="P9" s="41"/>
      <c r="Q9" s="4" t="s">
        <v>2</v>
      </c>
      <c r="R9" s="41">
        <v>0.95</v>
      </c>
      <c r="S9" s="38">
        <v>4000</v>
      </c>
      <c r="T9" s="23"/>
      <c r="U9" s="41"/>
      <c r="V9" s="75" t="str">
        <f>'Y1 surgery transition matrices'!A138</f>
        <v>F3</v>
      </c>
      <c r="W9" s="54">
        <f>'Y1 surgery transition matrices'!B138</f>
        <v>0</v>
      </c>
      <c r="X9" s="54">
        <f>'Y1 surgery transition matrices'!C138</f>
        <v>0</v>
      </c>
      <c r="Y9" s="54">
        <f>'Y1 surgery transition matrices'!D138</f>
        <v>0</v>
      </c>
      <c r="Z9" s="54">
        <f>'Y1 surgery transition matrices'!E138</f>
        <v>9.9599999999999994E-2</v>
      </c>
      <c r="AA9" s="54">
        <f>'Y1 surgery transition matrices'!F138</f>
        <v>0.72605520000000001</v>
      </c>
      <c r="AB9" s="54">
        <f>'Y1 surgery transition matrices'!G138</f>
        <v>8.7119999999999989E-2</v>
      </c>
      <c r="AC9" s="54">
        <f>'Y1 surgery transition matrices'!H138</f>
        <v>0</v>
      </c>
      <c r="AD9" s="54">
        <f>'Y1 surgery transition matrices'!I138</f>
        <v>4.5980000000000001E-4</v>
      </c>
      <c r="AE9" s="54">
        <f>'Y1 surgery transition matrices'!J138</f>
        <v>0</v>
      </c>
      <c r="AF9" s="54">
        <f>'Y1 surgery transition matrices'!K138</f>
        <v>8.6765000000000009E-2</v>
      </c>
      <c r="AG9" s="54"/>
      <c r="AH9" s="53" t="str">
        <f>'Y2 surgery transition matrices'!A138</f>
        <v>F3</v>
      </c>
      <c r="AI9" s="54">
        <f>'Y2 surgery transition matrices'!B138</f>
        <v>0</v>
      </c>
      <c r="AJ9" s="54">
        <f>'Y2 surgery transition matrices'!C138</f>
        <v>0</v>
      </c>
      <c r="AK9" s="54">
        <f>'Y2 surgery transition matrices'!D138</f>
        <v>0</v>
      </c>
      <c r="AL9" s="54">
        <f>'Y2 surgery transition matrices'!E138</f>
        <v>0.14939999999999998</v>
      </c>
      <c r="AM9" s="54">
        <f>'Y2 surgery transition matrices'!F138</f>
        <v>0.67625520000000006</v>
      </c>
      <c r="AN9" s="54">
        <f>'Y2 surgery transition matrices'!G138</f>
        <v>8.7119999999999989E-2</v>
      </c>
      <c r="AO9" s="54">
        <f>'Y2 surgery transition matrices'!H138</f>
        <v>0</v>
      </c>
      <c r="AP9" s="54">
        <f>'Y2 surgery transition matrices'!I138</f>
        <v>4.5980000000000001E-4</v>
      </c>
      <c r="AQ9" s="54">
        <f>'Y2 surgery transition matrices'!J138</f>
        <v>0</v>
      </c>
      <c r="AR9" s="54">
        <f>'Y2 surgery transition matrices'!K138</f>
        <v>8.6765000000000009E-2</v>
      </c>
      <c r="AS9" s="54"/>
      <c r="AT9" s="53" t="str">
        <f>'Y3 surgery transition matrices'!A138</f>
        <v>F3</v>
      </c>
      <c r="AU9" s="54">
        <f>'Y3 surgery transition matrices'!B138</f>
        <v>0</v>
      </c>
      <c r="AV9" s="54">
        <f>'Y3 surgery transition matrices'!C138</f>
        <v>0</v>
      </c>
      <c r="AW9" s="54">
        <f>'Y3 surgery transition matrices'!D138</f>
        <v>0</v>
      </c>
      <c r="AX9" s="54">
        <f>'Y3 surgery transition matrices'!E138</f>
        <v>0.17429999999999998</v>
      </c>
      <c r="AY9" s="54">
        <f>'Y3 surgery transition matrices'!F138</f>
        <v>0.65135520000000002</v>
      </c>
      <c r="AZ9" s="54">
        <f>'Y3 surgery transition matrices'!G138</f>
        <v>8.7119999999999989E-2</v>
      </c>
      <c r="BA9" s="54">
        <f>'Y3 surgery transition matrices'!H138</f>
        <v>0</v>
      </c>
      <c r="BB9" s="54">
        <f>'Y3 surgery transition matrices'!I138</f>
        <v>4.5980000000000001E-4</v>
      </c>
      <c r="BC9" s="54">
        <f>'Y3 surgery transition matrices'!J138</f>
        <v>0</v>
      </c>
      <c r="BD9" s="54">
        <f>'Y3 surgery transition matrices'!K138</f>
        <v>8.6765000000000009E-2</v>
      </c>
      <c r="BE9" s="54"/>
      <c r="BF9" s="53" t="str">
        <f>'Y4 surgery transition matrices'!A138</f>
        <v>F3</v>
      </c>
      <c r="BG9" s="54">
        <f>'Y4 surgery transition matrices'!B138</f>
        <v>0</v>
      </c>
      <c r="BH9" s="54">
        <f>'Y4 surgery transition matrices'!C138</f>
        <v>0</v>
      </c>
      <c r="BI9" s="54">
        <f>'Y4 surgery transition matrices'!D138</f>
        <v>0</v>
      </c>
      <c r="BJ9" s="54">
        <f>'Y4 surgery transition matrices'!E138</f>
        <v>0.19919999999999999</v>
      </c>
      <c r="BK9" s="54">
        <f>'Y4 surgery transition matrices'!F138</f>
        <v>0.62645519999999999</v>
      </c>
      <c r="BL9" s="54">
        <f>'Y4 surgery transition matrices'!G138</f>
        <v>8.7119999999999989E-2</v>
      </c>
      <c r="BM9" s="54">
        <f>'Y4 surgery transition matrices'!H138</f>
        <v>0</v>
      </c>
      <c r="BN9" s="54">
        <f>'Y4 surgery transition matrices'!I138</f>
        <v>4.5980000000000001E-4</v>
      </c>
      <c r="BO9" s="54">
        <f>'Y4 surgery transition matrices'!J138</f>
        <v>0</v>
      </c>
      <c r="BP9" s="54">
        <f>'Y4 surgery transition matrices'!K138</f>
        <v>8.6765000000000009E-2</v>
      </c>
      <c r="BQ9" s="54"/>
      <c r="BR9" s="53" t="str">
        <f>'Y5 surgery transition matrices'!A138</f>
        <v>F3</v>
      </c>
      <c r="BS9" s="54">
        <f>'Y5 surgery transition matrices'!B138</f>
        <v>0</v>
      </c>
      <c r="BT9" s="54">
        <f>'Y5 surgery transition matrices'!C138</f>
        <v>0</v>
      </c>
      <c r="BU9" s="54">
        <f>'Y5 surgery transition matrices'!D138</f>
        <v>0</v>
      </c>
      <c r="BV9" s="54">
        <f>'Y5 surgery transition matrices'!E138</f>
        <v>0.20418</v>
      </c>
      <c r="BW9" s="54">
        <f>'Y5 surgery transition matrices'!F138</f>
        <v>0.62147520000000001</v>
      </c>
      <c r="BX9" s="54">
        <f>'Y5 surgery transition matrices'!G138</f>
        <v>8.7119999999999989E-2</v>
      </c>
      <c r="BY9" s="54">
        <f>'Y5 surgery transition matrices'!H138</f>
        <v>0</v>
      </c>
      <c r="BZ9" s="54">
        <f>'Y5 surgery transition matrices'!I138</f>
        <v>4.5980000000000001E-4</v>
      </c>
      <c r="CA9" s="54">
        <f>'Y5 surgery transition matrices'!J138</f>
        <v>0</v>
      </c>
      <c r="CB9" s="94">
        <f>'Y5 surgery transition matrices'!K138</f>
        <v>8.6765000000000009E-2</v>
      </c>
    </row>
    <row r="10" spans="1:80" x14ac:dyDescent="0.25">
      <c r="A10" s="41" t="str">
        <f>'75-79 transition matrix'!A7</f>
        <v>F4</v>
      </c>
      <c r="B10" s="41">
        <f>'75-79 transition matrix'!B7</f>
        <v>0</v>
      </c>
      <c r="C10" s="41">
        <f>'75-79 transition matrix'!C7</f>
        <v>0</v>
      </c>
      <c r="D10" s="41">
        <f>'75-79 transition matrix'!D7</f>
        <v>0</v>
      </c>
      <c r="E10" s="41">
        <f>'75-79 transition matrix'!E7</f>
        <v>0</v>
      </c>
      <c r="F10" s="41">
        <f>'75-79 transition matrix'!F7</f>
        <v>4.9799999999999997E-2</v>
      </c>
      <c r="G10" s="41">
        <f>'75-79 transition matrix'!G7</f>
        <v>0.67578700000000003</v>
      </c>
      <c r="H10" s="41">
        <f>'75-79 transition matrix'!H7</f>
        <v>0.1331</v>
      </c>
      <c r="I10" s="41">
        <f>'75-79 transition matrix'!I7</f>
        <v>3.1459999999999995E-2</v>
      </c>
      <c r="J10" s="41">
        <f>'75-79 transition matrix'!J7</f>
        <v>0</v>
      </c>
      <c r="K10" s="41">
        <f>'75-79 transition matrix'!K7</f>
        <v>0.10985299999999999</v>
      </c>
      <c r="L10" s="41"/>
      <c r="M10" s="41"/>
      <c r="N10" s="41"/>
      <c r="O10" s="41"/>
      <c r="P10" s="41"/>
      <c r="Q10" s="4" t="s">
        <v>3</v>
      </c>
      <c r="R10" s="41">
        <v>0.92</v>
      </c>
      <c r="S10" s="38">
        <v>4500</v>
      </c>
      <c r="T10" s="23"/>
      <c r="U10" s="41"/>
      <c r="V10" s="75" t="str">
        <f>'Y1 surgery transition matrices'!A139</f>
        <v>F4</v>
      </c>
      <c r="W10" s="54">
        <f>'Y1 surgery transition matrices'!B139</f>
        <v>0</v>
      </c>
      <c r="X10" s="54">
        <f>'Y1 surgery transition matrices'!C139</f>
        <v>0</v>
      </c>
      <c r="Y10" s="54">
        <f>'Y1 surgery transition matrices'!D139</f>
        <v>0</v>
      </c>
      <c r="Z10" s="54">
        <f>'Y1 surgery transition matrices'!E139</f>
        <v>0</v>
      </c>
      <c r="AA10" s="54">
        <f>'Y1 surgery transition matrices'!F139</f>
        <v>4.9799999999999997E-2</v>
      </c>
      <c r="AB10" s="54">
        <f>'Y1 surgery transition matrices'!G139</f>
        <v>0.67578700000000003</v>
      </c>
      <c r="AC10" s="54">
        <f>'Y1 surgery transition matrices'!H139</f>
        <v>0.1331</v>
      </c>
      <c r="AD10" s="54">
        <f>'Y1 surgery transition matrices'!I139</f>
        <v>3.1459999999999995E-2</v>
      </c>
      <c r="AE10" s="54">
        <f>'Y1 surgery transition matrices'!J139</f>
        <v>0</v>
      </c>
      <c r="AF10" s="54">
        <f>'Y1 surgery transition matrices'!K139</f>
        <v>0.10985299999999999</v>
      </c>
      <c r="AG10" s="54"/>
      <c r="AH10" s="53" t="str">
        <f>'Y2 surgery transition matrices'!A139</f>
        <v>F4</v>
      </c>
      <c r="AI10" s="54">
        <f>'Y2 surgery transition matrices'!B139</f>
        <v>0</v>
      </c>
      <c r="AJ10" s="54">
        <f>'Y2 surgery transition matrices'!C139</f>
        <v>0</v>
      </c>
      <c r="AK10" s="54">
        <f>'Y2 surgery transition matrices'!D139</f>
        <v>0</v>
      </c>
      <c r="AL10" s="54">
        <f>'Y2 surgery transition matrices'!E139</f>
        <v>0</v>
      </c>
      <c r="AM10" s="54">
        <f>'Y2 surgery transition matrices'!F139</f>
        <v>4.9799999999999997E-2</v>
      </c>
      <c r="AN10" s="54">
        <f>'Y2 surgery transition matrices'!G139</f>
        <v>0.67578700000000003</v>
      </c>
      <c r="AO10" s="54">
        <f>'Y2 surgery transition matrices'!H139</f>
        <v>0.1331</v>
      </c>
      <c r="AP10" s="54">
        <f>'Y2 surgery transition matrices'!I139</f>
        <v>3.1459999999999995E-2</v>
      </c>
      <c r="AQ10" s="54">
        <f>'Y2 surgery transition matrices'!J139</f>
        <v>0</v>
      </c>
      <c r="AR10" s="54">
        <f>'Y2 surgery transition matrices'!K139</f>
        <v>0.10985299999999999</v>
      </c>
      <c r="AS10" s="54"/>
      <c r="AT10" s="53" t="str">
        <f>'Y3 surgery transition matrices'!A139</f>
        <v>F4</v>
      </c>
      <c r="AU10" s="54">
        <f>'Y3 surgery transition matrices'!B139</f>
        <v>0</v>
      </c>
      <c r="AV10" s="54">
        <f>'Y3 surgery transition matrices'!C139</f>
        <v>0</v>
      </c>
      <c r="AW10" s="54">
        <f>'Y3 surgery transition matrices'!D139</f>
        <v>0</v>
      </c>
      <c r="AX10" s="54">
        <f>'Y3 surgery transition matrices'!E139</f>
        <v>0</v>
      </c>
      <c r="AY10" s="54">
        <f>'Y3 surgery transition matrices'!F139</f>
        <v>4.9799999999999997E-2</v>
      </c>
      <c r="AZ10" s="54">
        <f>'Y3 surgery transition matrices'!G139</f>
        <v>0.67578700000000003</v>
      </c>
      <c r="BA10" s="54">
        <f>'Y3 surgery transition matrices'!H139</f>
        <v>0.1331</v>
      </c>
      <c r="BB10" s="54">
        <f>'Y3 surgery transition matrices'!I139</f>
        <v>3.1459999999999995E-2</v>
      </c>
      <c r="BC10" s="54">
        <f>'Y3 surgery transition matrices'!J139</f>
        <v>0</v>
      </c>
      <c r="BD10" s="54">
        <f>'Y3 surgery transition matrices'!K139</f>
        <v>0.10985299999999999</v>
      </c>
      <c r="BE10" s="54"/>
      <c r="BF10" s="53" t="str">
        <f>'Y4 surgery transition matrices'!A139</f>
        <v>F4</v>
      </c>
      <c r="BG10" s="54">
        <f>'Y4 surgery transition matrices'!B139</f>
        <v>0</v>
      </c>
      <c r="BH10" s="54">
        <f>'Y4 surgery transition matrices'!C139</f>
        <v>0</v>
      </c>
      <c r="BI10" s="54">
        <f>'Y4 surgery transition matrices'!D139</f>
        <v>0</v>
      </c>
      <c r="BJ10" s="54">
        <f>'Y4 surgery transition matrices'!E139</f>
        <v>0</v>
      </c>
      <c r="BK10" s="54">
        <f>'Y4 surgery transition matrices'!F139</f>
        <v>4.9799999999999997E-2</v>
      </c>
      <c r="BL10" s="54">
        <f>'Y4 surgery transition matrices'!G139</f>
        <v>0.67578700000000003</v>
      </c>
      <c r="BM10" s="54">
        <f>'Y4 surgery transition matrices'!H139</f>
        <v>0.1331</v>
      </c>
      <c r="BN10" s="54">
        <f>'Y4 surgery transition matrices'!I139</f>
        <v>3.1459999999999995E-2</v>
      </c>
      <c r="BO10" s="54">
        <f>'Y4 surgery transition matrices'!J139</f>
        <v>0</v>
      </c>
      <c r="BP10" s="54">
        <f>'Y4 surgery transition matrices'!K139</f>
        <v>0.10985299999999999</v>
      </c>
      <c r="BQ10" s="54"/>
      <c r="BR10" s="53" t="str">
        <f>'Y5 surgery transition matrices'!A139</f>
        <v>F4</v>
      </c>
      <c r="BS10" s="54">
        <f>'Y5 surgery transition matrices'!B139</f>
        <v>0</v>
      </c>
      <c r="BT10" s="54">
        <f>'Y5 surgery transition matrices'!C139</f>
        <v>0</v>
      </c>
      <c r="BU10" s="54">
        <f>'Y5 surgery transition matrices'!D139</f>
        <v>0</v>
      </c>
      <c r="BV10" s="54">
        <f>'Y5 surgery transition matrices'!E139</f>
        <v>0</v>
      </c>
      <c r="BW10" s="54">
        <f>'Y5 surgery transition matrices'!F139</f>
        <v>4.9799999999999997E-2</v>
      </c>
      <c r="BX10" s="54">
        <f>'Y5 surgery transition matrices'!G139</f>
        <v>0.67578700000000003</v>
      </c>
      <c r="BY10" s="54">
        <f>'Y5 surgery transition matrices'!H139</f>
        <v>0.1331</v>
      </c>
      <c r="BZ10" s="54">
        <f>'Y5 surgery transition matrices'!I139</f>
        <v>3.1459999999999995E-2</v>
      </c>
      <c r="CA10" s="54">
        <f>'Y5 surgery transition matrices'!J139</f>
        <v>0</v>
      </c>
      <c r="CB10" s="94">
        <f>'Y5 surgery transition matrices'!K139</f>
        <v>0.10985299999999999</v>
      </c>
    </row>
    <row r="11" spans="1:80" x14ac:dyDescent="0.25">
      <c r="A11" s="41" t="str">
        <f>'75-79 transition matrix'!A8</f>
        <v>DCC</v>
      </c>
      <c r="B11" s="41">
        <f>'75-79 transition matrix'!B8</f>
        <v>0</v>
      </c>
      <c r="C11" s="41">
        <f>'75-79 transition matrix'!C8</f>
        <v>0</v>
      </c>
      <c r="D11" s="41">
        <f>'75-79 transition matrix'!D8</f>
        <v>0</v>
      </c>
      <c r="E11" s="41">
        <f>'75-79 transition matrix'!E8</f>
        <v>0</v>
      </c>
      <c r="F11" s="41">
        <f>'75-79 transition matrix'!F8</f>
        <v>0</v>
      </c>
      <c r="G11" s="41">
        <f>'75-79 transition matrix'!G8</f>
        <v>0</v>
      </c>
      <c r="H11" s="41">
        <f>'75-79 transition matrix'!H8</f>
        <v>0.7746599999999999</v>
      </c>
      <c r="I11" s="41">
        <f>'75-79 transition matrix'!I8</f>
        <v>3.1459999999999995E-2</v>
      </c>
      <c r="J11" s="41">
        <f>'75-79 transition matrix'!J8</f>
        <v>3.388E-2</v>
      </c>
      <c r="K11" s="41">
        <f>'75-79 transition matrix'!K8</f>
        <v>0.16</v>
      </c>
      <c r="L11" s="41"/>
      <c r="M11" s="41"/>
      <c r="N11" s="41"/>
      <c r="O11" s="41"/>
      <c r="P11" s="41"/>
      <c r="Q11" s="4" t="s">
        <v>4</v>
      </c>
      <c r="R11" s="41">
        <v>0.78</v>
      </c>
      <c r="S11" s="38">
        <v>20712</v>
      </c>
      <c r="T11" s="23"/>
      <c r="U11" s="41"/>
      <c r="V11" s="75" t="str">
        <f>'Y1 surgery transition matrices'!A140</f>
        <v>DCC</v>
      </c>
      <c r="W11" s="54">
        <f>'Y1 surgery transition matrices'!B140</f>
        <v>0</v>
      </c>
      <c r="X11" s="54">
        <f>'Y1 surgery transition matrices'!C140</f>
        <v>0</v>
      </c>
      <c r="Y11" s="54">
        <f>'Y1 surgery transition matrices'!D140</f>
        <v>0</v>
      </c>
      <c r="Z11" s="54">
        <f>'Y1 surgery transition matrices'!E140</f>
        <v>0</v>
      </c>
      <c r="AA11" s="54">
        <f>'Y1 surgery transition matrices'!F140</f>
        <v>0</v>
      </c>
      <c r="AB11" s="54">
        <f>'Y1 surgery transition matrices'!G140</f>
        <v>0</v>
      </c>
      <c r="AC11" s="54">
        <f>'Y1 surgery transition matrices'!H140</f>
        <v>0.7746599999999999</v>
      </c>
      <c r="AD11" s="54">
        <f>'Y1 surgery transition matrices'!I140</f>
        <v>3.1459999999999995E-2</v>
      </c>
      <c r="AE11" s="54">
        <f>'Y1 surgery transition matrices'!J140</f>
        <v>3.388E-2</v>
      </c>
      <c r="AF11" s="54">
        <f>'Y1 surgery transition matrices'!K140</f>
        <v>0.16</v>
      </c>
      <c r="AG11" s="54"/>
      <c r="AH11" s="53" t="str">
        <f>'Y2 surgery transition matrices'!A140</f>
        <v>DCC</v>
      </c>
      <c r="AI11" s="54">
        <f>'Y2 surgery transition matrices'!B140</f>
        <v>0</v>
      </c>
      <c r="AJ11" s="54">
        <f>'Y2 surgery transition matrices'!C140</f>
        <v>0</v>
      </c>
      <c r="AK11" s="54">
        <f>'Y2 surgery transition matrices'!D140</f>
        <v>0</v>
      </c>
      <c r="AL11" s="54">
        <f>'Y2 surgery transition matrices'!E140</f>
        <v>0</v>
      </c>
      <c r="AM11" s="54">
        <f>'Y2 surgery transition matrices'!F140</f>
        <v>0</v>
      </c>
      <c r="AN11" s="54">
        <f>'Y2 surgery transition matrices'!G140</f>
        <v>0</v>
      </c>
      <c r="AO11" s="54">
        <f>'Y2 surgery transition matrices'!H140</f>
        <v>0.7746599999999999</v>
      </c>
      <c r="AP11" s="54">
        <f>'Y2 surgery transition matrices'!I140</f>
        <v>3.1459999999999995E-2</v>
      </c>
      <c r="AQ11" s="54">
        <f>'Y2 surgery transition matrices'!J140</f>
        <v>3.388E-2</v>
      </c>
      <c r="AR11" s="54">
        <f>'Y2 surgery transition matrices'!K140</f>
        <v>0.16</v>
      </c>
      <c r="AS11" s="54"/>
      <c r="AT11" s="53" t="str">
        <f>'Y3 surgery transition matrices'!A140</f>
        <v>DCC</v>
      </c>
      <c r="AU11" s="54">
        <f>'Y3 surgery transition matrices'!B140</f>
        <v>0</v>
      </c>
      <c r="AV11" s="54">
        <f>'Y3 surgery transition matrices'!C140</f>
        <v>0</v>
      </c>
      <c r="AW11" s="54">
        <f>'Y3 surgery transition matrices'!D140</f>
        <v>0</v>
      </c>
      <c r="AX11" s="54">
        <f>'Y3 surgery transition matrices'!E140</f>
        <v>0</v>
      </c>
      <c r="AY11" s="54">
        <f>'Y3 surgery transition matrices'!F140</f>
        <v>0</v>
      </c>
      <c r="AZ11" s="54">
        <f>'Y3 surgery transition matrices'!G140</f>
        <v>0</v>
      </c>
      <c r="BA11" s="54">
        <f>'Y3 surgery transition matrices'!H140</f>
        <v>0.7746599999999999</v>
      </c>
      <c r="BB11" s="54">
        <f>'Y3 surgery transition matrices'!I140</f>
        <v>3.1459999999999995E-2</v>
      </c>
      <c r="BC11" s="54">
        <f>'Y3 surgery transition matrices'!J140</f>
        <v>3.388E-2</v>
      </c>
      <c r="BD11" s="54">
        <f>'Y3 surgery transition matrices'!K140</f>
        <v>0.16</v>
      </c>
      <c r="BE11" s="54"/>
      <c r="BF11" s="53" t="str">
        <f>'Y4 surgery transition matrices'!A140</f>
        <v>DCC</v>
      </c>
      <c r="BG11" s="54">
        <f>'Y4 surgery transition matrices'!B140</f>
        <v>0</v>
      </c>
      <c r="BH11" s="54">
        <f>'Y4 surgery transition matrices'!C140</f>
        <v>0</v>
      </c>
      <c r="BI11" s="54">
        <f>'Y4 surgery transition matrices'!D140</f>
        <v>0</v>
      </c>
      <c r="BJ11" s="54">
        <f>'Y4 surgery transition matrices'!E140</f>
        <v>0</v>
      </c>
      <c r="BK11" s="54">
        <f>'Y4 surgery transition matrices'!F140</f>
        <v>0</v>
      </c>
      <c r="BL11" s="54">
        <f>'Y4 surgery transition matrices'!G140</f>
        <v>0</v>
      </c>
      <c r="BM11" s="54">
        <f>'Y4 surgery transition matrices'!H140</f>
        <v>0.7746599999999999</v>
      </c>
      <c r="BN11" s="54">
        <f>'Y4 surgery transition matrices'!I140</f>
        <v>3.1459999999999995E-2</v>
      </c>
      <c r="BO11" s="54">
        <f>'Y4 surgery transition matrices'!J140</f>
        <v>3.388E-2</v>
      </c>
      <c r="BP11" s="54">
        <f>'Y4 surgery transition matrices'!K140</f>
        <v>0.16</v>
      </c>
      <c r="BQ11" s="54"/>
      <c r="BR11" s="53" t="str">
        <f>'Y5 surgery transition matrices'!A140</f>
        <v>DCC</v>
      </c>
      <c r="BS11" s="54">
        <f>'Y5 surgery transition matrices'!B140</f>
        <v>0</v>
      </c>
      <c r="BT11" s="54">
        <f>'Y5 surgery transition matrices'!C140</f>
        <v>0</v>
      </c>
      <c r="BU11" s="54">
        <f>'Y5 surgery transition matrices'!D140</f>
        <v>0</v>
      </c>
      <c r="BV11" s="54">
        <f>'Y5 surgery transition matrices'!E140</f>
        <v>0</v>
      </c>
      <c r="BW11" s="54">
        <f>'Y5 surgery transition matrices'!F140</f>
        <v>0</v>
      </c>
      <c r="BX11" s="54">
        <f>'Y5 surgery transition matrices'!G140</f>
        <v>0</v>
      </c>
      <c r="BY11" s="54">
        <f>'Y5 surgery transition matrices'!H140</f>
        <v>0.7746599999999999</v>
      </c>
      <c r="BZ11" s="54">
        <f>'Y5 surgery transition matrices'!I140</f>
        <v>3.1459999999999995E-2</v>
      </c>
      <c r="CA11" s="54">
        <f>'Y5 surgery transition matrices'!J140</f>
        <v>3.388E-2</v>
      </c>
      <c r="CB11" s="94">
        <f>'Y5 surgery transition matrices'!K140</f>
        <v>0.16</v>
      </c>
    </row>
    <row r="12" spans="1:80" x14ac:dyDescent="0.25">
      <c r="A12" s="41" t="str">
        <f>'75-79 transition matrix'!A9</f>
        <v>HCC</v>
      </c>
      <c r="B12" s="41">
        <f>'75-79 transition matrix'!B9</f>
        <v>0</v>
      </c>
      <c r="C12" s="41">
        <f>'75-79 transition matrix'!C9</f>
        <v>0</v>
      </c>
      <c r="D12" s="41">
        <f>'75-79 transition matrix'!D9</f>
        <v>0</v>
      </c>
      <c r="E12" s="41">
        <f>'75-79 transition matrix'!E9</f>
        <v>0</v>
      </c>
      <c r="F12" s="41">
        <f>'75-79 transition matrix'!F9</f>
        <v>0</v>
      </c>
      <c r="G12" s="41">
        <f>'75-79 transition matrix'!G9</f>
        <v>0</v>
      </c>
      <c r="H12" s="41">
        <f>'75-79 transition matrix'!H9</f>
        <v>0</v>
      </c>
      <c r="I12" s="41">
        <f>'75-79 transition matrix'!I9</f>
        <v>0.37056200000000006</v>
      </c>
      <c r="J12" s="41">
        <f>'75-79 transition matrix'!J9</f>
        <v>7.038E-3</v>
      </c>
      <c r="K12" s="41">
        <f>'75-79 transition matrix'!K9</f>
        <v>0.62239999999999995</v>
      </c>
      <c r="L12" s="41"/>
      <c r="M12" s="41"/>
      <c r="N12" s="41"/>
      <c r="O12" s="41"/>
      <c r="P12" s="41"/>
      <c r="Q12" s="4" t="s">
        <v>64</v>
      </c>
      <c r="R12" s="41">
        <v>0.6</v>
      </c>
      <c r="S12" s="38">
        <v>51184</v>
      </c>
      <c r="T12" s="23"/>
      <c r="U12" s="41"/>
      <c r="V12" s="75" t="str">
        <f>'Y1 surgery transition matrices'!A141</f>
        <v>HCC</v>
      </c>
      <c r="W12" s="54">
        <f>'Y1 surgery transition matrices'!B141</f>
        <v>0</v>
      </c>
      <c r="X12" s="54">
        <f>'Y1 surgery transition matrices'!C141</f>
        <v>0</v>
      </c>
      <c r="Y12" s="54">
        <f>'Y1 surgery transition matrices'!D141</f>
        <v>0</v>
      </c>
      <c r="Z12" s="54">
        <f>'Y1 surgery transition matrices'!E141</f>
        <v>0</v>
      </c>
      <c r="AA12" s="54">
        <f>'Y1 surgery transition matrices'!F141</f>
        <v>0</v>
      </c>
      <c r="AB12" s="54">
        <f>'Y1 surgery transition matrices'!G141</f>
        <v>0</v>
      </c>
      <c r="AC12" s="54">
        <f>'Y1 surgery transition matrices'!H141</f>
        <v>0</v>
      </c>
      <c r="AD12" s="54">
        <f>'Y1 surgery transition matrices'!I141</f>
        <v>0.37056200000000006</v>
      </c>
      <c r="AE12" s="54">
        <f>'Y1 surgery transition matrices'!J141</f>
        <v>7.038E-3</v>
      </c>
      <c r="AF12" s="54">
        <f>'Y1 surgery transition matrices'!K141</f>
        <v>0.62239999999999995</v>
      </c>
      <c r="AG12" s="54"/>
      <c r="AH12" s="53" t="str">
        <f>'Y2 surgery transition matrices'!A141</f>
        <v>HCC</v>
      </c>
      <c r="AI12" s="54">
        <f>'Y2 surgery transition matrices'!B141</f>
        <v>0</v>
      </c>
      <c r="AJ12" s="54">
        <f>'Y2 surgery transition matrices'!C141</f>
        <v>0</v>
      </c>
      <c r="AK12" s="54">
        <f>'Y2 surgery transition matrices'!D141</f>
        <v>0</v>
      </c>
      <c r="AL12" s="54">
        <f>'Y2 surgery transition matrices'!E141</f>
        <v>0</v>
      </c>
      <c r="AM12" s="54">
        <f>'Y2 surgery transition matrices'!F141</f>
        <v>0</v>
      </c>
      <c r="AN12" s="54">
        <f>'Y2 surgery transition matrices'!G141</f>
        <v>0</v>
      </c>
      <c r="AO12" s="54">
        <f>'Y2 surgery transition matrices'!H141</f>
        <v>0</v>
      </c>
      <c r="AP12" s="54">
        <f>'Y2 surgery transition matrices'!I141</f>
        <v>0.37056200000000006</v>
      </c>
      <c r="AQ12" s="54">
        <f>'Y2 surgery transition matrices'!J141</f>
        <v>7.038E-3</v>
      </c>
      <c r="AR12" s="54">
        <f>'Y2 surgery transition matrices'!K141</f>
        <v>0.62239999999999995</v>
      </c>
      <c r="AS12" s="54"/>
      <c r="AT12" s="53" t="str">
        <f>'Y3 surgery transition matrices'!A141</f>
        <v>HCC</v>
      </c>
      <c r="AU12" s="54">
        <f>'Y3 surgery transition matrices'!B141</f>
        <v>0</v>
      </c>
      <c r="AV12" s="54">
        <f>'Y3 surgery transition matrices'!C141</f>
        <v>0</v>
      </c>
      <c r="AW12" s="54">
        <f>'Y3 surgery transition matrices'!D141</f>
        <v>0</v>
      </c>
      <c r="AX12" s="54">
        <f>'Y3 surgery transition matrices'!E141</f>
        <v>0</v>
      </c>
      <c r="AY12" s="54">
        <f>'Y3 surgery transition matrices'!F141</f>
        <v>0</v>
      </c>
      <c r="AZ12" s="54">
        <f>'Y3 surgery transition matrices'!G141</f>
        <v>0</v>
      </c>
      <c r="BA12" s="54">
        <f>'Y3 surgery transition matrices'!H141</f>
        <v>0</v>
      </c>
      <c r="BB12" s="54">
        <f>'Y3 surgery transition matrices'!I141</f>
        <v>0.37056200000000006</v>
      </c>
      <c r="BC12" s="54">
        <f>'Y3 surgery transition matrices'!J141</f>
        <v>7.038E-3</v>
      </c>
      <c r="BD12" s="54">
        <f>'Y3 surgery transition matrices'!K141</f>
        <v>0.62239999999999995</v>
      </c>
      <c r="BE12" s="54"/>
      <c r="BF12" s="53" t="str">
        <f>'Y4 surgery transition matrices'!A141</f>
        <v>HCC</v>
      </c>
      <c r="BG12" s="54">
        <f>'Y4 surgery transition matrices'!B141</f>
        <v>0</v>
      </c>
      <c r="BH12" s="54">
        <f>'Y4 surgery transition matrices'!C141</f>
        <v>0</v>
      </c>
      <c r="BI12" s="54">
        <f>'Y4 surgery transition matrices'!D141</f>
        <v>0</v>
      </c>
      <c r="BJ12" s="54">
        <f>'Y4 surgery transition matrices'!E141</f>
        <v>0</v>
      </c>
      <c r="BK12" s="54">
        <f>'Y4 surgery transition matrices'!F141</f>
        <v>0</v>
      </c>
      <c r="BL12" s="54">
        <f>'Y4 surgery transition matrices'!G141</f>
        <v>0</v>
      </c>
      <c r="BM12" s="54">
        <f>'Y4 surgery transition matrices'!H141</f>
        <v>0</v>
      </c>
      <c r="BN12" s="54">
        <f>'Y4 surgery transition matrices'!I141</f>
        <v>0.37056200000000006</v>
      </c>
      <c r="BO12" s="54">
        <f>'Y4 surgery transition matrices'!J141</f>
        <v>7.038E-3</v>
      </c>
      <c r="BP12" s="54">
        <f>'Y4 surgery transition matrices'!K141</f>
        <v>0.62239999999999995</v>
      </c>
      <c r="BQ12" s="54"/>
      <c r="BR12" s="53" t="str">
        <f>'Y5 surgery transition matrices'!A141</f>
        <v>HCC</v>
      </c>
      <c r="BS12" s="54">
        <f>'Y5 surgery transition matrices'!B141</f>
        <v>0</v>
      </c>
      <c r="BT12" s="54">
        <f>'Y5 surgery transition matrices'!C141</f>
        <v>0</v>
      </c>
      <c r="BU12" s="54">
        <f>'Y5 surgery transition matrices'!D141</f>
        <v>0</v>
      </c>
      <c r="BV12" s="54">
        <f>'Y5 surgery transition matrices'!E141</f>
        <v>0</v>
      </c>
      <c r="BW12" s="54">
        <f>'Y5 surgery transition matrices'!F141</f>
        <v>0</v>
      </c>
      <c r="BX12" s="54">
        <f>'Y5 surgery transition matrices'!G141</f>
        <v>0</v>
      </c>
      <c r="BY12" s="54">
        <f>'Y5 surgery transition matrices'!H141</f>
        <v>0</v>
      </c>
      <c r="BZ12" s="54">
        <f>'Y5 surgery transition matrices'!I141</f>
        <v>0.37056200000000006</v>
      </c>
      <c r="CA12" s="54">
        <f>'Y5 surgery transition matrices'!J141</f>
        <v>7.038E-3</v>
      </c>
      <c r="CB12" s="94">
        <f>'Y5 surgery transition matrices'!K141</f>
        <v>0.62239999999999995</v>
      </c>
    </row>
    <row r="13" spans="1:80" x14ac:dyDescent="0.25">
      <c r="A13" s="41" t="str">
        <f>'75-79 transition matrix'!A10</f>
        <v xml:space="preserve">LT </v>
      </c>
      <c r="B13" s="41">
        <f>'75-79 transition matrix'!B10</f>
        <v>0</v>
      </c>
      <c r="C13" s="41">
        <f>'75-79 transition matrix'!C10</f>
        <v>0</v>
      </c>
      <c r="D13" s="41">
        <f>'75-79 transition matrix'!D10</f>
        <v>0</v>
      </c>
      <c r="E13" s="41">
        <f>'75-79 transition matrix'!E10</f>
        <v>0</v>
      </c>
      <c r="F13" s="41">
        <f>'75-79 transition matrix'!F10</f>
        <v>0</v>
      </c>
      <c r="G13" s="41">
        <f>'75-79 transition matrix'!G10</f>
        <v>0</v>
      </c>
      <c r="H13" s="41">
        <f>'75-79 transition matrix'!H10</f>
        <v>0</v>
      </c>
      <c r="I13" s="41">
        <f>'75-79 transition matrix'!I10</f>
        <v>0</v>
      </c>
      <c r="J13" s="41">
        <f>'75-79 transition matrix'!J10</f>
        <v>0.92999999999999994</v>
      </c>
      <c r="K13" s="41">
        <f>'75-79 transition matrix'!K10</f>
        <v>7.0000000000000007E-2</v>
      </c>
      <c r="L13" s="41"/>
      <c r="M13" s="41"/>
      <c r="N13" s="41"/>
      <c r="O13" s="41"/>
      <c r="P13" s="41"/>
      <c r="Q13" s="4" t="s">
        <v>5</v>
      </c>
      <c r="R13" s="41">
        <v>0.65</v>
      </c>
      <c r="S13" s="38">
        <v>70930</v>
      </c>
      <c r="T13" s="23"/>
      <c r="U13" s="41"/>
      <c r="V13" s="75" t="str">
        <f>'Y1 surgery transition matrices'!A142</f>
        <v xml:space="preserve">LT </v>
      </c>
      <c r="W13" s="54">
        <f>'Y1 surgery transition matrices'!B142</f>
        <v>0</v>
      </c>
      <c r="X13" s="54">
        <f>'Y1 surgery transition matrices'!C142</f>
        <v>0</v>
      </c>
      <c r="Y13" s="54">
        <f>'Y1 surgery transition matrices'!D142</f>
        <v>0</v>
      </c>
      <c r="Z13" s="54">
        <f>'Y1 surgery transition matrices'!E142</f>
        <v>0</v>
      </c>
      <c r="AA13" s="54">
        <f>'Y1 surgery transition matrices'!F142</f>
        <v>0</v>
      </c>
      <c r="AB13" s="54">
        <f>'Y1 surgery transition matrices'!G142</f>
        <v>0</v>
      </c>
      <c r="AC13" s="54">
        <f>'Y1 surgery transition matrices'!H142</f>
        <v>0</v>
      </c>
      <c r="AD13" s="54">
        <f>'Y1 surgery transition matrices'!I142</f>
        <v>0</v>
      </c>
      <c r="AE13" s="54">
        <f>'Y1 surgery transition matrices'!J142</f>
        <v>0.92999999999999994</v>
      </c>
      <c r="AF13" s="54">
        <f>'Y1 surgery transition matrices'!K142</f>
        <v>7.0000000000000007E-2</v>
      </c>
      <c r="AG13" s="54"/>
      <c r="AH13" s="53" t="str">
        <f>'Y2 surgery transition matrices'!A142</f>
        <v xml:space="preserve">LT </v>
      </c>
      <c r="AI13" s="54">
        <f>'Y2 surgery transition matrices'!B142</f>
        <v>0</v>
      </c>
      <c r="AJ13" s="54">
        <f>'Y2 surgery transition matrices'!C142</f>
        <v>0</v>
      </c>
      <c r="AK13" s="54">
        <f>'Y2 surgery transition matrices'!D142</f>
        <v>0</v>
      </c>
      <c r="AL13" s="54">
        <f>'Y2 surgery transition matrices'!E142</f>
        <v>0</v>
      </c>
      <c r="AM13" s="54">
        <f>'Y2 surgery transition matrices'!F142</f>
        <v>0</v>
      </c>
      <c r="AN13" s="54">
        <f>'Y2 surgery transition matrices'!G142</f>
        <v>0</v>
      </c>
      <c r="AO13" s="54">
        <f>'Y2 surgery transition matrices'!H142</f>
        <v>0</v>
      </c>
      <c r="AP13" s="54">
        <f>'Y2 surgery transition matrices'!I142</f>
        <v>0</v>
      </c>
      <c r="AQ13" s="54">
        <f>'Y2 surgery transition matrices'!J142</f>
        <v>0.92999999999999994</v>
      </c>
      <c r="AR13" s="54">
        <f>'Y2 surgery transition matrices'!K142</f>
        <v>7.0000000000000007E-2</v>
      </c>
      <c r="AS13" s="54"/>
      <c r="AT13" s="53" t="str">
        <f>'Y3 surgery transition matrices'!A142</f>
        <v xml:space="preserve">LT </v>
      </c>
      <c r="AU13" s="54">
        <f>'Y3 surgery transition matrices'!B142</f>
        <v>0</v>
      </c>
      <c r="AV13" s="54">
        <f>'Y3 surgery transition matrices'!C142</f>
        <v>0</v>
      </c>
      <c r="AW13" s="54">
        <f>'Y3 surgery transition matrices'!D142</f>
        <v>0</v>
      </c>
      <c r="AX13" s="54">
        <f>'Y3 surgery transition matrices'!E142</f>
        <v>0</v>
      </c>
      <c r="AY13" s="54">
        <f>'Y3 surgery transition matrices'!F142</f>
        <v>0</v>
      </c>
      <c r="AZ13" s="54">
        <f>'Y3 surgery transition matrices'!G142</f>
        <v>0</v>
      </c>
      <c r="BA13" s="54">
        <f>'Y3 surgery transition matrices'!H142</f>
        <v>0</v>
      </c>
      <c r="BB13" s="54">
        <f>'Y3 surgery transition matrices'!I142</f>
        <v>0</v>
      </c>
      <c r="BC13" s="54">
        <f>'Y3 surgery transition matrices'!J142</f>
        <v>0.92999999999999994</v>
      </c>
      <c r="BD13" s="54">
        <f>'Y3 surgery transition matrices'!K142</f>
        <v>7.0000000000000007E-2</v>
      </c>
      <c r="BE13" s="54"/>
      <c r="BF13" s="53" t="str">
        <f>'Y4 surgery transition matrices'!A142</f>
        <v xml:space="preserve">LT </v>
      </c>
      <c r="BG13" s="54">
        <f>'Y4 surgery transition matrices'!B142</f>
        <v>0</v>
      </c>
      <c r="BH13" s="54">
        <f>'Y4 surgery transition matrices'!C142</f>
        <v>0</v>
      </c>
      <c r="BI13" s="54">
        <f>'Y4 surgery transition matrices'!D142</f>
        <v>0</v>
      </c>
      <c r="BJ13" s="54">
        <f>'Y4 surgery transition matrices'!E142</f>
        <v>0</v>
      </c>
      <c r="BK13" s="54">
        <f>'Y4 surgery transition matrices'!F142</f>
        <v>0</v>
      </c>
      <c r="BL13" s="54">
        <f>'Y4 surgery transition matrices'!G142</f>
        <v>0</v>
      </c>
      <c r="BM13" s="54">
        <f>'Y4 surgery transition matrices'!H142</f>
        <v>0</v>
      </c>
      <c r="BN13" s="54">
        <f>'Y4 surgery transition matrices'!I142</f>
        <v>0</v>
      </c>
      <c r="BO13" s="54">
        <f>'Y4 surgery transition matrices'!J142</f>
        <v>0.92999999999999994</v>
      </c>
      <c r="BP13" s="54">
        <f>'Y4 surgery transition matrices'!K142</f>
        <v>7.0000000000000007E-2</v>
      </c>
      <c r="BQ13" s="54"/>
      <c r="BR13" s="53" t="str">
        <f>'Y5 surgery transition matrices'!A142</f>
        <v xml:space="preserve">LT </v>
      </c>
      <c r="BS13" s="54">
        <f>'Y5 surgery transition matrices'!B142</f>
        <v>0</v>
      </c>
      <c r="BT13" s="54">
        <f>'Y5 surgery transition matrices'!C142</f>
        <v>0</v>
      </c>
      <c r="BU13" s="54">
        <f>'Y5 surgery transition matrices'!D142</f>
        <v>0</v>
      </c>
      <c r="BV13" s="54">
        <f>'Y5 surgery transition matrices'!E142</f>
        <v>0</v>
      </c>
      <c r="BW13" s="54">
        <f>'Y5 surgery transition matrices'!F142</f>
        <v>0</v>
      </c>
      <c r="BX13" s="54">
        <f>'Y5 surgery transition matrices'!G142</f>
        <v>0</v>
      </c>
      <c r="BY13" s="54">
        <f>'Y5 surgery transition matrices'!H142</f>
        <v>0</v>
      </c>
      <c r="BZ13" s="54">
        <f>'Y5 surgery transition matrices'!I142</f>
        <v>0</v>
      </c>
      <c r="CA13" s="54">
        <f>'Y5 surgery transition matrices'!J142</f>
        <v>0.92999999999999994</v>
      </c>
      <c r="CB13" s="94">
        <f>'Y5 surgery transition matrices'!K142</f>
        <v>7.0000000000000007E-2</v>
      </c>
    </row>
    <row r="14" spans="1:80" ht="15.75" thickBot="1" x14ac:dyDescent="0.3">
      <c r="A14" s="41" t="str">
        <f>'75-79 transition matrix'!A11</f>
        <v>death</v>
      </c>
      <c r="B14" s="41">
        <f>'75-79 transition matrix'!B11</f>
        <v>0</v>
      </c>
      <c r="C14" s="41">
        <f>'75-79 transition matrix'!C11</f>
        <v>0</v>
      </c>
      <c r="D14" s="41">
        <f>'75-79 transition matrix'!D11</f>
        <v>0</v>
      </c>
      <c r="E14" s="41">
        <f>'75-79 transition matrix'!E11</f>
        <v>0</v>
      </c>
      <c r="F14" s="41">
        <f>'75-79 transition matrix'!F11</f>
        <v>0</v>
      </c>
      <c r="G14" s="41">
        <f>'75-79 transition matrix'!G11</f>
        <v>0</v>
      </c>
      <c r="H14" s="41">
        <f>'75-79 transition matrix'!H11</f>
        <v>0</v>
      </c>
      <c r="I14" s="41">
        <f>'75-79 transition matrix'!I11</f>
        <v>0</v>
      </c>
      <c r="J14" s="41">
        <f>'75-79 transition matrix'!J11</f>
        <v>0</v>
      </c>
      <c r="K14" s="41">
        <f>'75-79 transition matrix'!K11</f>
        <v>1</v>
      </c>
      <c r="L14" s="41"/>
      <c r="M14" s="41"/>
      <c r="N14" s="41"/>
      <c r="O14" s="41"/>
      <c r="P14" s="41"/>
      <c r="Q14" s="4" t="s">
        <v>6</v>
      </c>
      <c r="R14" s="41">
        <v>0.75</v>
      </c>
      <c r="S14" s="38">
        <v>67168</v>
      </c>
      <c r="T14" s="38">
        <v>233738</v>
      </c>
      <c r="U14" s="41"/>
      <c r="V14" s="79" t="str">
        <f>'Y1 surgery transition matrices'!A143</f>
        <v>death</v>
      </c>
      <c r="W14" s="47">
        <f>'Y1 surgery transition matrices'!B143</f>
        <v>0</v>
      </c>
      <c r="X14" s="47">
        <f>'Y1 surgery transition matrices'!C143</f>
        <v>0</v>
      </c>
      <c r="Y14" s="47">
        <f>'Y1 surgery transition matrices'!D143</f>
        <v>0</v>
      </c>
      <c r="Z14" s="47">
        <f>'Y1 surgery transition matrices'!E143</f>
        <v>0</v>
      </c>
      <c r="AA14" s="47">
        <f>'Y1 surgery transition matrices'!F143</f>
        <v>0</v>
      </c>
      <c r="AB14" s="47">
        <f>'Y1 surgery transition matrices'!G143</f>
        <v>0</v>
      </c>
      <c r="AC14" s="47">
        <f>'Y1 surgery transition matrices'!H143</f>
        <v>0</v>
      </c>
      <c r="AD14" s="47">
        <f>'Y1 surgery transition matrices'!I143</f>
        <v>0</v>
      </c>
      <c r="AE14" s="47">
        <f>'Y1 surgery transition matrices'!J143</f>
        <v>0</v>
      </c>
      <c r="AF14" s="47">
        <f>'Y1 surgery transition matrices'!K143</f>
        <v>1</v>
      </c>
      <c r="AG14" s="47"/>
      <c r="AH14" s="80" t="str">
        <f>'Y2 surgery transition matrices'!A143</f>
        <v>death</v>
      </c>
      <c r="AI14" s="47">
        <f>'Y2 surgery transition matrices'!B143</f>
        <v>0</v>
      </c>
      <c r="AJ14" s="47">
        <f>'Y2 surgery transition matrices'!C143</f>
        <v>0</v>
      </c>
      <c r="AK14" s="47">
        <f>'Y2 surgery transition matrices'!D143</f>
        <v>0</v>
      </c>
      <c r="AL14" s="47">
        <f>'Y2 surgery transition matrices'!E143</f>
        <v>0</v>
      </c>
      <c r="AM14" s="47">
        <f>'Y2 surgery transition matrices'!F143</f>
        <v>0</v>
      </c>
      <c r="AN14" s="47">
        <f>'Y2 surgery transition matrices'!G143</f>
        <v>0</v>
      </c>
      <c r="AO14" s="47">
        <f>'Y2 surgery transition matrices'!H143</f>
        <v>0</v>
      </c>
      <c r="AP14" s="47">
        <f>'Y2 surgery transition matrices'!I143</f>
        <v>0</v>
      </c>
      <c r="AQ14" s="47">
        <f>'Y2 surgery transition matrices'!J143</f>
        <v>0</v>
      </c>
      <c r="AR14" s="47">
        <f>'Y2 surgery transition matrices'!K143</f>
        <v>1</v>
      </c>
      <c r="AS14" s="47"/>
      <c r="AT14" s="80" t="str">
        <f>'Y3 surgery transition matrices'!A143</f>
        <v>death</v>
      </c>
      <c r="AU14" s="47">
        <f>'Y3 surgery transition matrices'!B143</f>
        <v>0</v>
      </c>
      <c r="AV14" s="47">
        <f>'Y3 surgery transition matrices'!C143</f>
        <v>0</v>
      </c>
      <c r="AW14" s="47">
        <f>'Y3 surgery transition matrices'!D143</f>
        <v>0</v>
      </c>
      <c r="AX14" s="47">
        <f>'Y3 surgery transition matrices'!E143</f>
        <v>0</v>
      </c>
      <c r="AY14" s="47">
        <f>'Y3 surgery transition matrices'!F143</f>
        <v>0</v>
      </c>
      <c r="AZ14" s="47">
        <f>'Y3 surgery transition matrices'!G143</f>
        <v>0</v>
      </c>
      <c r="BA14" s="47">
        <f>'Y3 surgery transition matrices'!H143</f>
        <v>0</v>
      </c>
      <c r="BB14" s="47">
        <f>'Y3 surgery transition matrices'!I143</f>
        <v>0</v>
      </c>
      <c r="BC14" s="47">
        <f>'Y3 surgery transition matrices'!J143</f>
        <v>0</v>
      </c>
      <c r="BD14" s="47">
        <f>'Y3 surgery transition matrices'!K143</f>
        <v>1</v>
      </c>
      <c r="BE14" s="47"/>
      <c r="BF14" s="80" t="str">
        <f>'Y4 surgery transition matrices'!A143</f>
        <v>death</v>
      </c>
      <c r="BG14" s="47">
        <f>'Y4 surgery transition matrices'!B143</f>
        <v>0</v>
      </c>
      <c r="BH14" s="47">
        <f>'Y4 surgery transition matrices'!C143</f>
        <v>0</v>
      </c>
      <c r="BI14" s="47">
        <f>'Y4 surgery transition matrices'!D143</f>
        <v>0</v>
      </c>
      <c r="BJ14" s="47">
        <f>'Y4 surgery transition matrices'!E143</f>
        <v>0</v>
      </c>
      <c r="BK14" s="47">
        <f>'Y4 surgery transition matrices'!F143</f>
        <v>0</v>
      </c>
      <c r="BL14" s="47">
        <f>'Y4 surgery transition matrices'!G143</f>
        <v>0</v>
      </c>
      <c r="BM14" s="47">
        <f>'Y4 surgery transition matrices'!H143</f>
        <v>0</v>
      </c>
      <c r="BN14" s="47">
        <f>'Y4 surgery transition matrices'!I143</f>
        <v>0</v>
      </c>
      <c r="BO14" s="47">
        <f>'Y4 surgery transition matrices'!J143</f>
        <v>0</v>
      </c>
      <c r="BP14" s="47">
        <f>'Y4 surgery transition matrices'!K143</f>
        <v>1</v>
      </c>
      <c r="BQ14" s="47"/>
      <c r="BR14" s="80" t="str">
        <f>'Y5 surgery transition matrices'!A143</f>
        <v>death</v>
      </c>
      <c r="BS14" s="47">
        <f>'Y5 surgery transition matrices'!B143</f>
        <v>0</v>
      </c>
      <c r="BT14" s="47">
        <f>'Y5 surgery transition matrices'!C143</f>
        <v>0</v>
      </c>
      <c r="BU14" s="47">
        <f>'Y5 surgery transition matrices'!D143</f>
        <v>0</v>
      </c>
      <c r="BV14" s="47">
        <f>'Y5 surgery transition matrices'!E143</f>
        <v>0</v>
      </c>
      <c r="BW14" s="47">
        <f>'Y5 surgery transition matrices'!F143</f>
        <v>0</v>
      </c>
      <c r="BX14" s="47">
        <f>'Y5 surgery transition matrices'!G143</f>
        <v>0</v>
      </c>
      <c r="BY14" s="47">
        <f>'Y5 surgery transition matrices'!H143</f>
        <v>0</v>
      </c>
      <c r="BZ14" s="47">
        <f>'Y5 surgery transition matrices'!I143</f>
        <v>0</v>
      </c>
      <c r="CA14" s="47">
        <f>'Y5 surgery transition matrices'!J143</f>
        <v>0</v>
      </c>
      <c r="CB14" s="95">
        <f>'Y5 surgery transition matrices'!K143</f>
        <v>1</v>
      </c>
    </row>
    <row r="15" spans="1:80" x14ac:dyDescent="0.25">
      <c r="A15" s="41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" t="s">
        <v>65</v>
      </c>
      <c r="R15" s="41"/>
      <c r="S15" s="23"/>
      <c r="T15" s="38">
        <v>62317</v>
      </c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</row>
    <row r="16" spans="1:80" x14ac:dyDescent="0.25">
      <c r="A16" s="15" t="str">
        <f>A1</f>
        <v>Year 0</v>
      </c>
      <c r="B16" s="15" t="str">
        <f t="shared" ref="B16:K17" si="0">B1</f>
        <v>no NAFLD</v>
      </c>
      <c r="C16" s="15" t="str">
        <f t="shared" si="0"/>
        <v>NAFLD F0</v>
      </c>
      <c r="D16" s="15" t="str">
        <f t="shared" si="0"/>
        <v xml:space="preserve">F1 </v>
      </c>
      <c r="E16" s="15" t="str">
        <f t="shared" si="0"/>
        <v>F2</v>
      </c>
      <c r="F16" s="15" t="str">
        <f t="shared" si="0"/>
        <v>F3</v>
      </c>
      <c r="G16" s="15" t="str">
        <f t="shared" si="0"/>
        <v>F4</v>
      </c>
      <c r="H16" s="15" t="str">
        <f t="shared" si="0"/>
        <v>DCC</v>
      </c>
      <c r="I16" s="15" t="str">
        <f t="shared" si="0"/>
        <v>NASH-HCC</v>
      </c>
      <c r="J16" s="15" t="str">
        <f t="shared" si="0"/>
        <v>Cirrhosis LT</v>
      </c>
      <c r="K16" s="15" t="str">
        <f t="shared" si="0"/>
        <v>death</v>
      </c>
      <c r="L16" s="4" t="s">
        <v>110</v>
      </c>
      <c r="M16" s="15" t="s">
        <v>112</v>
      </c>
      <c r="N16" s="4" t="s">
        <v>151</v>
      </c>
      <c r="O16" s="22" t="s">
        <v>153</v>
      </c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</row>
    <row r="17" spans="1:79" x14ac:dyDescent="0.25">
      <c r="A17" s="4">
        <v>75</v>
      </c>
      <c r="B17" s="41">
        <f t="shared" si="0"/>
        <v>255.1260009810544</v>
      </c>
      <c r="C17" s="41">
        <f t="shared" si="0"/>
        <v>105.42790255888713</v>
      </c>
      <c r="D17" s="41">
        <f t="shared" si="0"/>
        <v>8.3387188389199078</v>
      </c>
      <c r="E17" s="41">
        <f t="shared" si="0"/>
        <v>4.4400970441002121</v>
      </c>
      <c r="F17" s="41">
        <f t="shared" si="0"/>
        <v>2.5990811965464653</v>
      </c>
      <c r="G17" s="41">
        <f t="shared" si="0"/>
        <v>1.6244257478415405</v>
      </c>
      <c r="H17" s="41">
        <f t="shared" si="0"/>
        <v>0.63233126836691811</v>
      </c>
      <c r="I17" s="41">
        <f t="shared" si="0"/>
        <v>7.9149213226150317E-2</v>
      </c>
      <c r="J17" s="41">
        <f t="shared" si="0"/>
        <v>1.947580306570108E-2</v>
      </c>
      <c r="K17" s="41">
        <f t="shared" si="0"/>
        <v>0</v>
      </c>
      <c r="L17" s="41">
        <f xml:space="preserve"> (C17 + D17 + E17 + F17 + G17 + H17) / $Q$2</f>
        <v>0.325315163447843</v>
      </c>
      <c r="M17" s="41">
        <f xml:space="preserve"> (D17 + E17 + F17 + G17 + H17) / (C17 + D17 + E17 + F17+ G17 + H17)</f>
        <v>0.14329829133374311</v>
      </c>
      <c r="N17" s="41">
        <f>I17 / (D17 + E17 + F17 + G17 + H17)</f>
        <v>4.4882770479242398E-3</v>
      </c>
      <c r="O17" s="41">
        <f>SUM(B17:J17)</f>
        <v>378.28718265200843</v>
      </c>
      <c r="P17" s="41"/>
      <c r="Q17" s="33"/>
      <c r="R17" s="22" t="s">
        <v>347</v>
      </c>
      <c r="S17" s="22" t="s">
        <v>344</v>
      </c>
      <c r="T17" s="22" t="s">
        <v>345</v>
      </c>
      <c r="U17" s="22" t="s">
        <v>348</v>
      </c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</row>
    <row r="18" spans="1:79" x14ac:dyDescent="0.25">
      <c r="A18" s="41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" t="s">
        <v>339</v>
      </c>
      <c r="R18" s="38">
        <v>44956</v>
      </c>
      <c r="S18" s="57">
        <f>$E$2 * $R$18</f>
        <v>199609.00271456913</v>
      </c>
      <c r="T18" s="57">
        <f>$F$2 * $R$18</f>
        <v>116844.2942719429</v>
      </c>
      <c r="U18" s="23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</row>
    <row r="19" spans="1:79" x14ac:dyDescent="0.25">
      <c r="A19" s="4" t="s">
        <v>80</v>
      </c>
      <c r="B19" s="15" t="s">
        <v>66</v>
      </c>
      <c r="C19" s="15" t="s">
        <v>87</v>
      </c>
      <c r="D19" s="15" t="s">
        <v>77</v>
      </c>
      <c r="E19" s="15" t="s">
        <v>2</v>
      </c>
      <c r="F19" s="15" t="s">
        <v>3</v>
      </c>
      <c r="G19" s="15" t="s">
        <v>4</v>
      </c>
      <c r="H19" s="15" t="s">
        <v>64</v>
      </c>
      <c r="I19" s="15" t="s">
        <v>78</v>
      </c>
      <c r="J19" s="15" t="s">
        <v>79</v>
      </c>
      <c r="K19" s="15" t="s">
        <v>65</v>
      </c>
      <c r="L19" s="4" t="s">
        <v>110</v>
      </c>
      <c r="M19" s="15" t="s">
        <v>112</v>
      </c>
      <c r="N19" s="4" t="s">
        <v>151</v>
      </c>
      <c r="O19" s="22" t="s">
        <v>153</v>
      </c>
      <c r="P19" s="41"/>
      <c r="Q19" s="4" t="s">
        <v>340</v>
      </c>
      <c r="R19" s="23">
        <v>0</v>
      </c>
      <c r="S19" s="23">
        <f>$E$20* $R$19</f>
        <v>0</v>
      </c>
      <c r="T19" s="23">
        <f>$F$20* $R$19</f>
        <v>0</v>
      </c>
      <c r="U19" s="23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</row>
    <row r="20" spans="1:79" x14ac:dyDescent="0.25">
      <c r="A20" s="4">
        <v>76</v>
      </c>
      <c r="B20" s="41">
        <f t="array" ref="B20:K20">MMULT(B17:K17,W5:AF14)</f>
        <v>237.68480318420436</v>
      </c>
      <c r="C20" s="41">
        <v>106.99336884192452</v>
      </c>
      <c r="D20" s="41">
        <v>9.6643800154768176</v>
      </c>
      <c r="E20" s="41">
        <v>4.4785786179455842</v>
      </c>
      <c r="F20" s="41">
        <v>2.5589497367870302</v>
      </c>
      <c r="G20" s="41">
        <v>1.3241977566997192</v>
      </c>
      <c r="H20" s="41">
        <v>0.70605280739082577</v>
      </c>
      <c r="I20" s="41">
        <v>0.10263693792913188</v>
      </c>
      <c r="J20" s="41">
        <v>4.0092932386058835E-2</v>
      </c>
      <c r="K20" s="41">
        <v>14.734121821264367</v>
      </c>
      <c r="L20" s="41">
        <f xml:space="preserve"> (C20 + D20 + E20 + F20 + G20 + H20) / $Q$2</f>
        <v>0.332354712350593</v>
      </c>
      <c r="M20" s="41">
        <f xml:space="preserve"> (D20 + E20 + F20 + G20 + H20) / (C20 + D20 + E20 + F20+ G20 + H20)</f>
        <v>0.14899248597819248</v>
      </c>
      <c r="N20" s="41">
        <f>I20 / (D20 + E20 + F20 + G20 + H20)</f>
        <v>5.4791835948602811E-3</v>
      </c>
      <c r="O20" s="41">
        <f>SUM(B20:J20)</f>
        <v>363.55306083074407</v>
      </c>
      <c r="P20" s="41"/>
      <c r="Q20" s="4" t="s">
        <v>341</v>
      </c>
      <c r="R20" s="23">
        <v>0</v>
      </c>
      <c r="S20" s="23">
        <f>$E$23* $R$20</f>
        <v>0</v>
      </c>
      <c r="T20" s="23">
        <f>$F$23* $R$20</f>
        <v>0</v>
      </c>
      <c r="U20" s="23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</row>
    <row r="21" spans="1:79" x14ac:dyDescent="0.25">
      <c r="A21" s="41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" t="s">
        <v>342</v>
      </c>
      <c r="R21" s="23">
        <v>0</v>
      </c>
      <c r="S21" s="23">
        <f>$E$26* $R$21</f>
        <v>0</v>
      </c>
      <c r="T21" s="23">
        <f>$F$26* $R$21</f>
        <v>0</v>
      </c>
      <c r="U21" s="23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</row>
    <row r="22" spans="1:79" x14ac:dyDescent="0.25">
      <c r="A22" s="4" t="s">
        <v>81</v>
      </c>
      <c r="B22" s="15" t="s">
        <v>66</v>
      </c>
      <c r="C22" s="15" t="s">
        <v>87</v>
      </c>
      <c r="D22" s="15" t="s">
        <v>77</v>
      </c>
      <c r="E22" s="15" t="s">
        <v>2</v>
      </c>
      <c r="F22" s="15" t="s">
        <v>3</v>
      </c>
      <c r="G22" s="15" t="s">
        <v>4</v>
      </c>
      <c r="H22" s="15" t="s">
        <v>64</v>
      </c>
      <c r="I22" s="15" t="s">
        <v>78</v>
      </c>
      <c r="J22" s="15" t="s">
        <v>79</v>
      </c>
      <c r="K22" s="15" t="s">
        <v>65</v>
      </c>
      <c r="L22" s="4" t="s">
        <v>110</v>
      </c>
      <c r="M22" s="15" t="s">
        <v>112</v>
      </c>
      <c r="N22" s="4" t="s">
        <v>151</v>
      </c>
      <c r="O22" s="22" t="s">
        <v>153</v>
      </c>
      <c r="P22" s="41"/>
      <c r="Q22" s="4" t="s">
        <v>343</v>
      </c>
      <c r="R22" s="23">
        <v>0</v>
      </c>
      <c r="S22" s="23">
        <f>$E$29* $R$22</f>
        <v>0</v>
      </c>
      <c r="T22" s="23">
        <f>$E$29* $R$22</f>
        <v>0</v>
      </c>
      <c r="U22" s="23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</row>
    <row r="23" spans="1:79" x14ac:dyDescent="0.25">
      <c r="A23" s="4">
        <v>77</v>
      </c>
      <c r="B23" s="41">
        <f t="array" ref="B23:K23">MMULT(B20:K20,AI5:AR14)</f>
        <v>222.69563164959339</v>
      </c>
      <c r="C23" s="41">
        <v>106.71641771592935</v>
      </c>
      <c r="D23" s="41">
        <v>10.960212254867754</v>
      </c>
      <c r="E23" s="41">
        <v>4.5823818531147333</v>
      </c>
      <c r="F23" s="41">
        <v>2.392546928373064</v>
      </c>
      <c r="G23" s="41">
        <v>1.1178113304757193</v>
      </c>
      <c r="H23" s="41">
        <v>0.72320158919010957</v>
      </c>
      <c r="I23" s="41">
        <v>0.10422001532073805</v>
      </c>
      <c r="J23" s="41">
        <v>6.1929855002581122E-2</v>
      </c>
      <c r="K23" s="41">
        <v>28.932829460140958</v>
      </c>
      <c r="L23" s="41">
        <f xml:space="preserve"> (C23 + D23 + E23 + F23 + G23 + H23) / $Q$2</f>
        <v>0.33438238849428054</v>
      </c>
      <c r="M23" s="41">
        <f xml:space="preserve"> (D23 + E23 + F23 + G23 + H23) / (C23 + D23 + E23 + F23+ G23 + H23)</f>
        <v>0.15634241358701595</v>
      </c>
      <c r="N23" s="41">
        <f>I23 / (D23 + E23 + F23 + G23 + H23)</f>
        <v>5.2699840197697016E-3</v>
      </c>
      <c r="O23" s="41">
        <f>SUM(B23:J23)</f>
        <v>349.35435319186746</v>
      </c>
      <c r="P23" s="41"/>
      <c r="Q23" s="22" t="s">
        <v>346</v>
      </c>
      <c r="R23" s="23"/>
      <c r="S23" s="57">
        <f>SUM(S18:S22)</f>
        <v>199609.00271456913</v>
      </c>
      <c r="T23" s="57">
        <f>SUM(T18:T22)</f>
        <v>116844.2942719429</v>
      </c>
      <c r="U23" s="43">
        <f>SUM(S23:T23)</f>
        <v>316453.29698651202</v>
      </c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</row>
    <row r="24" spans="1:79" x14ac:dyDescent="0.25">
      <c r="A24" s="41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</row>
    <row r="25" spans="1:79" x14ac:dyDescent="0.25">
      <c r="A25" s="4" t="s">
        <v>82</v>
      </c>
      <c r="B25" s="15" t="s">
        <v>66</v>
      </c>
      <c r="C25" s="15" t="s">
        <v>87</v>
      </c>
      <c r="D25" s="15" t="s">
        <v>77</v>
      </c>
      <c r="E25" s="15" t="s">
        <v>2</v>
      </c>
      <c r="F25" s="15" t="s">
        <v>3</v>
      </c>
      <c r="G25" s="15" t="s">
        <v>4</v>
      </c>
      <c r="H25" s="15" t="s">
        <v>64</v>
      </c>
      <c r="I25" s="15" t="s">
        <v>78</v>
      </c>
      <c r="J25" s="15" t="s">
        <v>79</v>
      </c>
      <c r="K25" s="15" t="s">
        <v>65</v>
      </c>
      <c r="L25" s="4" t="s">
        <v>110</v>
      </c>
      <c r="M25" s="15" t="s">
        <v>112</v>
      </c>
      <c r="N25" s="4" t="s">
        <v>151</v>
      </c>
      <c r="O25" s="22" t="s">
        <v>153</v>
      </c>
      <c r="P25" s="41"/>
      <c r="Q25" s="53"/>
      <c r="R25" s="54"/>
      <c r="S25" s="54"/>
      <c r="T25" s="54"/>
      <c r="U25" s="54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</row>
    <row r="26" spans="1:79" x14ac:dyDescent="0.25">
      <c r="A26" s="4">
        <v>78</v>
      </c>
      <c r="B26" s="41">
        <f t="array" ref="B26:K26">MMULT(B23:K23,AU5:BD14)</f>
        <v>209.58080990777063</v>
      </c>
      <c r="C26" s="41">
        <v>105.2022465353222</v>
      </c>
      <c r="D26" s="41">
        <v>12.087502241349924</v>
      </c>
      <c r="E26" s="41">
        <v>4.7430036349429852</v>
      </c>
      <c r="F26" s="41">
        <v>2.2239799119470849</v>
      </c>
      <c r="G26" s="41">
        <v>0.96384105398805631</v>
      </c>
      <c r="H26" s="41">
        <v>0.70901603116832845</v>
      </c>
      <c r="I26" s="41">
        <v>9.8815161704171345E-2</v>
      </c>
      <c r="J26" s="41">
        <v>8.2830335461988702E-2</v>
      </c>
      <c r="K26" s="41">
        <v>42.595137838353047</v>
      </c>
      <c r="L26" s="41">
        <f xml:space="preserve"> (C26 + D26 + E26 + F26 + G26 + H26) / $Q$2</f>
        <v>0.33289414810695012</v>
      </c>
      <c r="M26" s="41">
        <f xml:space="preserve"> (D26 + E26 + F26 + G26 + H26) / (C26 + D26 + E26 + F26+ G26 + H26)</f>
        <v>0.16459469907523849</v>
      </c>
      <c r="N26" s="41">
        <f>I26 / (D26 + E26 + F26 + G26 + H26)</f>
        <v>4.7673820184159239E-3</v>
      </c>
      <c r="O26" s="41">
        <f>SUM(B26:J26)</f>
        <v>335.6920448136554</v>
      </c>
      <c r="P26" s="41"/>
      <c r="Q26" s="53"/>
      <c r="R26" s="54"/>
      <c r="S26" s="54"/>
      <c r="T26" s="54"/>
      <c r="U26" s="54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</row>
    <row r="27" spans="1:79" x14ac:dyDescent="0.25">
      <c r="A27" s="41"/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</row>
    <row r="28" spans="1:79" x14ac:dyDescent="0.25">
      <c r="A28" s="4" t="s">
        <v>83</v>
      </c>
      <c r="B28" s="15" t="s">
        <v>66</v>
      </c>
      <c r="C28" s="15" t="s">
        <v>87</v>
      </c>
      <c r="D28" s="15" t="s">
        <v>77</v>
      </c>
      <c r="E28" s="15" t="s">
        <v>2</v>
      </c>
      <c r="F28" s="15" t="s">
        <v>3</v>
      </c>
      <c r="G28" s="15" t="s">
        <v>4</v>
      </c>
      <c r="H28" s="15" t="s">
        <v>64</v>
      </c>
      <c r="I28" s="15" t="s">
        <v>78</v>
      </c>
      <c r="J28" s="15" t="s">
        <v>79</v>
      </c>
      <c r="K28" s="15" t="s">
        <v>65</v>
      </c>
      <c r="L28" s="4" t="s">
        <v>110</v>
      </c>
      <c r="M28" s="15" t="s">
        <v>112</v>
      </c>
      <c r="N28" s="4" t="s">
        <v>151</v>
      </c>
      <c r="O28" s="22" t="s">
        <v>153</v>
      </c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L28" s="22" t="s">
        <v>218</v>
      </c>
      <c r="AM28" s="22" t="s">
        <v>219</v>
      </c>
      <c r="AN28" s="22" t="s">
        <v>220</v>
      </c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</row>
    <row r="29" spans="1:79" x14ac:dyDescent="0.25">
      <c r="A29" s="4">
        <v>79</v>
      </c>
      <c r="B29" s="41">
        <f t="array" ref="B29:K29">MMULT(B26:K26,BG5:BP14)</f>
        <v>197.92333106255521</v>
      </c>
      <c r="C29" s="41">
        <v>102.87051983222486</v>
      </c>
      <c r="D29" s="41">
        <v>13.068239257058865</v>
      </c>
      <c r="E29" s="41">
        <v>4.9014414329431029</v>
      </c>
      <c r="F29" s="41">
        <v>2.0725168488343098</v>
      </c>
      <c r="G29" s="41">
        <v>0.84510438428025658</v>
      </c>
      <c r="H29" s="41">
        <v>0.67753360299066756</v>
      </c>
      <c r="I29" s="41">
        <v>9.1494251012349578E-2</v>
      </c>
      <c r="J29" s="41">
        <v>0.10174913622370642</v>
      </c>
      <c r="K29" s="41">
        <v>55.735252843885064</v>
      </c>
      <c r="L29" s="41">
        <f xml:space="preserve"> (C29 + D29 + E29 + F29 + G29 + H29) / $Q$2</f>
        <v>0.32894414895574681</v>
      </c>
      <c r="M29" s="41">
        <f xml:space="preserve"> (D29 + E29 + F29 + G29 + H29) / (C29 + D29 + E29 + F29+ G29 + H29)</f>
        <v>0.17330151438076188</v>
      </c>
      <c r="N29" s="41">
        <f>I29 / (D29 + E29 + F29 + G29 + H29)</f>
        <v>4.2427520906237939E-3</v>
      </c>
      <c r="O29" s="41">
        <f>SUM(B29:J29)</f>
        <v>322.5519298081233</v>
      </c>
      <c r="P29" s="41"/>
      <c r="Q29" s="22" t="s">
        <v>163</v>
      </c>
      <c r="R29" s="22" t="s">
        <v>154</v>
      </c>
      <c r="S29" s="22" t="s">
        <v>155</v>
      </c>
      <c r="T29" s="22" t="s">
        <v>156</v>
      </c>
      <c r="U29" s="22" t="s">
        <v>157</v>
      </c>
      <c r="V29" s="22" t="s">
        <v>158</v>
      </c>
      <c r="W29" s="22" t="s">
        <v>159</v>
      </c>
      <c r="X29" s="22" t="s">
        <v>160</v>
      </c>
      <c r="Y29" s="22" t="s">
        <v>161</v>
      </c>
      <c r="Z29" s="22" t="s">
        <v>162</v>
      </c>
      <c r="AA29" s="41"/>
      <c r="AB29" s="22" t="s">
        <v>181</v>
      </c>
      <c r="AC29" s="22" t="s">
        <v>182</v>
      </c>
      <c r="AD29" s="22" t="s">
        <v>174</v>
      </c>
      <c r="AE29" s="22" t="s">
        <v>175</v>
      </c>
      <c r="AF29" s="22" t="s">
        <v>176</v>
      </c>
      <c r="AG29" s="22" t="s">
        <v>177</v>
      </c>
      <c r="AH29" s="22" t="s">
        <v>178</v>
      </c>
      <c r="AI29" s="22" t="s">
        <v>179</v>
      </c>
      <c r="AJ29" s="22" t="s">
        <v>180</v>
      </c>
      <c r="AK29" s="22" t="s">
        <v>183</v>
      </c>
      <c r="AL29">
        <f>C29 - C17</f>
        <v>-2.5573827266622686</v>
      </c>
      <c r="AM29">
        <f>J29 - J17</f>
        <v>8.2273333158005335E-2</v>
      </c>
      <c r="AN29">
        <f>K29-K17</f>
        <v>55.735252843885064</v>
      </c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</row>
    <row r="30" spans="1:79" x14ac:dyDescent="0.25">
      <c r="A30" s="22" t="s">
        <v>153</v>
      </c>
      <c r="B30" s="4">
        <f t="shared" ref="B30:J30" si="1">SUM(B17:B29)</f>
        <v>1123.010576785178</v>
      </c>
      <c r="C30" s="4">
        <f t="shared" si="1"/>
        <v>527.2104554842881</v>
      </c>
      <c r="D30" s="4">
        <f t="shared" si="1"/>
        <v>54.119052607673268</v>
      </c>
      <c r="E30" s="4">
        <f t="shared" si="1"/>
        <v>23.145502583046614</v>
      </c>
      <c r="F30" s="4">
        <f t="shared" si="1"/>
        <v>11.847074622487954</v>
      </c>
      <c r="G30" s="4">
        <f t="shared" si="1"/>
        <v>5.875380273285292</v>
      </c>
      <c r="H30" s="4">
        <f t="shared" si="1"/>
        <v>3.4481352991068492</v>
      </c>
      <c r="I30" s="4">
        <f t="shared" si="1"/>
        <v>0.47631557919254114</v>
      </c>
      <c r="J30" s="4">
        <f t="shared" si="1"/>
        <v>0.30607806214003613</v>
      </c>
      <c r="K30" s="41"/>
      <c r="L30" s="4"/>
      <c r="M30" s="41"/>
      <c r="N30" s="41"/>
      <c r="O30" s="4">
        <f>SUM(B30:J30)</f>
        <v>1749.4385712963985</v>
      </c>
      <c r="P30" s="41"/>
      <c r="Q30" s="41">
        <f xml:space="preserve"> $R$6 * B30</f>
        <v>1123.010576785178</v>
      </c>
      <c r="R30" s="41">
        <f>$R$7 * C30</f>
        <v>527.2104554842881</v>
      </c>
      <c r="S30" s="41">
        <f xml:space="preserve"> $R$8 * D30</f>
        <v>51.413099977289605</v>
      </c>
      <c r="T30" s="41">
        <f xml:space="preserve"> $R$9 * E30</f>
        <v>21.988227453894282</v>
      </c>
      <c r="U30" s="41">
        <f xml:space="preserve"> $R$10 * F30</f>
        <v>10.899308652688918</v>
      </c>
      <c r="V30" s="41">
        <f>$R$11 * G30</f>
        <v>4.582796613162528</v>
      </c>
      <c r="W30" s="41">
        <f>$R$12 *H30</f>
        <v>2.0688811794641095</v>
      </c>
      <c r="X30" s="41">
        <f xml:space="preserve"> $R$13 * I30</f>
        <v>0.30960512647515176</v>
      </c>
      <c r="Y30" s="41">
        <f xml:space="preserve"> $R$14 * J30</f>
        <v>0.22955854660502711</v>
      </c>
      <c r="Z30" s="4">
        <f>SUM(Q30:Y30)</f>
        <v>1741.7125098190459</v>
      </c>
      <c r="AA30" s="41"/>
      <c r="AB30" s="49">
        <f xml:space="preserve"> $S$6 * B30</f>
        <v>2817633.5371540119</v>
      </c>
      <c r="AC30" s="49">
        <f>$S$7 * C30</f>
        <v>2042940.5150016164</v>
      </c>
      <c r="AD30" s="49">
        <f xml:space="preserve"> $S$8 * D30</f>
        <v>212417.28148511756</v>
      </c>
      <c r="AE30" s="49">
        <f xml:space="preserve"> $S$9 * E30</f>
        <v>92582.010332186459</v>
      </c>
      <c r="AF30" s="49">
        <f xml:space="preserve"> $S$10 * F30</f>
        <v>53311.83580119579</v>
      </c>
      <c r="AG30" s="49">
        <f>$S$11 * G30</f>
        <v>121690.87622028496</v>
      </c>
      <c r="AH30" s="49">
        <f>$S$12 *H30</f>
        <v>176489.35714948497</v>
      </c>
      <c r="AI30" s="49">
        <f xml:space="preserve"> $S$13 * I30</f>
        <v>33785.064032126946</v>
      </c>
      <c r="AJ30" s="49">
        <f xml:space="preserve"> $S$14 * J30</f>
        <v>20558.651277821948</v>
      </c>
      <c r="AK30" s="39">
        <f>SUM(AB30:AJ30) + AL30 + AM30 + AN30</f>
        <v>9058367.1490303613</v>
      </c>
      <c r="AL30" s="39">
        <f>IF(AL29&gt;0,(AL29*$T$7)-(AL29*$S$7),0)</f>
        <v>0</v>
      </c>
      <c r="AM30" s="39">
        <f>IF(AM29 &gt; 0, (AM29 * $T$14) - (AM29 * $S$14), 0)</f>
        <v>13704.269104128951</v>
      </c>
      <c r="AN30" s="39">
        <f t="array" ref="AN30">IF(AN29&gt;0,AN29*$T$15,0)</f>
        <v>3473253.7514723856</v>
      </c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</row>
    <row r="31" spans="1:79" x14ac:dyDescent="0.25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</row>
    <row r="32" spans="1:79" x14ac:dyDescent="0.25">
      <c r="A32" s="50" t="s">
        <v>186</v>
      </c>
      <c r="B32" s="41"/>
      <c r="C32" s="41"/>
      <c r="D32" s="4">
        <f>O2+O30</f>
        <v>1749.4385712963985</v>
      </c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</row>
    <row r="33" spans="1:79" x14ac:dyDescent="0.25">
      <c r="A33" s="50" t="s">
        <v>187</v>
      </c>
      <c r="B33" s="41"/>
      <c r="C33" s="41"/>
      <c r="D33" s="4">
        <f>Z2+Z30</f>
        <v>1741.7125098190459</v>
      </c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</row>
    <row r="34" spans="1:79" x14ac:dyDescent="0.25">
      <c r="A34" s="42" t="s">
        <v>184</v>
      </c>
      <c r="B34" s="41"/>
      <c r="C34" s="41"/>
      <c r="D34" s="43">
        <f>AK30+$U$23</f>
        <v>9374820.4460168742</v>
      </c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</row>
    <row r="35" spans="1:79" x14ac:dyDescent="0.25">
      <c r="A35" s="41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</row>
    <row r="36" spans="1:79" x14ac:dyDescent="0.25">
      <c r="A36" s="41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</row>
    <row r="37" spans="1:79" x14ac:dyDescent="0.25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</row>
    <row r="38" spans="1:79" x14ac:dyDescent="0.25">
      <c r="A38" s="41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</row>
    <row r="39" spans="1:79" x14ac:dyDescent="0.25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</row>
    <row r="40" spans="1:79" x14ac:dyDescent="0.25">
      <c r="A40" s="41"/>
      <c r="B40" s="41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</row>
    <row r="41" spans="1:79" x14ac:dyDescent="0.25">
      <c r="A41" s="41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</row>
    <row r="42" spans="1:79" x14ac:dyDescent="0.2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</row>
    <row r="43" spans="1:79" x14ac:dyDescent="0.25">
      <c r="A43" s="41"/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</row>
    <row r="44" spans="1:79" x14ac:dyDescent="0.25">
      <c r="A44" s="41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</row>
    <row r="45" spans="1:79" x14ac:dyDescent="0.25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</row>
    <row r="46" spans="1:79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</row>
    <row r="47" spans="1:79" x14ac:dyDescent="0.25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</row>
    <row r="48" spans="1:79" x14ac:dyDescent="0.25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</row>
    <row r="49" spans="1:79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</row>
    <row r="50" spans="1:79" x14ac:dyDescent="0.25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</row>
    <row r="51" spans="1:79" x14ac:dyDescent="0.25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</row>
    <row r="52" spans="1:79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</row>
    <row r="53" spans="1:79" x14ac:dyDescent="0.25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</row>
    <row r="54" spans="1:79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</row>
    <row r="55" spans="1:79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</row>
    <row r="56" spans="1:79" x14ac:dyDescent="0.25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</row>
    <row r="57" spans="1:79" x14ac:dyDescent="0.25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</row>
    <row r="58" spans="1:79" x14ac:dyDescent="0.25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</row>
    <row r="59" spans="1:79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</row>
    <row r="60" spans="1:79" x14ac:dyDescent="0.25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</row>
    <row r="61" spans="1:79" x14ac:dyDescent="0.25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</row>
    <row r="62" spans="1:79" x14ac:dyDescent="0.25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</row>
    <row r="63" spans="1:79" x14ac:dyDescent="0.25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</row>
    <row r="64" spans="1:79" x14ac:dyDescent="0.25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</row>
    <row r="65" spans="1:79" x14ac:dyDescent="0.2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</row>
    <row r="66" spans="1:79" x14ac:dyDescent="0.25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</row>
    <row r="67" spans="1:79" x14ac:dyDescent="0.25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</row>
    <row r="68" spans="1:79" x14ac:dyDescent="0.25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</row>
    <row r="69" spans="1:79" x14ac:dyDescent="0.25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</row>
    <row r="70" spans="1:79" x14ac:dyDescent="0.25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</row>
    <row r="71" spans="1:79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</row>
    <row r="72" spans="1:79" x14ac:dyDescent="0.25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</row>
    <row r="73" spans="1:79" x14ac:dyDescent="0.25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</row>
    <row r="74" spans="1:79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</row>
    <row r="75" spans="1:79" x14ac:dyDescent="0.25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</row>
    <row r="76" spans="1:79" x14ac:dyDescent="0.25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</row>
    <row r="77" spans="1:79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</row>
    <row r="78" spans="1:79" x14ac:dyDescent="0.25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</row>
    <row r="79" spans="1:79" x14ac:dyDescent="0.25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</row>
    <row r="80" spans="1:79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</row>
    <row r="81" spans="1:79" x14ac:dyDescent="0.25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</row>
    <row r="82" spans="1:79" x14ac:dyDescent="0.25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</row>
    <row r="83" spans="1:79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</row>
    <row r="84" spans="1:79" x14ac:dyDescent="0.25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</row>
    <row r="85" spans="1:79" x14ac:dyDescent="0.2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</row>
    <row r="86" spans="1:79" x14ac:dyDescent="0.25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</row>
    <row r="87" spans="1:79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</row>
    <row r="88" spans="1:79" x14ac:dyDescent="0.25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</row>
    <row r="89" spans="1:79" x14ac:dyDescent="0.25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</row>
    <row r="90" spans="1:79" x14ac:dyDescent="0.25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</row>
    <row r="91" spans="1:79" x14ac:dyDescent="0.25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</row>
    <row r="92" spans="1:79" x14ac:dyDescent="0.25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</row>
    <row r="93" spans="1:79" x14ac:dyDescent="0.25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</row>
    <row r="94" spans="1:79" x14ac:dyDescent="0.25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</row>
    <row r="95" spans="1:79" x14ac:dyDescent="0.2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</row>
    <row r="96" spans="1:79" x14ac:dyDescent="0.25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</row>
    <row r="97" spans="1:79" x14ac:dyDescent="0.25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</row>
    <row r="98" spans="1:79" x14ac:dyDescent="0.25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</row>
    <row r="99" spans="1:79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</row>
    <row r="100" spans="1:79" x14ac:dyDescent="0.25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</row>
    <row r="101" spans="1:79" x14ac:dyDescent="0.25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</row>
    <row r="102" spans="1:79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</row>
    <row r="103" spans="1:79" x14ac:dyDescent="0.25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</row>
    <row r="104" spans="1:79" x14ac:dyDescent="0.25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</row>
    <row r="105" spans="1:79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</row>
    <row r="106" spans="1:79" x14ac:dyDescent="0.25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</row>
    <row r="107" spans="1:79" x14ac:dyDescent="0.25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</row>
    <row r="108" spans="1:79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</row>
    <row r="109" spans="1:79" x14ac:dyDescent="0.25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</row>
    <row r="110" spans="1:79" x14ac:dyDescent="0.25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</row>
    <row r="111" spans="1:79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</row>
    <row r="112" spans="1:79" x14ac:dyDescent="0.25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</row>
    <row r="113" spans="1:79" x14ac:dyDescent="0.25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</row>
    <row r="114" spans="1:79" x14ac:dyDescent="0.25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</row>
    <row r="115" spans="1:79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</row>
    <row r="116" spans="1:79" x14ac:dyDescent="0.25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</row>
    <row r="117" spans="1:79" x14ac:dyDescent="0.25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</row>
    <row r="118" spans="1:79" x14ac:dyDescent="0.25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</row>
    <row r="119" spans="1:79" x14ac:dyDescent="0.25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</row>
    <row r="120" spans="1:79" x14ac:dyDescent="0.25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</row>
    <row r="121" spans="1:79" x14ac:dyDescent="0.25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</row>
    <row r="122" spans="1:79" x14ac:dyDescent="0.25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</row>
    <row r="123" spans="1:79" x14ac:dyDescent="0.25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</row>
    <row r="124" spans="1:79" x14ac:dyDescent="0.25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</row>
    <row r="125" spans="1:79" x14ac:dyDescent="0.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</row>
    <row r="126" spans="1:79" x14ac:dyDescent="0.25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</row>
    <row r="127" spans="1:79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</row>
    <row r="128" spans="1:79" x14ac:dyDescent="0.25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</row>
    <row r="129" spans="1:79" x14ac:dyDescent="0.25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</row>
    <row r="130" spans="1:79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</row>
    <row r="131" spans="1:79" x14ac:dyDescent="0.25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</row>
    <row r="132" spans="1:79" x14ac:dyDescent="0.25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</row>
    <row r="133" spans="1:79" x14ac:dyDescent="0.25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</row>
    <row r="134" spans="1:79" x14ac:dyDescent="0.25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</row>
    <row r="135" spans="1:79" x14ac:dyDescent="0.2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</row>
    <row r="136" spans="1:79" x14ac:dyDescent="0.25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</row>
    <row r="137" spans="1:79" x14ac:dyDescent="0.25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</row>
    <row r="138" spans="1:79" x14ac:dyDescent="0.25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</row>
    <row r="139" spans="1:79" x14ac:dyDescent="0.25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</row>
    <row r="140" spans="1:79" x14ac:dyDescent="0.25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</row>
    <row r="141" spans="1:79" x14ac:dyDescent="0.25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</row>
    <row r="142" spans="1:79" x14ac:dyDescent="0.25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</row>
    <row r="143" spans="1:79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</row>
    <row r="144" spans="1:79" x14ac:dyDescent="0.25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</row>
    <row r="145" spans="1:79" x14ac:dyDescent="0.2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</row>
    <row r="146" spans="1:79" x14ac:dyDescent="0.25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</row>
    <row r="147" spans="1:79" x14ac:dyDescent="0.25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</row>
    <row r="148" spans="1:79" x14ac:dyDescent="0.25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</row>
    <row r="149" spans="1:79" x14ac:dyDescent="0.25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</row>
    <row r="150" spans="1:79" x14ac:dyDescent="0.25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</row>
    <row r="151" spans="1:79" x14ac:dyDescent="0.25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</row>
    <row r="152" spans="1:79" x14ac:dyDescent="0.25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</row>
    <row r="153" spans="1:79" x14ac:dyDescent="0.25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</row>
    <row r="154" spans="1:79" x14ac:dyDescent="0.25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</row>
    <row r="155" spans="1:79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</row>
    <row r="156" spans="1:79" x14ac:dyDescent="0.25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</row>
    <row r="157" spans="1:79" x14ac:dyDescent="0.25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</row>
    <row r="158" spans="1:79" x14ac:dyDescent="0.25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</row>
    <row r="159" spans="1:79" x14ac:dyDescent="0.25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</row>
    <row r="160" spans="1:79" x14ac:dyDescent="0.25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</row>
    <row r="161" spans="1:79" x14ac:dyDescent="0.25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</row>
    <row r="162" spans="1:79" x14ac:dyDescent="0.25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</row>
    <row r="163" spans="1:79" x14ac:dyDescent="0.25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</row>
    <row r="164" spans="1:79" x14ac:dyDescent="0.25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</row>
    <row r="165" spans="1:79" x14ac:dyDescent="0.2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</row>
    <row r="166" spans="1:79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</row>
    <row r="167" spans="1:79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</row>
    <row r="168" spans="1:79" x14ac:dyDescent="0.25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</row>
    <row r="169" spans="1:79" x14ac:dyDescent="0.25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</row>
    <row r="170" spans="1:79" x14ac:dyDescent="0.25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</row>
    <row r="171" spans="1:79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</row>
    <row r="172" spans="1:79" x14ac:dyDescent="0.25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</row>
    <row r="173" spans="1:79" x14ac:dyDescent="0.25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</row>
    <row r="174" spans="1:79" x14ac:dyDescent="0.25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</row>
    <row r="175" spans="1:79" x14ac:dyDescent="0.2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</row>
    <row r="176" spans="1:79" x14ac:dyDescent="0.25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</row>
    <row r="177" spans="1:79" x14ac:dyDescent="0.25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</row>
    <row r="178" spans="1:79" x14ac:dyDescent="0.25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</row>
    <row r="179" spans="1:79" x14ac:dyDescent="0.25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</row>
    <row r="180" spans="1:79" x14ac:dyDescent="0.25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</row>
    <row r="181" spans="1:79" x14ac:dyDescent="0.25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</row>
    <row r="182" spans="1:79" x14ac:dyDescent="0.25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</row>
    <row r="183" spans="1:79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</row>
    <row r="184" spans="1:79" x14ac:dyDescent="0.25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</row>
    <row r="185" spans="1:79" x14ac:dyDescent="0.2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</row>
    <row r="186" spans="1:79" x14ac:dyDescent="0.25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</row>
    <row r="187" spans="1:79" x14ac:dyDescent="0.25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</row>
    <row r="188" spans="1:79" x14ac:dyDescent="0.25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</row>
    <row r="189" spans="1:79" x14ac:dyDescent="0.25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</row>
    <row r="190" spans="1:79" x14ac:dyDescent="0.25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</row>
    <row r="191" spans="1:79" x14ac:dyDescent="0.25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</row>
    <row r="192" spans="1:79" x14ac:dyDescent="0.25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</row>
    <row r="193" spans="1:79" x14ac:dyDescent="0.25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</row>
    <row r="194" spans="1:79" x14ac:dyDescent="0.25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</row>
    <row r="195" spans="1:79" x14ac:dyDescent="0.2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</row>
    <row r="196" spans="1:79" x14ac:dyDescent="0.25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</row>
    <row r="197" spans="1:79" x14ac:dyDescent="0.25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</row>
    <row r="198" spans="1:79" x14ac:dyDescent="0.25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</row>
    <row r="199" spans="1:79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</row>
    <row r="200" spans="1:79" x14ac:dyDescent="0.25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</row>
    <row r="201" spans="1:79" x14ac:dyDescent="0.25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</row>
    <row r="202" spans="1:79" x14ac:dyDescent="0.25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</row>
    <row r="203" spans="1:79" x14ac:dyDescent="0.2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</row>
    <row r="204" spans="1:79" x14ac:dyDescent="0.2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</row>
    <row r="205" spans="1:79" x14ac:dyDescent="0.2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</row>
    <row r="206" spans="1:79" x14ac:dyDescent="0.2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</row>
    <row r="207" spans="1:79" x14ac:dyDescent="0.2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</row>
    <row r="208" spans="1:79" x14ac:dyDescent="0.2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</row>
    <row r="209" spans="1:79" x14ac:dyDescent="0.2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</row>
    <row r="210" spans="1:79" x14ac:dyDescent="0.2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</row>
    <row r="211" spans="1:79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</row>
    <row r="212" spans="1:79" x14ac:dyDescent="0.2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</row>
    <row r="213" spans="1:79" x14ac:dyDescent="0.2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</row>
    <row r="214" spans="1:79" x14ac:dyDescent="0.2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</row>
    <row r="215" spans="1:79" x14ac:dyDescent="0.2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</row>
    <row r="216" spans="1:79" x14ac:dyDescent="0.2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</row>
    <row r="217" spans="1:79" x14ac:dyDescent="0.2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</row>
    <row r="218" spans="1:79" x14ac:dyDescent="0.2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</row>
    <row r="219" spans="1:79" x14ac:dyDescent="0.2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</row>
    <row r="220" spans="1:79" x14ac:dyDescent="0.25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</row>
    <row r="221" spans="1:79" x14ac:dyDescent="0.25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</row>
    <row r="222" spans="1:79" x14ac:dyDescent="0.25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</row>
    <row r="223" spans="1:79" x14ac:dyDescent="0.25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</row>
    <row r="224" spans="1:79" x14ac:dyDescent="0.25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</row>
    <row r="225" spans="1:79" x14ac:dyDescent="0.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</row>
    <row r="226" spans="1:79" x14ac:dyDescent="0.25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</row>
    <row r="227" spans="1:79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</row>
    <row r="228" spans="1:79" x14ac:dyDescent="0.25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</row>
    <row r="229" spans="1:79" x14ac:dyDescent="0.25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</row>
    <row r="230" spans="1:79" x14ac:dyDescent="0.25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</row>
    <row r="231" spans="1:79" x14ac:dyDescent="0.2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</row>
    <row r="232" spans="1:79" x14ac:dyDescent="0.2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</row>
    <row r="233" spans="1:79" x14ac:dyDescent="0.2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</row>
    <row r="234" spans="1:79" x14ac:dyDescent="0.2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</row>
    <row r="235" spans="1:79" x14ac:dyDescent="0.2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</row>
    <row r="236" spans="1:79" x14ac:dyDescent="0.2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</row>
    <row r="237" spans="1:79" x14ac:dyDescent="0.2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</row>
    <row r="238" spans="1:79" x14ac:dyDescent="0.2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</row>
    <row r="239" spans="1:79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</row>
    <row r="240" spans="1:79" x14ac:dyDescent="0.2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</row>
    <row r="241" spans="1:79" x14ac:dyDescent="0.2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</row>
    <row r="242" spans="1:79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</row>
    <row r="243" spans="1:79" x14ac:dyDescent="0.2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</row>
    <row r="244" spans="1:79" x14ac:dyDescent="0.2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</row>
    <row r="245" spans="1:79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</row>
    <row r="246" spans="1:79" x14ac:dyDescent="0.2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</row>
    <row r="247" spans="1:79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</row>
    <row r="248" spans="1:79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</row>
    <row r="249" spans="1:79" x14ac:dyDescent="0.2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</row>
    <row r="250" spans="1:79" x14ac:dyDescent="0.2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</row>
    <row r="251" spans="1:79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</row>
    <row r="252" spans="1:79" x14ac:dyDescent="0.2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</row>
    <row r="253" spans="1:79" x14ac:dyDescent="0.2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</row>
    <row r="254" spans="1:79" x14ac:dyDescent="0.2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</row>
    <row r="255" spans="1:79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</row>
    <row r="256" spans="1:79" x14ac:dyDescent="0.2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</row>
    <row r="257" spans="1:79" x14ac:dyDescent="0.2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</row>
    <row r="258" spans="1:79" x14ac:dyDescent="0.2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</row>
    <row r="259" spans="1:79" x14ac:dyDescent="0.2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</row>
    <row r="260" spans="1:79" x14ac:dyDescent="0.2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</row>
    <row r="261" spans="1:79" x14ac:dyDescent="0.2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</row>
    <row r="262" spans="1:79" x14ac:dyDescent="0.2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</row>
    <row r="263" spans="1:79" x14ac:dyDescent="0.2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</row>
    <row r="264" spans="1:79" x14ac:dyDescent="0.2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</row>
    <row r="265" spans="1:79" x14ac:dyDescent="0.2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</row>
    <row r="266" spans="1:79" x14ac:dyDescent="0.2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</row>
    <row r="267" spans="1:79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</row>
    <row r="268" spans="1:79" x14ac:dyDescent="0.2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</row>
    <row r="269" spans="1:79" x14ac:dyDescent="0.2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</row>
    <row r="270" spans="1:79" x14ac:dyDescent="0.2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</row>
    <row r="271" spans="1:79" x14ac:dyDescent="0.2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</row>
    <row r="272" spans="1:79" x14ac:dyDescent="0.2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</row>
    <row r="273" spans="1:79" x14ac:dyDescent="0.2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</row>
    <row r="274" spans="1:79" x14ac:dyDescent="0.2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</row>
    <row r="275" spans="1:79" x14ac:dyDescent="0.2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</row>
    <row r="276" spans="1:79" x14ac:dyDescent="0.2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</row>
    <row r="277" spans="1:79" x14ac:dyDescent="0.2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</row>
    <row r="278" spans="1:79" x14ac:dyDescent="0.2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</row>
    <row r="279" spans="1:79" x14ac:dyDescent="0.2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</row>
    <row r="280" spans="1:79" x14ac:dyDescent="0.2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</row>
    <row r="281" spans="1:79" x14ac:dyDescent="0.2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</row>
    <row r="282" spans="1:79" x14ac:dyDescent="0.2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</row>
    <row r="283" spans="1:79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</row>
    <row r="284" spans="1:79" x14ac:dyDescent="0.2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</row>
    <row r="285" spans="1:79" x14ac:dyDescent="0.2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</row>
    <row r="286" spans="1:79" x14ac:dyDescent="0.2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</row>
    <row r="287" spans="1:79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</row>
    <row r="288" spans="1:79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</row>
    <row r="289" spans="1:79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</row>
    <row r="290" spans="1:79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</row>
    <row r="291" spans="1:79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</row>
    <row r="292" spans="1:79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</row>
    <row r="293" spans="1:79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</row>
    <row r="294" spans="1:79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</row>
    <row r="295" spans="1:79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</row>
    <row r="296" spans="1:79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</row>
    <row r="297" spans="1:79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</row>
    <row r="298" spans="1:79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</row>
    <row r="299" spans="1:79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</row>
    <row r="300" spans="1:79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</row>
    <row r="301" spans="1:79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</row>
    <row r="302" spans="1:79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</row>
    <row r="303" spans="1:79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</row>
    <row r="304" spans="1:79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</row>
    <row r="305" spans="1:79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</row>
    <row r="306" spans="1:79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</row>
    <row r="307" spans="1:79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</row>
    <row r="308" spans="1:79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</row>
    <row r="309" spans="1:79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</row>
    <row r="310" spans="1:79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</row>
    <row r="311" spans="1:79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</row>
    <row r="312" spans="1:79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</row>
    <row r="313" spans="1:79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</row>
    <row r="314" spans="1:79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</row>
    <row r="315" spans="1:79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</row>
    <row r="316" spans="1:79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</row>
    <row r="317" spans="1:79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</row>
    <row r="318" spans="1:79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</row>
    <row r="319" spans="1:79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</row>
    <row r="320" spans="1:79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</row>
    <row r="321" spans="1:79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</row>
    <row r="322" spans="1:79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</row>
    <row r="323" spans="1:79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</row>
    <row r="324" spans="1:79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</row>
    <row r="325" spans="1:79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</row>
    <row r="326" spans="1:79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</row>
    <row r="327" spans="1:79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</row>
    <row r="328" spans="1:79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</row>
    <row r="329" spans="1:79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</row>
    <row r="330" spans="1:79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</row>
    <row r="331" spans="1:79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</row>
    <row r="332" spans="1:79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</row>
    <row r="333" spans="1:79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</row>
    <row r="334" spans="1:79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</row>
    <row r="335" spans="1:79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</row>
    <row r="336" spans="1:79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</row>
    <row r="337" spans="1:79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</row>
    <row r="338" spans="1:79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</row>
    <row r="339" spans="1:79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</row>
    <row r="340" spans="1:79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</row>
    <row r="341" spans="1:79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</row>
    <row r="342" spans="1:79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</row>
    <row r="343" spans="1:79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</row>
    <row r="344" spans="1:79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</row>
    <row r="345" spans="1:79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</row>
    <row r="346" spans="1:79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</row>
    <row r="347" spans="1:79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</row>
    <row r="348" spans="1:79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</row>
    <row r="349" spans="1:79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</row>
    <row r="350" spans="1:79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</row>
    <row r="351" spans="1:79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</row>
    <row r="352" spans="1:79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</row>
    <row r="353" spans="1:79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</row>
    <row r="354" spans="1:79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</row>
    <row r="355" spans="1:79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</row>
    <row r="356" spans="1:79" x14ac:dyDescent="0.25">
      <c r="A356" s="41"/>
      <c r="B356" s="41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</row>
    <row r="357" spans="1:79" x14ac:dyDescent="0.25">
      <c r="A357" s="41"/>
      <c r="B357" s="41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</row>
    <row r="358" spans="1:79" x14ac:dyDescent="0.25">
      <c r="A358" s="41"/>
      <c r="B358" s="41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</row>
    <row r="359" spans="1:79" x14ac:dyDescent="0.25">
      <c r="A359" s="41"/>
      <c r="B359" s="41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</row>
    <row r="360" spans="1:79" x14ac:dyDescent="0.25">
      <c r="A360" s="41"/>
      <c r="B360" s="41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</row>
    <row r="361" spans="1:79" x14ac:dyDescent="0.25">
      <c r="A361" s="41"/>
      <c r="B361" s="41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</row>
    <row r="362" spans="1:79" x14ac:dyDescent="0.25">
      <c r="A362" s="41"/>
      <c r="B362" s="41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</row>
    <row r="363" spans="1:79" x14ac:dyDescent="0.25">
      <c r="A363" s="41"/>
      <c r="B363" s="41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</row>
    <row r="364" spans="1:79" x14ac:dyDescent="0.25">
      <c r="A364" s="41"/>
      <c r="B364" s="41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</row>
    <row r="365" spans="1:79" x14ac:dyDescent="0.25">
      <c r="A365" s="41"/>
      <c r="B365" s="41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</row>
    <row r="366" spans="1:79" x14ac:dyDescent="0.25">
      <c r="A366" s="41"/>
      <c r="B366" s="41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</row>
    <row r="367" spans="1:79" x14ac:dyDescent="0.25">
      <c r="A367" s="41"/>
      <c r="B367" s="41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</row>
    <row r="368" spans="1:79" x14ac:dyDescent="0.25">
      <c r="A368" s="41"/>
      <c r="B368" s="41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</row>
    <row r="369" spans="1:79" x14ac:dyDescent="0.25">
      <c r="A369" s="41"/>
      <c r="B369" s="41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</row>
    <row r="370" spans="1:79" x14ac:dyDescent="0.25">
      <c r="A370" s="41"/>
      <c r="B370" s="41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</row>
    <row r="371" spans="1:79" x14ac:dyDescent="0.25">
      <c r="A371" s="41"/>
      <c r="B371" s="41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</row>
    <row r="372" spans="1:79" x14ac:dyDescent="0.25">
      <c r="A372" s="41"/>
      <c r="B372" s="41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</row>
    <row r="373" spans="1:79" x14ac:dyDescent="0.25">
      <c r="A373" s="41"/>
      <c r="B373" s="41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</row>
    <row r="374" spans="1:79" x14ac:dyDescent="0.25">
      <c r="A374" s="41"/>
      <c r="B374" s="41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</row>
    <row r="375" spans="1:79" x14ac:dyDescent="0.25">
      <c r="A375" s="41"/>
      <c r="B375" s="41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</row>
    <row r="376" spans="1:79" x14ac:dyDescent="0.25">
      <c r="A376" s="41"/>
      <c r="B376" s="41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</row>
    <row r="377" spans="1:79" x14ac:dyDescent="0.25">
      <c r="A377" s="41"/>
      <c r="B377" s="41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</row>
    <row r="378" spans="1:79" x14ac:dyDescent="0.25">
      <c r="A378" s="41"/>
      <c r="B378" s="41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</row>
    <row r="379" spans="1:79" x14ac:dyDescent="0.25">
      <c r="A379" s="41"/>
      <c r="B379" s="41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</row>
    <row r="380" spans="1:79" x14ac:dyDescent="0.25">
      <c r="A380" s="41"/>
      <c r="B380" s="41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</row>
    <row r="381" spans="1:79" x14ac:dyDescent="0.25">
      <c r="A381" s="41"/>
      <c r="B381" s="41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</row>
    <row r="382" spans="1:79" x14ac:dyDescent="0.25">
      <c r="A382" s="41"/>
      <c r="B382" s="41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</row>
    <row r="383" spans="1:79" x14ac:dyDescent="0.25">
      <c r="A383" s="41"/>
      <c r="B383" s="41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</row>
    <row r="384" spans="1:79" x14ac:dyDescent="0.25">
      <c r="A384" s="41"/>
      <c r="B384" s="41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</row>
    <row r="385" spans="1:79" x14ac:dyDescent="0.25">
      <c r="A385" s="41"/>
      <c r="B385" s="41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</row>
    <row r="386" spans="1:79" x14ac:dyDescent="0.25">
      <c r="A386" s="41"/>
      <c r="B386" s="41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</row>
    <row r="387" spans="1:79" x14ac:dyDescent="0.25">
      <c r="A387" s="41"/>
      <c r="B387" s="41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</row>
    <row r="388" spans="1:79" x14ac:dyDescent="0.25">
      <c r="A388" s="41"/>
      <c r="B388" s="41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</row>
    <row r="389" spans="1:79" x14ac:dyDescent="0.25">
      <c r="A389" s="41"/>
      <c r="B389" s="41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</row>
    <row r="390" spans="1:79" x14ac:dyDescent="0.25">
      <c r="A390" s="41"/>
      <c r="B390" s="41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</row>
    <row r="391" spans="1:79" x14ac:dyDescent="0.25">
      <c r="A391" s="41"/>
      <c r="B391" s="41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</row>
    <row r="392" spans="1:79" x14ac:dyDescent="0.25">
      <c r="A392" s="41"/>
      <c r="B392" s="41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</row>
    <row r="393" spans="1:79" x14ac:dyDescent="0.25">
      <c r="A393" s="41"/>
      <c r="B393" s="41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</row>
    <row r="394" spans="1:79" x14ac:dyDescent="0.25">
      <c r="A394" s="41"/>
      <c r="B394" s="41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</row>
    <row r="395" spans="1:79" x14ac:dyDescent="0.25">
      <c r="A395" s="41"/>
      <c r="B395" s="41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</row>
    <row r="396" spans="1:79" x14ac:dyDescent="0.25">
      <c r="A396" s="41"/>
      <c r="B396" s="41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</row>
    <row r="397" spans="1:79" x14ac:dyDescent="0.25">
      <c r="A397" s="41"/>
      <c r="B397" s="41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</row>
    <row r="398" spans="1:79" x14ac:dyDescent="0.25">
      <c r="A398" s="41"/>
      <c r="B398" s="41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</row>
    <row r="399" spans="1:79" x14ac:dyDescent="0.25">
      <c r="A399" s="41"/>
      <c r="B399" s="41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</row>
    <row r="400" spans="1:79" x14ac:dyDescent="0.25">
      <c r="A400" s="41"/>
      <c r="B400" s="41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</row>
    <row r="401" spans="1:79" x14ac:dyDescent="0.25">
      <c r="A401" s="41"/>
      <c r="B401" s="41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</row>
    <row r="402" spans="1:79" x14ac:dyDescent="0.25">
      <c r="A402" s="41"/>
      <c r="B402" s="41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</row>
    <row r="403" spans="1:79" x14ac:dyDescent="0.25">
      <c r="A403" s="41"/>
      <c r="B403" s="41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</row>
    <row r="404" spans="1:79" x14ac:dyDescent="0.25">
      <c r="A404" s="41"/>
      <c r="B404" s="41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</row>
    <row r="405" spans="1:79" x14ac:dyDescent="0.25">
      <c r="A405" s="41"/>
      <c r="B405" s="41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</row>
    <row r="406" spans="1:79" x14ac:dyDescent="0.25">
      <c r="A406" s="41"/>
      <c r="B406" s="41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</row>
    <row r="407" spans="1:79" x14ac:dyDescent="0.25">
      <c r="A407" s="41"/>
      <c r="B407" s="41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</row>
    <row r="408" spans="1:79" x14ac:dyDescent="0.25">
      <c r="A408" s="41"/>
      <c r="B408" s="41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</row>
    <row r="409" spans="1:79" x14ac:dyDescent="0.25">
      <c r="A409" s="41"/>
      <c r="B409" s="41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</row>
    <row r="410" spans="1:79" x14ac:dyDescent="0.25">
      <c r="A410" s="41"/>
      <c r="B410" s="41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</row>
    <row r="411" spans="1:79" x14ac:dyDescent="0.25">
      <c r="A411" s="41"/>
      <c r="B411" s="41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</row>
    <row r="412" spans="1:79" x14ac:dyDescent="0.25">
      <c r="A412" s="41"/>
      <c r="B412" s="41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</row>
    <row r="413" spans="1:79" x14ac:dyDescent="0.25">
      <c r="A413" s="41"/>
      <c r="B413" s="41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</row>
    <row r="414" spans="1:79" x14ac:dyDescent="0.25">
      <c r="A414" s="41"/>
      <c r="B414" s="41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</row>
    <row r="415" spans="1:79" x14ac:dyDescent="0.25">
      <c r="A415" s="41"/>
      <c r="B415" s="41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</row>
    <row r="416" spans="1:79" x14ac:dyDescent="0.25">
      <c r="A416" s="41"/>
      <c r="B416" s="41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</row>
    <row r="417" spans="1:79" x14ac:dyDescent="0.25">
      <c r="A417" s="41"/>
      <c r="B417" s="41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</row>
    <row r="418" spans="1:79" x14ac:dyDescent="0.25">
      <c r="A418" s="41"/>
      <c r="B418" s="41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</row>
    <row r="419" spans="1:79" x14ac:dyDescent="0.25">
      <c r="A419" s="41"/>
      <c r="B419" s="41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</row>
    <row r="420" spans="1:79" x14ac:dyDescent="0.25">
      <c r="A420" s="41"/>
      <c r="B420" s="41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</row>
    <row r="421" spans="1:79" x14ac:dyDescent="0.25">
      <c r="A421" s="41"/>
      <c r="B421" s="41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</row>
    <row r="422" spans="1:79" x14ac:dyDescent="0.25">
      <c r="A422" s="41"/>
      <c r="B422" s="41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</row>
    <row r="423" spans="1:79" x14ac:dyDescent="0.25">
      <c r="A423" s="41"/>
      <c r="B423" s="41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</row>
    <row r="424" spans="1:79" x14ac:dyDescent="0.25">
      <c r="A424" s="41"/>
      <c r="B424" s="41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</row>
    <row r="425" spans="1:79" x14ac:dyDescent="0.25">
      <c r="A425" s="41"/>
      <c r="B425" s="41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</row>
    <row r="426" spans="1:79" x14ac:dyDescent="0.25">
      <c r="A426" s="41"/>
      <c r="B426" s="41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</row>
    <row r="427" spans="1:79" x14ac:dyDescent="0.25">
      <c r="A427" s="41"/>
      <c r="B427" s="41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</row>
    <row r="428" spans="1:79" x14ac:dyDescent="0.25">
      <c r="A428" s="41"/>
      <c r="B428" s="41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</row>
    <row r="429" spans="1:79" x14ac:dyDescent="0.25">
      <c r="A429" s="41"/>
      <c r="B429" s="41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</row>
    <row r="430" spans="1:79" x14ac:dyDescent="0.25">
      <c r="A430" s="41"/>
      <c r="B430" s="41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</row>
    <row r="431" spans="1:79" x14ac:dyDescent="0.25">
      <c r="A431" s="41"/>
      <c r="B431" s="41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</row>
    <row r="432" spans="1:79" x14ac:dyDescent="0.25">
      <c r="A432" s="41"/>
      <c r="B432" s="41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</row>
    <row r="433" spans="1:79" x14ac:dyDescent="0.25">
      <c r="A433" s="41"/>
      <c r="B433" s="41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</row>
    <row r="434" spans="1:79" x14ac:dyDescent="0.25">
      <c r="A434" s="41"/>
      <c r="B434" s="41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</row>
    <row r="435" spans="1:79" x14ac:dyDescent="0.25">
      <c r="A435" s="41"/>
      <c r="B435" s="41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</row>
    <row r="436" spans="1:79" x14ac:dyDescent="0.25">
      <c r="A436" s="41"/>
      <c r="B436" s="41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</row>
    <row r="437" spans="1:79" x14ac:dyDescent="0.25">
      <c r="A437" s="41"/>
      <c r="B437" s="41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</row>
    <row r="438" spans="1:79" x14ac:dyDescent="0.25">
      <c r="A438" s="41"/>
      <c r="B438" s="41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</row>
    <row r="439" spans="1:79" x14ac:dyDescent="0.25">
      <c r="A439" s="41"/>
      <c r="B439" s="41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</row>
    <row r="440" spans="1:79" x14ac:dyDescent="0.25">
      <c r="A440" s="41"/>
      <c r="B440" s="41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</row>
    <row r="441" spans="1:79" x14ac:dyDescent="0.25">
      <c r="A441" s="41"/>
      <c r="B441" s="41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</row>
    <row r="442" spans="1:79" x14ac:dyDescent="0.25">
      <c r="A442" s="41"/>
      <c r="B442" s="41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</row>
    <row r="443" spans="1:79" x14ac:dyDescent="0.25">
      <c r="A443" s="41"/>
      <c r="B443" s="41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</row>
    <row r="444" spans="1:79" x14ac:dyDescent="0.25">
      <c r="A444" s="41"/>
      <c r="B444" s="41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</row>
    <row r="445" spans="1:79" x14ac:dyDescent="0.25">
      <c r="A445" s="41"/>
      <c r="B445" s="41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</row>
    <row r="446" spans="1:79" x14ac:dyDescent="0.25">
      <c r="A446" s="41"/>
      <c r="B446" s="41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</row>
    <row r="447" spans="1:79" x14ac:dyDescent="0.25">
      <c r="A447" s="41"/>
      <c r="B447" s="41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</row>
    <row r="448" spans="1:79" x14ac:dyDescent="0.25">
      <c r="A448" s="41"/>
      <c r="B448" s="41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</row>
    <row r="449" spans="1:79" x14ac:dyDescent="0.25">
      <c r="A449" s="41"/>
      <c r="B449" s="41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</row>
    <row r="450" spans="1:79" x14ac:dyDescent="0.25">
      <c r="A450" s="41"/>
      <c r="B450" s="41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</row>
    <row r="451" spans="1:79" x14ac:dyDescent="0.25">
      <c r="A451" s="41"/>
      <c r="B451" s="41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</row>
    <row r="452" spans="1:79" x14ac:dyDescent="0.25">
      <c r="A452" s="41"/>
      <c r="B452" s="41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</row>
    <row r="453" spans="1:79" x14ac:dyDescent="0.25">
      <c r="A453" s="41"/>
      <c r="B453" s="41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</row>
    <row r="454" spans="1:79" x14ac:dyDescent="0.25">
      <c r="A454" s="41"/>
      <c r="B454" s="41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</row>
    <row r="455" spans="1:79" x14ac:dyDescent="0.25">
      <c r="A455" s="41"/>
      <c r="B455" s="41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</row>
    <row r="456" spans="1:79" x14ac:dyDescent="0.25">
      <c r="A456" s="41"/>
      <c r="B456" s="41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</row>
    <row r="457" spans="1:79" x14ac:dyDescent="0.25">
      <c r="A457" s="41"/>
      <c r="B457" s="41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</row>
    <row r="458" spans="1:79" x14ac:dyDescent="0.25">
      <c r="A458" s="41"/>
      <c r="B458" s="41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</row>
    <row r="459" spans="1:79" x14ac:dyDescent="0.25">
      <c r="A459" s="41"/>
      <c r="B459" s="41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</row>
    <row r="460" spans="1:79" x14ac:dyDescent="0.25">
      <c r="A460" s="41"/>
      <c r="B460" s="41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</row>
    <row r="461" spans="1:79" x14ac:dyDescent="0.25">
      <c r="A461" s="41"/>
      <c r="B461" s="41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</row>
    <row r="462" spans="1:79" x14ac:dyDescent="0.25">
      <c r="A462" s="41"/>
      <c r="B462" s="41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</row>
    <row r="463" spans="1:79" x14ac:dyDescent="0.25">
      <c r="A463" s="41"/>
      <c r="B463" s="41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</row>
    <row r="464" spans="1:79" x14ac:dyDescent="0.25">
      <c r="A464" s="41"/>
      <c r="B464" s="41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</row>
    <row r="465" spans="1:79" x14ac:dyDescent="0.25">
      <c r="A465" s="41"/>
      <c r="B465" s="41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</row>
    <row r="466" spans="1:79" x14ac:dyDescent="0.25">
      <c r="A466" s="41"/>
      <c r="B466" s="41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</row>
    <row r="467" spans="1:79" x14ac:dyDescent="0.25">
      <c r="A467" s="41"/>
      <c r="B467" s="41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</row>
    <row r="468" spans="1:79" x14ac:dyDescent="0.25">
      <c r="A468" s="41"/>
      <c r="B468" s="41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</row>
    <row r="469" spans="1:79" x14ac:dyDescent="0.25">
      <c r="A469" s="41"/>
      <c r="B469" s="41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</row>
    <row r="470" spans="1:79" x14ac:dyDescent="0.25">
      <c r="A470" s="41"/>
      <c r="B470" s="41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</row>
    <row r="471" spans="1:79" x14ac:dyDescent="0.25">
      <c r="A471" s="41"/>
      <c r="B471" s="41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</row>
    <row r="472" spans="1:79" x14ac:dyDescent="0.25">
      <c r="A472" s="41"/>
      <c r="B472" s="41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</row>
    <row r="473" spans="1:79" x14ac:dyDescent="0.25">
      <c r="A473" s="41"/>
      <c r="B473" s="41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</row>
    <row r="474" spans="1:79" x14ac:dyDescent="0.25">
      <c r="A474" s="41"/>
      <c r="B474" s="41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</row>
    <row r="475" spans="1:79" x14ac:dyDescent="0.25">
      <c r="A475" s="41"/>
      <c r="B475" s="41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</row>
    <row r="476" spans="1:79" x14ac:dyDescent="0.25">
      <c r="A476" s="41"/>
      <c r="B476" s="41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</row>
    <row r="477" spans="1:79" x14ac:dyDescent="0.25">
      <c r="A477" s="41"/>
      <c r="B477" s="41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</row>
    <row r="478" spans="1:79" x14ac:dyDescent="0.25">
      <c r="A478" s="41"/>
      <c r="B478" s="41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</row>
    <row r="479" spans="1:79" x14ac:dyDescent="0.25">
      <c r="A479" s="41"/>
      <c r="B479" s="41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</row>
    <row r="480" spans="1:79" x14ac:dyDescent="0.25">
      <c r="A480" s="41"/>
      <c r="B480" s="41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</row>
    <row r="481" spans="1:79" x14ac:dyDescent="0.25">
      <c r="A481" s="41"/>
      <c r="B481" s="41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</row>
    <row r="482" spans="1:79" x14ac:dyDescent="0.25">
      <c r="A482" s="41"/>
      <c r="B482" s="41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</row>
    <row r="483" spans="1:79" x14ac:dyDescent="0.25">
      <c r="A483" s="41"/>
      <c r="B483" s="41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</row>
    <row r="484" spans="1:79" x14ac:dyDescent="0.25">
      <c r="A484" s="41"/>
      <c r="B484" s="41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</row>
    <row r="485" spans="1:79" x14ac:dyDescent="0.25">
      <c r="A485" s="41"/>
      <c r="B485" s="41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</row>
    <row r="486" spans="1:79" x14ac:dyDescent="0.25">
      <c r="A486" s="41"/>
      <c r="B486" s="41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</row>
    <row r="487" spans="1:79" x14ac:dyDescent="0.25">
      <c r="A487" s="41"/>
      <c r="B487" s="41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</row>
    <row r="488" spans="1:79" x14ac:dyDescent="0.25">
      <c r="A488" s="41"/>
      <c r="B488" s="41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</row>
    <row r="489" spans="1:79" x14ac:dyDescent="0.25">
      <c r="A489" s="41"/>
      <c r="B489" s="41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</row>
    <row r="490" spans="1:79" x14ac:dyDescent="0.25">
      <c r="A490" s="41"/>
      <c r="B490" s="41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</row>
    <row r="491" spans="1:79" x14ac:dyDescent="0.25">
      <c r="A491" s="41"/>
      <c r="B491" s="41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</row>
    <row r="492" spans="1:79" x14ac:dyDescent="0.25">
      <c r="A492" s="41"/>
      <c r="B492" s="41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</row>
    <row r="493" spans="1:79" x14ac:dyDescent="0.25">
      <c r="A493" s="41"/>
      <c r="B493" s="41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</row>
    <row r="494" spans="1:79" x14ac:dyDescent="0.25">
      <c r="A494" s="41"/>
      <c r="B494" s="41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</row>
    <row r="495" spans="1:79" x14ac:dyDescent="0.25">
      <c r="A495" s="41"/>
      <c r="B495" s="41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1"/>
      <c r="BT495" s="41"/>
      <c r="BU495" s="41"/>
      <c r="BV495" s="41"/>
      <c r="BW495" s="41"/>
      <c r="BX495" s="41"/>
      <c r="BY495" s="41"/>
      <c r="BZ495" s="41"/>
      <c r="CA495" s="41"/>
    </row>
    <row r="496" spans="1:79" x14ac:dyDescent="0.25">
      <c r="A496" s="41"/>
      <c r="B496" s="41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1"/>
      <c r="BT496" s="41"/>
      <c r="BU496" s="41"/>
      <c r="BV496" s="41"/>
      <c r="BW496" s="41"/>
      <c r="BX496" s="41"/>
      <c r="BY496" s="41"/>
      <c r="BZ496" s="41"/>
      <c r="CA496" s="41"/>
    </row>
    <row r="497" spans="1:79" x14ac:dyDescent="0.25">
      <c r="A497" s="41"/>
      <c r="B497" s="41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1"/>
      <c r="BT497" s="41"/>
      <c r="BU497" s="41"/>
      <c r="BV497" s="41"/>
      <c r="BW497" s="41"/>
      <c r="BX497" s="41"/>
      <c r="BY497" s="41"/>
      <c r="BZ497" s="41"/>
      <c r="CA497" s="41"/>
    </row>
    <row r="498" spans="1:79" x14ac:dyDescent="0.25">
      <c r="A498" s="41"/>
      <c r="B498" s="41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1"/>
      <c r="BT498" s="41"/>
      <c r="BU498" s="41"/>
      <c r="BV498" s="41"/>
      <c r="BW498" s="41"/>
      <c r="BX498" s="41"/>
      <c r="BY498" s="41"/>
      <c r="BZ498" s="41"/>
      <c r="CA498" s="41"/>
    </row>
    <row r="499" spans="1:79" x14ac:dyDescent="0.25">
      <c r="A499" s="41"/>
      <c r="B499" s="41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1"/>
      <c r="BT499" s="41"/>
      <c r="BU499" s="41"/>
      <c r="BV499" s="41"/>
      <c r="BW499" s="41"/>
      <c r="BX499" s="41"/>
      <c r="BY499" s="41"/>
      <c r="BZ499" s="41"/>
      <c r="CA499" s="41"/>
    </row>
    <row r="500" spans="1:79" x14ac:dyDescent="0.25">
      <c r="A500" s="41"/>
      <c r="B500" s="41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1"/>
      <c r="BT500" s="41"/>
      <c r="BU500" s="41"/>
      <c r="BV500" s="41"/>
      <c r="BW500" s="41"/>
      <c r="BX500" s="41"/>
      <c r="BY500" s="41"/>
      <c r="BZ500" s="41"/>
      <c r="CA500" s="41"/>
    </row>
    <row r="501" spans="1:79" x14ac:dyDescent="0.25">
      <c r="A501" s="41"/>
      <c r="B501" s="41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1"/>
      <c r="BT501" s="41"/>
      <c r="BU501" s="41"/>
      <c r="BV501" s="41"/>
      <c r="BW501" s="41"/>
      <c r="BX501" s="41"/>
      <c r="BY501" s="41"/>
      <c r="BZ501" s="41"/>
      <c r="CA501" s="41"/>
    </row>
    <row r="502" spans="1:79" x14ac:dyDescent="0.25">
      <c r="A502" s="41"/>
      <c r="B502" s="41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1"/>
      <c r="BT502" s="41"/>
      <c r="BU502" s="41"/>
      <c r="BV502" s="41"/>
      <c r="BW502" s="41"/>
      <c r="BX502" s="41"/>
      <c r="BY502" s="41"/>
      <c r="BZ502" s="41"/>
      <c r="CA502" s="41"/>
    </row>
    <row r="503" spans="1:79" x14ac:dyDescent="0.25">
      <c r="A503" s="41"/>
      <c r="B503" s="41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1"/>
      <c r="BT503" s="41"/>
      <c r="BU503" s="41"/>
      <c r="BV503" s="41"/>
      <c r="BW503" s="41"/>
      <c r="BX503" s="41"/>
      <c r="BY503" s="41"/>
      <c r="BZ503" s="41"/>
      <c r="CA503" s="41"/>
    </row>
    <row r="504" spans="1:79" x14ac:dyDescent="0.25">
      <c r="A504" s="41"/>
      <c r="B504" s="41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1"/>
      <c r="BT504" s="41"/>
      <c r="BU504" s="41"/>
      <c r="BV504" s="41"/>
      <c r="BW504" s="41"/>
      <c r="BX504" s="41"/>
      <c r="BY504" s="41"/>
      <c r="BZ504" s="41"/>
      <c r="CA504" s="41"/>
    </row>
    <row r="505" spans="1:79" x14ac:dyDescent="0.25">
      <c r="A505" s="41"/>
      <c r="B505" s="41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1"/>
      <c r="BT505" s="41"/>
      <c r="BU505" s="41"/>
      <c r="BV505" s="41"/>
      <c r="BW505" s="41"/>
      <c r="BX505" s="41"/>
      <c r="BY505" s="41"/>
      <c r="BZ505" s="41"/>
      <c r="CA505" s="41"/>
    </row>
    <row r="506" spans="1:79" x14ac:dyDescent="0.25">
      <c r="A506" s="41"/>
      <c r="B506" s="41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1"/>
      <c r="BT506" s="41"/>
      <c r="BU506" s="41"/>
      <c r="BV506" s="41"/>
      <c r="BW506" s="41"/>
      <c r="BX506" s="41"/>
      <c r="BY506" s="41"/>
      <c r="BZ506" s="41"/>
      <c r="CA506" s="41"/>
    </row>
    <row r="507" spans="1:79" x14ac:dyDescent="0.25">
      <c r="A507" s="41"/>
      <c r="B507" s="41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1"/>
      <c r="BT507" s="41"/>
      <c r="BU507" s="41"/>
      <c r="BV507" s="41"/>
      <c r="BW507" s="41"/>
      <c r="BX507" s="41"/>
      <c r="BY507" s="41"/>
      <c r="BZ507" s="41"/>
      <c r="CA507" s="41"/>
    </row>
    <row r="508" spans="1:79" x14ac:dyDescent="0.25">
      <c r="A508" s="41"/>
      <c r="B508" s="41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1"/>
      <c r="BT508" s="41"/>
      <c r="BU508" s="41"/>
      <c r="BV508" s="41"/>
      <c r="BW508" s="41"/>
      <c r="BX508" s="41"/>
      <c r="BY508" s="41"/>
      <c r="BZ508" s="41"/>
      <c r="CA508" s="41"/>
    </row>
    <row r="509" spans="1:79" x14ac:dyDescent="0.25">
      <c r="A509" s="41"/>
      <c r="B509" s="41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1"/>
      <c r="BT509" s="41"/>
      <c r="BU509" s="41"/>
      <c r="BV509" s="41"/>
      <c r="BW509" s="41"/>
      <c r="BX509" s="41"/>
      <c r="BY509" s="41"/>
      <c r="BZ509" s="41"/>
      <c r="CA509" s="41"/>
    </row>
    <row r="510" spans="1:79" x14ac:dyDescent="0.25">
      <c r="A510" s="41"/>
      <c r="B510" s="41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1"/>
      <c r="BT510" s="41"/>
      <c r="BU510" s="41"/>
      <c r="BV510" s="41"/>
      <c r="BW510" s="41"/>
      <c r="BX510" s="41"/>
      <c r="BY510" s="41"/>
      <c r="BZ510" s="41"/>
      <c r="CA510" s="41"/>
    </row>
    <row r="511" spans="1:79" x14ac:dyDescent="0.25">
      <c r="A511" s="41"/>
      <c r="B511" s="41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1"/>
      <c r="BT511" s="41"/>
      <c r="BU511" s="41"/>
      <c r="BV511" s="41"/>
      <c r="BW511" s="41"/>
      <c r="BX511" s="41"/>
      <c r="BY511" s="41"/>
      <c r="BZ511" s="41"/>
      <c r="CA511" s="41"/>
    </row>
    <row r="512" spans="1:79" x14ac:dyDescent="0.25">
      <c r="A512" s="41"/>
      <c r="B512" s="41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1"/>
      <c r="BT512" s="41"/>
      <c r="BU512" s="41"/>
      <c r="BV512" s="41"/>
      <c r="BW512" s="41"/>
      <c r="BX512" s="41"/>
      <c r="BY512" s="41"/>
      <c r="BZ512" s="41"/>
      <c r="CA512" s="41"/>
    </row>
    <row r="513" spans="1:79" x14ac:dyDescent="0.25">
      <c r="A513" s="41"/>
      <c r="B513" s="41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1"/>
      <c r="BT513" s="41"/>
      <c r="BU513" s="41"/>
      <c r="BV513" s="41"/>
      <c r="BW513" s="41"/>
      <c r="BX513" s="41"/>
      <c r="BY513" s="41"/>
      <c r="BZ513" s="41"/>
      <c r="CA513" s="41"/>
    </row>
    <row r="514" spans="1:79" x14ac:dyDescent="0.25">
      <c r="A514" s="41"/>
      <c r="B514" s="41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1"/>
      <c r="BT514" s="41"/>
      <c r="BU514" s="41"/>
      <c r="BV514" s="41"/>
      <c r="BW514" s="41"/>
      <c r="BX514" s="41"/>
      <c r="BY514" s="41"/>
      <c r="BZ514" s="41"/>
      <c r="CA514" s="41"/>
    </row>
    <row r="515" spans="1:79" x14ac:dyDescent="0.25">
      <c r="A515" s="41"/>
      <c r="B515" s="41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1"/>
      <c r="BT515" s="41"/>
      <c r="BU515" s="41"/>
      <c r="BV515" s="41"/>
      <c r="BW515" s="41"/>
      <c r="BX515" s="41"/>
      <c r="BY515" s="41"/>
      <c r="BZ515" s="41"/>
      <c r="CA515" s="41"/>
    </row>
    <row r="516" spans="1:79" x14ac:dyDescent="0.25">
      <c r="A516" s="41"/>
      <c r="B516" s="41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1"/>
      <c r="BT516" s="41"/>
      <c r="BU516" s="41"/>
      <c r="BV516" s="41"/>
      <c r="BW516" s="41"/>
      <c r="BX516" s="41"/>
      <c r="BY516" s="41"/>
      <c r="BZ516" s="41"/>
      <c r="CA516" s="41"/>
    </row>
    <row r="517" spans="1:79" x14ac:dyDescent="0.25">
      <c r="A517" s="41"/>
      <c r="B517" s="41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1"/>
      <c r="BT517" s="41"/>
      <c r="BU517" s="41"/>
      <c r="BV517" s="41"/>
      <c r="BW517" s="41"/>
      <c r="BX517" s="41"/>
      <c r="BY517" s="41"/>
      <c r="BZ517" s="41"/>
      <c r="CA517" s="41"/>
    </row>
    <row r="518" spans="1:79" x14ac:dyDescent="0.25">
      <c r="A518" s="41"/>
      <c r="B518" s="41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1"/>
      <c r="BT518" s="41"/>
      <c r="BU518" s="41"/>
      <c r="BV518" s="41"/>
      <c r="BW518" s="41"/>
      <c r="BX518" s="41"/>
      <c r="BY518" s="41"/>
      <c r="BZ518" s="41"/>
      <c r="CA518" s="41"/>
    </row>
    <row r="519" spans="1:79" x14ac:dyDescent="0.25">
      <c r="A519" s="41"/>
      <c r="B519" s="41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1"/>
      <c r="BT519" s="41"/>
      <c r="BU519" s="41"/>
      <c r="BV519" s="41"/>
      <c r="BW519" s="41"/>
      <c r="BX519" s="41"/>
      <c r="BY519" s="41"/>
      <c r="BZ519" s="41"/>
      <c r="CA519" s="41"/>
    </row>
    <row r="520" spans="1:79" x14ac:dyDescent="0.25">
      <c r="A520" s="41"/>
      <c r="B520" s="41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1"/>
      <c r="BT520" s="41"/>
      <c r="BU520" s="41"/>
      <c r="BV520" s="41"/>
      <c r="BW520" s="41"/>
      <c r="BX520" s="41"/>
      <c r="BY520" s="41"/>
      <c r="BZ520" s="41"/>
      <c r="CA520" s="41"/>
    </row>
    <row r="521" spans="1:79" x14ac:dyDescent="0.25">
      <c r="A521" s="41"/>
      <c r="B521" s="41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1"/>
      <c r="BT521" s="41"/>
      <c r="BU521" s="41"/>
      <c r="BV521" s="41"/>
      <c r="BW521" s="41"/>
      <c r="BX521" s="41"/>
      <c r="BY521" s="41"/>
      <c r="BZ521" s="41"/>
      <c r="CA521" s="41"/>
    </row>
    <row r="522" spans="1:79" x14ac:dyDescent="0.25">
      <c r="A522" s="41"/>
      <c r="B522" s="41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1"/>
      <c r="BT522" s="41"/>
      <c r="BU522" s="41"/>
      <c r="BV522" s="41"/>
      <c r="BW522" s="41"/>
      <c r="BX522" s="41"/>
      <c r="BY522" s="41"/>
      <c r="BZ522" s="41"/>
      <c r="CA522" s="41"/>
    </row>
    <row r="523" spans="1:79" x14ac:dyDescent="0.25">
      <c r="A523" s="41"/>
      <c r="B523" s="41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1"/>
      <c r="BT523" s="41"/>
      <c r="BU523" s="41"/>
      <c r="BV523" s="41"/>
      <c r="BW523" s="41"/>
      <c r="BX523" s="41"/>
      <c r="BY523" s="41"/>
      <c r="BZ523" s="41"/>
      <c r="CA523" s="41"/>
    </row>
    <row r="524" spans="1:79" x14ac:dyDescent="0.25">
      <c r="A524" s="41"/>
      <c r="B524" s="41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1"/>
      <c r="BT524" s="41"/>
      <c r="BU524" s="41"/>
      <c r="BV524" s="41"/>
      <c r="BW524" s="41"/>
      <c r="BX524" s="41"/>
      <c r="BY524" s="41"/>
      <c r="BZ524" s="41"/>
      <c r="CA524" s="41"/>
    </row>
    <row r="525" spans="1:79" x14ac:dyDescent="0.25">
      <c r="A525" s="41"/>
      <c r="B525" s="41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1"/>
      <c r="BT525" s="41"/>
      <c r="BU525" s="41"/>
      <c r="BV525" s="41"/>
      <c r="BW525" s="41"/>
      <c r="BX525" s="41"/>
      <c r="BY525" s="41"/>
      <c r="BZ525" s="41"/>
      <c r="CA525" s="41"/>
    </row>
    <row r="526" spans="1:79" x14ac:dyDescent="0.25">
      <c r="A526" s="41"/>
      <c r="B526" s="41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1"/>
      <c r="BT526" s="41"/>
      <c r="BU526" s="41"/>
      <c r="BV526" s="41"/>
      <c r="BW526" s="41"/>
      <c r="BX526" s="41"/>
      <c r="BY526" s="41"/>
      <c r="BZ526" s="41"/>
      <c r="CA526" s="41"/>
    </row>
    <row r="527" spans="1:79" x14ac:dyDescent="0.25">
      <c r="A527" s="41"/>
      <c r="B527" s="41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1"/>
      <c r="BT527" s="41"/>
      <c r="BU527" s="41"/>
      <c r="BV527" s="41"/>
      <c r="BW527" s="41"/>
      <c r="BX527" s="41"/>
      <c r="BY527" s="41"/>
      <c r="BZ527" s="41"/>
      <c r="CA527" s="41"/>
    </row>
    <row r="528" spans="1:79" x14ac:dyDescent="0.25">
      <c r="A528" s="41"/>
      <c r="B528" s="41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1"/>
      <c r="BT528" s="41"/>
      <c r="BU528" s="41"/>
      <c r="BV528" s="41"/>
      <c r="BW528" s="41"/>
      <c r="BX528" s="41"/>
      <c r="BY528" s="41"/>
      <c r="BZ528" s="41"/>
      <c r="CA528" s="41"/>
    </row>
    <row r="529" spans="1:79" x14ac:dyDescent="0.25">
      <c r="A529" s="41"/>
      <c r="B529" s="41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1"/>
      <c r="BT529" s="41"/>
      <c r="BU529" s="41"/>
      <c r="BV529" s="41"/>
      <c r="BW529" s="41"/>
      <c r="BX529" s="41"/>
      <c r="BY529" s="41"/>
      <c r="BZ529" s="41"/>
      <c r="CA529" s="41"/>
    </row>
    <row r="530" spans="1:79" x14ac:dyDescent="0.25">
      <c r="A530" s="41"/>
      <c r="B530" s="41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1"/>
      <c r="BT530" s="41"/>
      <c r="BU530" s="41"/>
      <c r="BV530" s="41"/>
      <c r="BW530" s="41"/>
      <c r="BX530" s="41"/>
      <c r="BY530" s="41"/>
      <c r="BZ530" s="41"/>
      <c r="CA530" s="41"/>
    </row>
    <row r="531" spans="1:79" x14ac:dyDescent="0.25">
      <c r="A531" s="41"/>
      <c r="B531" s="41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1"/>
      <c r="BT531" s="41"/>
      <c r="BU531" s="41"/>
      <c r="BV531" s="41"/>
      <c r="BW531" s="41"/>
      <c r="BX531" s="41"/>
      <c r="BY531" s="41"/>
      <c r="BZ531" s="41"/>
      <c r="CA531" s="41"/>
    </row>
    <row r="532" spans="1:79" x14ac:dyDescent="0.25">
      <c r="A532" s="41"/>
      <c r="B532" s="41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1"/>
      <c r="BT532" s="41"/>
      <c r="BU532" s="41"/>
      <c r="BV532" s="41"/>
      <c r="BW532" s="41"/>
      <c r="BX532" s="41"/>
      <c r="BY532" s="41"/>
      <c r="BZ532" s="41"/>
      <c r="CA532" s="41"/>
    </row>
    <row r="533" spans="1:79" x14ac:dyDescent="0.25">
      <c r="A533" s="41"/>
      <c r="B533" s="41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1"/>
      <c r="BT533" s="41"/>
      <c r="BU533" s="41"/>
      <c r="BV533" s="41"/>
      <c r="BW533" s="41"/>
      <c r="BX533" s="41"/>
      <c r="BY533" s="41"/>
      <c r="BZ533" s="41"/>
      <c r="CA533" s="41"/>
    </row>
    <row r="534" spans="1:79" x14ac:dyDescent="0.25">
      <c r="A534" s="41"/>
      <c r="B534" s="41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1"/>
      <c r="BT534" s="41"/>
      <c r="BU534" s="41"/>
      <c r="BV534" s="41"/>
      <c r="BW534" s="41"/>
      <c r="BX534" s="41"/>
      <c r="BY534" s="41"/>
      <c r="BZ534" s="41"/>
      <c r="CA534" s="41"/>
    </row>
    <row r="535" spans="1:79" x14ac:dyDescent="0.25">
      <c r="A535" s="41"/>
      <c r="B535" s="41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1"/>
      <c r="BT535" s="41"/>
      <c r="BU535" s="41"/>
      <c r="BV535" s="41"/>
      <c r="BW535" s="41"/>
      <c r="BX535" s="41"/>
      <c r="BY535" s="41"/>
      <c r="BZ535" s="41"/>
      <c r="CA535" s="41"/>
    </row>
    <row r="536" spans="1:79" x14ac:dyDescent="0.25">
      <c r="A536" s="41"/>
      <c r="B536" s="41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1"/>
      <c r="BT536" s="41"/>
      <c r="BU536" s="41"/>
      <c r="BV536" s="41"/>
      <c r="BW536" s="41"/>
      <c r="BX536" s="41"/>
      <c r="BY536" s="41"/>
      <c r="BZ536" s="41"/>
      <c r="CA536" s="41"/>
    </row>
    <row r="537" spans="1:79" x14ac:dyDescent="0.25">
      <c r="A537" s="41"/>
      <c r="B537" s="41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1"/>
      <c r="BT537" s="41"/>
      <c r="BU537" s="41"/>
      <c r="BV537" s="41"/>
      <c r="BW537" s="41"/>
      <c r="BX537" s="41"/>
      <c r="BY537" s="41"/>
      <c r="BZ537" s="41"/>
      <c r="CA537" s="41"/>
    </row>
    <row r="538" spans="1:79" x14ac:dyDescent="0.25">
      <c r="A538" s="41"/>
      <c r="B538" s="41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1"/>
      <c r="BT538" s="41"/>
      <c r="BU538" s="41"/>
      <c r="BV538" s="41"/>
      <c r="BW538" s="41"/>
      <c r="BX538" s="41"/>
      <c r="BY538" s="41"/>
      <c r="BZ538" s="41"/>
      <c r="CA538" s="41"/>
    </row>
    <row r="539" spans="1:79" x14ac:dyDescent="0.25">
      <c r="A539" s="41"/>
      <c r="B539" s="41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1"/>
      <c r="BT539" s="41"/>
      <c r="BU539" s="41"/>
      <c r="BV539" s="41"/>
      <c r="BW539" s="41"/>
      <c r="BX539" s="41"/>
      <c r="BY539" s="41"/>
      <c r="BZ539" s="41"/>
      <c r="CA539" s="41"/>
    </row>
    <row r="540" spans="1:79" x14ac:dyDescent="0.25">
      <c r="A540" s="41"/>
      <c r="B540" s="41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1"/>
      <c r="BT540" s="41"/>
      <c r="BU540" s="41"/>
      <c r="BV540" s="41"/>
      <c r="BW540" s="41"/>
      <c r="BX540" s="41"/>
      <c r="BY540" s="41"/>
      <c r="BZ540" s="41"/>
      <c r="CA540" s="41"/>
    </row>
    <row r="541" spans="1:79" x14ac:dyDescent="0.25">
      <c r="A541" s="41"/>
      <c r="B541" s="41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1"/>
      <c r="BT541" s="41"/>
      <c r="BU541" s="41"/>
      <c r="BV541" s="41"/>
      <c r="BW541" s="41"/>
      <c r="BX541" s="41"/>
      <c r="BY541" s="41"/>
      <c r="BZ541" s="41"/>
      <c r="CA541" s="41"/>
    </row>
    <row r="542" spans="1:79" x14ac:dyDescent="0.25">
      <c r="A542" s="41"/>
      <c r="B542" s="41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1"/>
      <c r="BT542" s="41"/>
      <c r="BU542" s="41"/>
      <c r="BV542" s="41"/>
      <c r="BW542" s="41"/>
      <c r="BX542" s="41"/>
      <c r="BY542" s="41"/>
      <c r="BZ542" s="41"/>
      <c r="CA542" s="41"/>
    </row>
    <row r="543" spans="1:79" x14ac:dyDescent="0.25">
      <c r="A543" s="41"/>
      <c r="B543" s="41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1"/>
      <c r="BT543" s="41"/>
      <c r="BU543" s="41"/>
      <c r="BV543" s="41"/>
      <c r="BW543" s="41"/>
      <c r="BX543" s="41"/>
      <c r="BY543" s="41"/>
      <c r="BZ543" s="41"/>
      <c r="CA543" s="41"/>
    </row>
    <row r="544" spans="1:79" x14ac:dyDescent="0.25">
      <c r="A544" s="41"/>
      <c r="B544" s="41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1"/>
      <c r="BT544" s="41"/>
      <c r="BU544" s="41"/>
      <c r="BV544" s="41"/>
      <c r="BW544" s="41"/>
      <c r="BX544" s="41"/>
      <c r="BY544" s="41"/>
      <c r="BZ544" s="41"/>
      <c r="CA544" s="41"/>
    </row>
    <row r="545" spans="1:79" x14ac:dyDescent="0.25">
      <c r="A545" s="41"/>
      <c r="B545" s="41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1"/>
      <c r="BT545" s="41"/>
      <c r="BU545" s="41"/>
      <c r="BV545" s="41"/>
      <c r="BW545" s="41"/>
      <c r="BX545" s="41"/>
      <c r="BY545" s="41"/>
      <c r="BZ545" s="41"/>
      <c r="CA545" s="41"/>
    </row>
    <row r="546" spans="1:79" x14ac:dyDescent="0.25">
      <c r="A546" s="41"/>
      <c r="B546" s="41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1"/>
      <c r="BT546" s="41"/>
      <c r="BU546" s="41"/>
      <c r="BV546" s="41"/>
      <c r="BW546" s="41"/>
      <c r="BX546" s="41"/>
      <c r="BY546" s="41"/>
      <c r="BZ546" s="41"/>
      <c r="CA546" s="41"/>
    </row>
    <row r="547" spans="1:79" x14ac:dyDescent="0.25">
      <c r="A547" s="41"/>
      <c r="B547" s="41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1"/>
      <c r="BT547" s="41"/>
      <c r="BU547" s="41"/>
      <c r="BV547" s="41"/>
      <c r="BW547" s="41"/>
      <c r="BX547" s="41"/>
      <c r="BY547" s="41"/>
      <c r="BZ547" s="41"/>
      <c r="CA547" s="41"/>
    </row>
    <row r="548" spans="1:79" x14ac:dyDescent="0.25">
      <c r="A548" s="41"/>
      <c r="B548" s="41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1"/>
      <c r="BT548" s="41"/>
      <c r="BU548" s="41"/>
      <c r="BV548" s="41"/>
      <c r="BW548" s="41"/>
      <c r="BX548" s="41"/>
      <c r="BY548" s="41"/>
      <c r="BZ548" s="41"/>
      <c r="CA548" s="41"/>
    </row>
    <row r="549" spans="1:79" x14ac:dyDescent="0.25">
      <c r="A549" s="41"/>
      <c r="B549" s="41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1"/>
      <c r="BT549" s="41"/>
      <c r="BU549" s="41"/>
      <c r="BV549" s="41"/>
      <c r="BW549" s="41"/>
      <c r="BX549" s="41"/>
      <c r="BY549" s="41"/>
      <c r="BZ549" s="41"/>
      <c r="CA549" s="41"/>
    </row>
    <row r="550" spans="1:79" x14ac:dyDescent="0.25">
      <c r="A550" s="41"/>
      <c r="B550" s="41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1"/>
      <c r="BT550" s="41"/>
      <c r="BU550" s="41"/>
      <c r="BV550" s="41"/>
      <c r="BW550" s="41"/>
      <c r="BX550" s="41"/>
      <c r="BY550" s="41"/>
      <c r="BZ550" s="41"/>
      <c r="CA550" s="41"/>
    </row>
    <row r="551" spans="1:79" x14ac:dyDescent="0.25">
      <c r="A551" s="41"/>
      <c r="B551" s="41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1"/>
      <c r="BT551" s="41"/>
      <c r="BU551" s="41"/>
      <c r="BV551" s="41"/>
      <c r="BW551" s="41"/>
      <c r="BX551" s="41"/>
      <c r="BY551" s="41"/>
      <c r="BZ551" s="41"/>
      <c r="CA551" s="41"/>
    </row>
    <row r="552" spans="1:79" x14ac:dyDescent="0.25">
      <c r="A552" s="41"/>
      <c r="B552" s="41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1"/>
      <c r="BT552" s="41"/>
      <c r="BU552" s="41"/>
      <c r="BV552" s="41"/>
      <c r="BW552" s="41"/>
      <c r="BX552" s="41"/>
      <c r="BY552" s="41"/>
      <c r="BZ552" s="41"/>
      <c r="CA552" s="41"/>
    </row>
    <row r="553" spans="1:79" x14ac:dyDescent="0.25">
      <c r="A553" s="41"/>
      <c r="B553" s="41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1"/>
      <c r="BT553" s="41"/>
      <c r="BU553" s="41"/>
      <c r="BV553" s="41"/>
      <c r="BW553" s="41"/>
      <c r="BX553" s="41"/>
      <c r="BY553" s="41"/>
      <c r="BZ553" s="41"/>
      <c r="CA553" s="41"/>
    </row>
    <row r="554" spans="1:79" x14ac:dyDescent="0.25">
      <c r="A554" s="41"/>
      <c r="B554" s="41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1"/>
      <c r="BT554" s="41"/>
      <c r="BU554" s="41"/>
      <c r="BV554" s="41"/>
      <c r="BW554" s="41"/>
      <c r="BX554" s="41"/>
      <c r="BY554" s="41"/>
      <c r="BZ554" s="41"/>
      <c r="CA554" s="41"/>
    </row>
    <row r="555" spans="1:79" x14ac:dyDescent="0.25">
      <c r="A555" s="41"/>
      <c r="B555" s="41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1"/>
      <c r="BT555" s="41"/>
      <c r="BU555" s="41"/>
      <c r="BV555" s="41"/>
      <c r="BW555" s="41"/>
      <c r="BX555" s="41"/>
      <c r="BY555" s="41"/>
      <c r="BZ555" s="41"/>
      <c r="CA555" s="41"/>
    </row>
    <row r="556" spans="1:79" x14ac:dyDescent="0.25">
      <c r="A556" s="41"/>
      <c r="B556" s="41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1"/>
      <c r="BT556" s="41"/>
      <c r="BU556" s="41"/>
      <c r="BV556" s="41"/>
      <c r="BW556" s="41"/>
      <c r="BX556" s="41"/>
      <c r="BY556" s="41"/>
      <c r="BZ556" s="41"/>
      <c r="CA556" s="41"/>
    </row>
    <row r="557" spans="1:79" x14ac:dyDescent="0.25">
      <c r="A557" s="41"/>
      <c r="B557" s="41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1"/>
      <c r="BT557" s="41"/>
      <c r="BU557" s="41"/>
      <c r="BV557" s="41"/>
      <c r="BW557" s="41"/>
      <c r="BX557" s="41"/>
      <c r="BY557" s="41"/>
      <c r="BZ557" s="41"/>
      <c r="CA557" s="41"/>
    </row>
    <row r="558" spans="1:79" x14ac:dyDescent="0.25">
      <c r="A558" s="41"/>
      <c r="B558" s="41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1"/>
      <c r="BT558" s="41"/>
      <c r="BU558" s="41"/>
      <c r="BV558" s="41"/>
      <c r="BW558" s="41"/>
      <c r="BX558" s="41"/>
      <c r="BY558" s="41"/>
      <c r="BZ558" s="41"/>
      <c r="CA558" s="41"/>
    </row>
    <row r="559" spans="1:79" x14ac:dyDescent="0.25">
      <c r="A559" s="41"/>
      <c r="B559" s="41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1"/>
      <c r="BT559" s="41"/>
      <c r="BU559" s="41"/>
      <c r="BV559" s="41"/>
      <c r="BW559" s="41"/>
      <c r="BX559" s="41"/>
      <c r="BY559" s="41"/>
      <c r="BZ559" s="41"/>
      <c r="CA559" s="41"/>
    </row>
    <row r="560" spans="1:79" x14ac:dyDescent="0.25">
      <c r="A560" s="41"/>
      <c r="B560" s="41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1"/>
      <c r="BT560" s="41"/>
      <c r="BU560" s="41"/>
      <c r="BV560" s="41"/>
      <c r="BW560" s="41"/>
      <c r="BX560" s="41"/>
      <c r="BY560" s="41"/>
      <c r="BZ560" s="41"/>
      <c r="CA560" s="41"/>
    </row>
    <row r="561" spans="1:79" x14ac:dyDescent="0.25">
      <c r="A561" s="41"/>
      <c r="B561" s="41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1"/>
      <c r="BT561" s="41"/>
      <c r="BU561" s="41"/>
      <c r="BV561" s="41"/>
      <c r="BW561" s="41"/>
      <c r="BX561" s="41"/>
      <c r="BY561" s="41"/>
      <c r="BZ561" s="41"/>
      <c r="CA561" s="41"/>
    </row>
    <row r="562" spans="1:79" x14ac:dyDescent="0.25">
      <c r="A562" s="41"/>
      <c r="B562" s="41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1"/>
      <c r="BT562" s="41"/>
      <c r="BU562" s="41"/>
      <c r="BV562" s="41"/>
      <c r="BW562" s="41"/>
      <c r="BX562" s="41"/>
      <c r="BY562" s="41"/>
      <c r="BZ562" s="41"/>
      <c r="CA562" s="41"/>
    </row>
    <row r="563" spans="1:79" x14ac:dyDescent="0.25">
      <c r="A563" s="41"/>
      <c r="B563" s="41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1"/>
      <c r="BT563" s="41"/>
      <c r="BU563" s="41"/>
      <c r="BV563" s="41"/>
      <c r="BW563" s="41"/>
      <c r="BX563" s="41"/>
      <c r="BY563" s="41"/>
      <c r="BZ563" s="41"/>
      <c r="CA563" s="41"/>
    </row>
    <row r="564" spans="1:79" x14ac:dyDescent="0.25">
      <c r="A564" s="41"/>
      <c r="B564" s="41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1"/>
      <c r="BT564" s="41"/>
      <c r="BU564" s="41"/>
      <c r="BV564" s="41"/>
      <c r="BW564" s="41"/>
      <c r="BX564" s="41"/>
      <c r="BY564" s="41"/>
      <c r="BZ564" s="41"/>
      <c r="CA564" s="41"/>
    </row>
    <row r="565" spans="1:79" x14ac:dyDescent="0.25">
      <c r="A565" s="41"/>
      <c r="B565" s="41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1"/>
      <c r="BT565" s="41"/>
      <c r="BU565" s="41"/>
      <c r="BV565" s="41"/>
      <c r="BW565" s="41"/>
      <c r="BX565" s="41"/>
      <c r="BY565" s="41"/>
      <c r="BZ565" s="41"/>
      <c r="CA565" s="41"/>
    </row>
    <row r="566" spans="1:79" x14ac:dyDescent="0.25">
      <c r="A566" s="41"/>
      <c r="B566" s="41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1"/>
      <c r="BT566" s="41"/>
      <c r="BU566" s="41"/>
      <c r="BV566" s="41"/>
      <c r="BW566" s="41"/>
      <c r="BX566" s="41"/>
      <c r="BY566" s="41"/>
      <c r="BZ566" s="41"/>
      <c r="CA566" s="41"/>
    </row>
    <row r="567" spans="1:79" x14ac:dyDescent="0.25">
      <c r="A567" s="41"/>
      <c r="B567" s="41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1"/>
      <c r="BT567" s="41"/>
      <c r="BU567" s="41"/>
      <c r="BV567" s="41"/>
      <c r="BW567" s="41"/>
      <c r="BX567" s="41"/>
      <c r="BY567" s="41"/>
      <c r="BZ567" s="41"/>
      <c r="CA567" s="41"/>
    </row>
    <row r="568" spans="1:79" x14ac:dyDescent="0.25">
      <c r="A568" s="41"/>
      <c r="B568" s="41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1"/>
      <c r="BT568" s="41"/>
      <c r="BU568" s="41"/>
      <c r="BV568" s="41"/>
      <c r="BW568" s="41"/>
      <c r="BX568" s="41"/>
      <c r="BY568" s="41"/>
      <c r="BZ568" s="41"/>
      <c r="CA568" s="41"/>
    </row>
    <row r="569" spans="1:79" x14ac:dyDescent="0.25">
      <c r="A569" s="41"/>
      <c r="B569" s="41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1"/>
      <c r="BT569" s="41"/>
      <c r="BU569" s="41"/>
      <c r="BV569" s="41"/>
      <c r="BW569" s="41"/>
      <c r="BX569" s="41"/>
      <c r="BY569" s="41"/>
      <c r="BZ569" s="41"/>
      <c r="CA569" s="41"/>
    </row>
    <row r="570" spans="1:79" x14ac:dyDescent="0.25">
      <c r="A570" s="41"/>
      <c r="B570" s="41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1"/>
      <c r="BT570" s="41"/>
      <c r="BU570" s="41"/>
      <c r="BV570" s="41"/>
      <c r="BW570" s="41"/>
      <c r="BX570" s="41"/>
      <c r="BY570" s="41"/>
      <c r="BZ570" s="41"/>
      <c r="CA570" s="41"/>
    </row>
    <row r="571" spans="1:79" x14ac:dyDescent="0.25">
      <c r="A571" s="41"/>
      <c r="B571" s="41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1"/>
      <c r="BT571" s="41"/>
      <c r="BU571" s="41"/>
      <c r="BV571" s="41"/>
      <c r="BW571" s="41"/>
      <c r="BX571" s="41"/>
      <c r="BY571" s="41"/>
      <c r="BZ571" s="41"/>
      <c r="CA571" s="41"/>
    </row>
    <row r="572" spans="1:79" x14ac:dyDescent="0.25">
      <c r="A572" s="41"/>
      <c r="B572" s="41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1"/>
      <c r="BT572" s="41"/>
      <c r="BU572" s="41"/>
      <c r="BV572" s="41"/>
      <c r="BW572" s="41"/>
      <c r="BX572" s="41"/>
      <c r="BY572" s="41"/>
      <c r="BZ572" s="41"/>
      <c r="CA572" s="41"/>
    </row>
    <row r="573" spans="1:79" x14ac:dyDescent="0.25">
      <c r="A573" s="41"/>
      <c r="B573" s="41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1"/>
      <c r="BT573" s="41"/>
      <c r="BU573" s="41"/>
      <c r="BV573" s="41"/>
      <c r="BW573" s="41"/>
      <c r="BX573" s="41"/>
      <c r="BY573" s="41"/>
      <c r="BZ573" s="41"/>
      <c r="CA573" s="41"/>
    </row>
    <row r="574" spans="1:79" x14ac:dyDescent="0.25">
      <c r="A574" s="41"/>
      <c r="B574" s="41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1"/>
      <c r="BT574" s="41"/>
      <c r="BU574" s="41"/>
      <c r="BV574" s="41"/>
      <c r="BW574" s="41"/>
      <c r="BX574" s="41"/>
      <c r="BY574" s="41"/>
      <c r="BZ574" s="41"/>
      <c r="CA574" s="41"/>
    </row>
    <row r="575" spans="1:79" x14ac:dyDescent="0.25">
      <c r="A575" s="41"/>
      <c r="B575" s="41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1"/>
      <c r="BT575" s="41"/>
      <c r="BU575" s="41"/>
      <c r="BV575" s="41"/>
      <c r="BW575" s="41"/>
      <c r="BX575" s="41"/>
      <c r="BY575" s="41"/>
      <c r="BZ575" s="41"/>
      <c r="CA575" s="41"/>
    </row>
    <row r="576" spans="1:79" x14ac:dyDescent="0.25">
      <c r="A576" s="41"/>
      <c r="B576" s="41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</row>
    <row r="577" spans="1:79" x14ac:dyDescent="0.25">
      <c r="A577" s="41"/>
      <c r="B577" s="41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</row>
    <row r="578" spans="1:79" x14ac:dyDescent="0.25">
      <c r="A578" s="41"/>
      <c r="B578" s="41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</row>
    <row r="579" spans="1:79" x14ac:dyDescent="0.25">
      <c r="A579" s="41"/>
      <c r="B579" s="41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</row>
    <row r="580" spans="1:79" x14ac:dyDescent="0.25">
      <c r="A580" s="41"/>
      <c r="B580" s="41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</row>
    <row r="581" spans="1:79" x14ac:dyDescent="0.25">
      <c r="A581" s="41"/>
      <c r="B581" s="41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</row>
    <row r="582" spans="1:79" x14ac:dyDescent="0.25">
      <c r="A582" s="41"/>
      <c r="B582" s="41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</row>
    <row r="583" spans="1:79" x14ac:dyDescent="0.25">
      <c r="A583" s="41"/>
      <c r="B583" s="41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</row>
    <row r="584" spans="1:79" x14ac:dyDescent="0.25">
      <c r="A584" s="41"/>
      <c r="B584" s="41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</row>
    <row r="585" spans="1:79" x14ac:dyDescent="0.25">
      <c r="A585" s="41"/>
      <c r="B585" s="41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</row>
    <row r="586" spans="1:79" x14ac:dyDescent="0.25">
      <c r="A586" s="41"/>
      <c r="B586" s="41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</row>
    <row r="587" spans="1:79" x14ac:dyDescent="0.25">
      <c r="A587" s="41"/>
      <c r="B587" s="41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</row>
    <row r="588" spans="1:79" x14ac:dyDescent="0.25">
      <c r="A588" s="41"/>
      <c r="B588" s="41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</row>
    <row r="589" spans="1:79" x14ac:dyDescent="0.25">
      <c r="A589" s="41"/>
      <c r="B589" s="41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</row>
    <row r="590" spans="1:79" x14ac:dyDescent="0.25">
      <c r="A590" s="41"/>
      <c r="B590" s="41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</row>
    <row r="591" spans="1:79" x14ac:dyDescent="0.25">
      <c r="A591" s="41"/>
      <c r="B591" s="41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41"/>
    </row>
    <row r="592" spans="1:79" x14ac:dyDescent="0.25">
      <c r="A592" s="41"/>
      <c r="B592" s="41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</row>
    <row r="593" spans="1:79" x14ac:dyDescent="0.25">
      <c r="A593" s="41"/>
      <c r="B593" s="41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</row>
    <row r="594" spans="1:79" x14ac:dyDescent="0.25">
      <c r="A594" s="41"/>
      <c r="B594" s="41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</row>
    <row r="595" spans="1:79" x14ac:dyDescent="0.25">
      <c r="A595" s="41"/>
      <c r="B595" s="41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</row>
    <row r="596" spans="1:79" x14ac:dyDescent="0.25">
      <c r="A596" s="41"/>
      <c r="B596" s="41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</row>
    <row r="597" spans="1:79" x14ac:dyDescent="0.25">
      <c r="A597" s="41"/>
      <c r="B597" s="41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</row>
    <row r="598" spans="1:79" x14ac:dyDescent="0.25">
      <c r="A598" s="41"/>
      <c r="B598" s="41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</row>
    <row r="599" spans="1:79" x14ac:dyDescent="0.25">
      <c r="A599" s="41"/>
      <c r="B599" s="41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</row>
    <row r="600" spans="1:79" x14ac:dyDescent="0.25">
      <c r="A600" s="41"/>
      <c r="B600" s="41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</row>
    <row r="601" spans="1:79" x14ac:dyDescent="0.25">
      <c r="A601" s="41"/>
      <c r="B601" s="41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</row>
    <row r="602" spans="1:79" x14ac:dyDescent="0.25">
      <c r="A602" s="41"/>
      <c r="B602" s="41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</row>
    <row r="603" spans="1:79" x14ac:dyDescent="0.25">
      <c r="A603" s="41"/>
      <c r="B603" s="41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</row>
    <row r="604" spans="1:79" x14ac:dyDescent="0.25">
      <c r="A604" s="41"/>
      <c r="B604" s="41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</row>
    <row r="605" spans="1:79" x14ac:dyDescent="0.25">
      <c r="A605" s="41"/>
      <c r="B605" s="41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</row>
    <row r="606" spans="1:79" x14ac:dyDescent="0.25">
      <c r="A606" s="41"/>
      <c r="B606" s="41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</row>
    <row r="607" spans="1:79" x14ac:dyDescent="0.25">
      <c r="A607" s="41"/>
      <c r="B607" s="41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</row>
    <row r="608" spans="1:79" x14ac:dyDescent="0.25">
      <c r="A608" s="41"/>
      <c r="B608" s="41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</row>
    <row r="609" spans="1:79" x14ac:dyDescent="0.25">
      <c r="A609" s="41"/>
      <c r="B609" s="41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</row>
    <row r="610" spans="1:79" x14ac:dyDescent="0.25">
      <c r="A610" s="41"/>
      <c r="B610" s="41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</row>
    <row r="611" spans="1:79" x14ac:dyDescent="0.25">
      <c r="A611" s="41"/>
      <c r="B611" s="41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</row>
    <row r="612" spans="1:79" x14ac:dyDescent="0.25">
      <c r="A612" s="41"/>
      <c r="B612" s="41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</row>
    <row r="613" spans="1:79" x14ac:dyDescent="0.25">
      <c r="A613" s="41"/>
      <c r="B613" s="41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</row>
    <row r="614" spans="1:79" x14ac:dyDescent="0.25">
      <c r="A614" s="41"/>
      <c r="B614" s="41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</row>
    <row r="615" spans="1:79" x14ac:dyDescent="0.25">
      <c r="A615" s="41"/>
      <c r="B615" s="41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</row>
    <row r="616" spans="1:79" x14ac:dyDescent="0.25">
      <c r="A616" s="41"/>
      <c r="B616" s="41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</row>
    <row r="617" spans="1:79" x14ac:dyDescent="0.25">
      <c r="A617" s="41"/>
      <c r="B617" s="41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</row>
    <row r="618" spans="1:79" x14ac:dyDescent="0.25">
      <c r="A618" s="41"/>
      <c r="B618" s="41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</row>
    <row r="619" spans="1:79" x14ac:dyDescent="0.25">
      <c r="A619" s="41"/>
      <c r="B619" s="41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</row>
    <row r="620" spans="1:79" x14ac:dyDescent="0.25">
      <c r="A620" s="41"/>
      <c r="B620" s="41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</row>
    <row r="621" spans="1:79" x14ac:dyDescent="0.25">
      <c r="A621" s="41"/>
      <c r="B621" s="41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</row>
    <row r="622" spans="1:79" x14ac:dyDescent="0.25">
      <c r="A622" s="41"/>
      <c r="B622" s="41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</row>
    <row r="623" spans="1:79" x14ac:dyDescent="0.25">
      <c r="A623" s="41"/>
      <c r="B623" s="41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</row>
    <row r="624" spans="1:79" x14ac:dyDescent="0.25">
      <c r="A624" s="41"/>
      <c r="B624" s="41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</row>
    <row r="625" spans="1:79" x14ac:dyDescent="0.25">
      <c r="A625" s="41"/>
      <c r="B625" s="41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</row>
    <row r="626" spans="1:79" x14ac:dyDescent="0.25">
      <c r="A626" s="41"/>
      <c r="B626" s="41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</row>
    <row r="627" spans="1:79" x14ac:dyDescent="0.25">
      <c r="A627" s="41"/>
      <c r="B627" s="41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</row>
    <row r="628" spans="1:79" x14ac:dyDescent="0.25">
      <c r="A628" s="41"/>
      <c r="B628" s="41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</row>
    <row r="629" spans="1:79" x14ac:dyDescent="0.25">
      <c r="A629" s="41"/>
      <c r="B629" s="41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</row>
    <row r="630" spans="1:79" x14ac:dyDescent="0.25">
      <c r="A630" s="41"/>
      <c r="B630" s="41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</row>
    <row r="631" spans="1:79" x14ac:dyDescent="0.25">
      <c r="A631" s="41"/>
      <c r="B631" s="41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</row>
    <row r="632" spans="1:79" x14ac:dyDescent="0.25">
      <c r="A632" s="41"/>
      <c r="B632" s="41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</row>
    <row r="633" spans="1:79" x14ac:dyDescent="0.25">
      <c r="A633" s="41"/>
      <c r="B633" s="41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</row>
    <row r="634" spans="1:79" x14ac:dyDescent="0.25">
      <c r="A634" s="41"/>
      <c r="B634" s="41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</row>
    <row r="635" spans="1:79" x14ac:dyDescent="0.25">
      <c r="A635" s="41"/>
      <c r="B635" s="41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</row>
    <row r="636" spans="1:79" x14ac:dyDescent="0.25">
      <c r="A636" s="41"/>
      <c r="B636" s="41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</row>
    <row r="637" spans="1:79" x14ac:dyDescent="0.25">
      <c r="A637" s="41"/>
      <c r="B637" s="41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</row>
    <row r="638" spans="1:79" x14ac:dyDescent="0.25">
      <c r="A638" s="41"/>
      <c r="B638" s="41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</row>
    <row r="639" spans="1:79" x14ac:dyDescent="0.25">
      <c r="A639" s="41"/>
      <c r="B639" s="41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</row>
    <row r="640" spans="1:79" x14ac:dyDescent="0.25">
      <c r="A640" s="41"/>
      <c r="B640" s="41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</row>
    <row r="641" spans="1:79" x14ac:dyDescent="0.25">
      <c r="A641" s="41"/>
      <c r="B641" s="41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</row>
    <row r="642" spans="1:79" x14ac:dyDescent="0.25">
      <c r="A642" s="41"/>
      <c r="B642" s="41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</row>
    <row r="643" spans="1:79" x14ac:dyDescent="0.25">
      <c r="A643" s="41"/>
      <c r="B643" s="41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</row>
    <row r="644" spans="1:79" x14ac:dyDescent="0.25">
      <c r="A644" s="41"/>
      <c r="B644" s="41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</row>
    <row r="645" spans="1:79" x14ac:dyDescent="0.25">
      <c r="A645" s="41"/>
      <c r="B645" s="41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</row>
    <row r="646" spans="1:79" x14ac:dyDescent="0.25">
      <c r="A646" s="41"/>
      <c r="B646" s="41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</row>
    <row r="647" spans="1:79" x14ac:dyDescent="0.25">
      <c r="A647" s="41"/>
      <c r="B647" s="41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</row>
    <row r="648" spans="1:79" x14ac:dyDescent="0.25">
      <c r="A648" s="41"/>
      <c r="B648" s="41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</row>
    <row r="649" spans="1:79" x14ac:dyDescent="0.25">
      <c r="A649" s="41"/>
      <c r="B649" s="41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</row>
    <row r="650" spans="1:79" x14ac:dyDescent="0.25">
      <c r="A650" s="41"/>
      <c r="B650" s="41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</row>
    <row r="651" spans="1:79" x14ac:dyDescent="0.25">
      <c r="A651" s="41"/>
      <c r="B651" s="41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</row>
    <row r="652" spans="1:79" x14ac:dyDescent="0.25">
      <c r="A652" s="41"/>
      <c r="B652" s="41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</row>
    <row r="653" spans="1:79" x14ac:dyDescent="0.25">
      <c r="A653" s="41"/>
      <c r="B653" s="41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</row>
    <row r="654" spans="1:79" x14ac:dyDescent="0.25">
      <c r="A654" s="41"/>
      <c r="B654" s="41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</row>
    <row r="655" spans="1:79" x14ac:dyDescent="0.25">
      <c r="A655" s="41"/>
      <c r="B655" s="41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</row>
    <row r="656" spans="1:79" x14ac:dyDescent="0.25">
      <c r="A656" s="41"/>
      <c r="B656" s="41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</row>
    <row r="657" spans="1:79" x14ac:dyDescent="0.25">
      <c r="A657" s="41"/>
      <c r="B657" s="41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</row>
    <row r="658" spans="1:79" x14ac:dyDescent="0.25">
      <c r="A658" s="41"/>
      <c r="B658" s="41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</row>
    <row r="659" spans="1:79" x14ac:dyDescent="0.25">
      <c r="A659" s="41"/>
      <c r="B659" s="41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</row>
    <row r="660" spans="1:79" x14ac:dyDescent="0.25">
      <c r="A660" s="41"/>
      <c r="B660" s="41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</row>
    <row r="661" spans="1:79" x14ac:dyDescent="0.25">
      <c r="A661" s="41"/>
      <c r="B661" s="41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</row>
    <row r="662" spans="1:79" x14ac:dyDescent="0.25">
      <c r="A662" s="41"/>
      <c r="B662" s="41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</row>
    <row r="663" spans="1:79" x14ac:dyDescent="0.25">
      <c r="A663" s="41"/>
      <c r="B663" s="41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</row>
    <row r="664" spans="1:79" x14ac:dyDescent="0.25">
      <c r="A664" s="41"/>
      <c r="B664" s="41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</row>
    <row r="665" spans="1:79" x14ac:dyDescent="0.25">
      <c r="A665" s="41"/>
      <c r="B665" s="41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</row>
    <row r="666" spans="1:79" x14ac:dyDescent="0.25">
      <c r="A666" s="41"/>
      <c r="B666" s="41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</row>
    <row r="667" spans="1:79" x14ac:dyDescent="0.25">
      <c r="A667" s="41"/>
      <c r="B667" s="41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</row>
    <row r="668" spans="1:79" x14ac:dyDescent="0.25">
      <c r="A668" s="41"/>
      <c r="B668" s="41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</row>
    <row r="669" spans="1:79" x14ac:dyDescent="0.25">
      <c r="A669" s="41"/>
      <c r="B669" s="41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</row>
    <row r="670" spans="1:79" x14ac:dyDescent="0.25">
      <c r="A670" s="41"/>
      <c r="B670" s="41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</row>
    <row r="671" spans="1:79" x14ac:dyDescent="0.25">
      <c r="A671" s="41"/>
      <c r="B671" s="41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</row>
    <row r="672" spans="1:79" x14ac:dyDescent="0.25">
      <c r="A672" s="41"/>
      <c r="B672" s="41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</row>
    <row r="673" spans="1:79" x14ac:dyDescent="0.25">
      <c r="A673" s="41"/>
      <c r="B673" s="41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</row>
    <row r="674" spans="1:79" x14ac:dyDescent="0.25">
      <c r="A674" s="41"/>
      <c r="B674" s="41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</row>
    <row r="675" spans="1:79" x14ac:dyDescent="0.25">
      <c r="A675" s="41"/>
      <c r="B675" s="41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</row>
    <row r="676" spans="1:79" x14ac:dyDescent="0.25">
      <c r="A676" s="41"/>
      <c r="B676" s="41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</row>
    <row r="677" spans="1:79" x14ac:dyDescent="0.25">
      <c r="A677" s="41"/>
      <c r="B677" s="41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</row>
    <row r="678" spans="1:79" x14ac:dyDescent="0.25">
      <c r="A678" s="41"/>
      <c r="B678" s="41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</row>
    <row r="679" spans="1:79" x14ac:dyDescent="0.25">
      <c r="A679" s="41"/>
      <c r="B679" s="41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</row>
    <row r="680" spans="1:79" x14ac:dyDescent="0.25">
      <c r="A680" s="41"/>
      <c r="B680" s="41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</row>
    <row r="681" spans="1:79" x14ac:dyDescent="0.25">
      <c r="A681" s="41"/>
      <c r="B681" s="41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</row>
    <row r="682" spans="1:79" x14ac:dyDescent="0.25">
      <c r="A682" s="41"/>
      <c r="B682" s="41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</row>
    <row r="683" spans="1:79" x14ac:dyDescent="0.25">
      <c r="A683" s="41"/>
      <c r="B683" s="41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</row>
    <row r="684" spans="1:79" x14ac:dyDescent="0.25">
      <c r="A684" s="41"/>
      <c r="B684" s="41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</row>
    <row r="685" spans="1:79" x14ac:dyDescent="0.25">
      <c r="A685" s="41"/>
      <c r="B685" s="41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</row>
    <row r="686" spans="1:79" x14ac:dyDescent="0.25">
      <c r="A686" s="41"/>
      <c r="B686" s="41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</row>
    <row r="687" spans="1:79" x14ac:dyDescent="0.25">
      <c r="A687" s="41"/>
      <c r="B687" s="41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</row>
    <row r="688" spans="1:79" x14ac:dyDescent="0.25">
      <c r="A688" s="41"/>
      <c r="B688" s="41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</row>
    <row r="689" spans="1:79" x14ac:dyDescent="0.25">
      <c r="A689" s="41"/>
      <c r="B689" s="41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</row>
    <row r="690" spans="1:79" x14ac:dyDescent="0.25">
      <c r="A690" s="41"/>
      <c r="B690" s="41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</row>
    <row r="691" spans="1:79" x14ac:dyDescent="0.25">
      <c r="A691" s="41"/>
      <c r="B691" s="41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</row>
    <row r="692" spans="1:79" x14ac:dyDescent="0.25">
      <c r="A692" s="41"/>
      <c r="B692" s="41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</row>
    <row r="693" spans="1:79" x14ac:dyDescent="0.25">
      <c r="A693" s="41"/>
      <c r="B693" s="41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</row>
    <row r="694" spans="1:79" x14ac:dyDescent="0.25">
      <c r="A694" s="41"/>
      <c r="B694" s="41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</row>
    <row r="695" spans="1:79" x14ac:dyDescent="0.25">
      <c r="A695" s="41"/>
      <c r="B695" s="41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</row>
    <row r="696" spans="1:79" x14ac:dyDescent="0.25">
      <c r="A696" s="41"/>
      <c r="B696" s="41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</row>
    <row r="697" spans="1:79" x14ac:dyDescent="0.25">
      <c r="A697" s="41"/>
      <c r="B697" s="41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</row>
    <row r="698" spans="1:79" x14ac:dyDescent="0.25">
      <c r="A698" s="41"/>
      <c r="B698" s="41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</row>
    <row r="699" spans="1:79" x14ac:dyDescent="0.25">
      <c r="A699" s="41"/>
      <c r="B699" s="41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</row>
    <row r="700" spans="1:79" x14ac:dyDescent="0.25">
      <c r="A700" s="41"/>
      <c r="B700" s="41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</row>
    <row r="701" spans="1:79" x14ac:dyDescent="0.25">
      <c r="A701" s="41"/>
      <c r="B701" s="41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</row>
    <row r="702" spans="1:79" x14ac:dyDescent="0.25">
      <c r="A702" s="41"/>
      <c r="B702" s="41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</row>
    <row r="703" spans="1:79" x14ac:dyDescent="0.25">
      <c r="A703" s="41"/>
      <c r="B703" s="41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</row>
    <row r="704" spans="1:79" x14ac:dyDescent="0.25">
      <c r="A704" s="41"/>
      <c r="B704" s="41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</row>
    <row r="705" spans="1:79" x14ac:dyDescent="0.25">
      <c r="A705" s="41"/>
      <c r="B705" s="41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</row>
    <row r="706" spans="1:79" x14ac:dyDescent="0.25">
      <c r="A706" s="41"/>
      <c r="B706" s="41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</row>
    <row r="707" spans="1:79" x14ac:dyDescent="0.25">
      <c r="A707" s="41"/>
      <c r="B707" s="41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</row>
    <row r="708" spans="1:79" x14ac:dyDescent="0.25">
      <c r="A708" s="41"/>
      <c r="B708" s="41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</row>
    <row r="709" spans="1:79" x14ac:dyDescent="0.25">
      <c r="A709" s="41"/>
      <c r="B709" s="41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</row>
    <row r="710" spans="1:79" x14ac:dyDescent="0.25">
      <c r="A710" s="41"/>
      <c r="B710" s="41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</row>
    <row r="711" spans="1:79" x14ac:dyDescent="0.25">
      <c r="A711" s="41"/>
      <c r="B711" s="41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</row>
    <row r="712" spans="1:79" x14ac:dyDescent="0.25">
      <c r="A712" s="41"/>
      <c r="B712" s="41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</row>
    <row r="713" spans="1:79" x14ac:dyDescent="0.25">
      <c r="A713" s="41"/>
      <c r="B713" s="41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</row>
    <row r="714" spans="1:79" x14ac:dyDescent="0.25">
      <c r="A714" s="41"/>
      <c r="B714" s="41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</row>
    <row r="715" spans="1:79" x14ac:dyDescent="0.25">
      <c r="A715" s="41"/>
      <c r="B715" s="41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</row>
    <row r="716" spans="1:79" x14ac:dyDescent="0.25">
      <c r="A716" s="41"/>
      <c r="B716" s="41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</row>
    <row r="717" spans="1:79" x14ac:dyDescent="0.25">
      <c r="A717" s="41"/>
      <c r="B717" s="41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</row>
    <row r="718" spans="1:79" x14ac:dyDescent="0.25">
      <c r="A718" s="41"/>
      <c r="B718" s="41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</row>
    <row r="719" spans="1:79" x14ac:dyDescent="0.25">
      <c r="A719" s="41"/>
      <c r="B719" s="41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</row>
    <row r="720" spans="1:79" x14ac:dyDescent="0.25">
      <c r="A720" s="41"/>
      <c r="B720" s="41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</row>
    <row r="721" spans="1:79" x14ac:dyDescent="0.25">
      <c r="A721" s="41"/>
      <c r="B721" s="41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</row>
    <row r="722" spans="1:79" x14ac:dyDescent="0.25">
      <c r="A722" s="41"/>
      <c r="B722" s="41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</row>
    <row r="723" spans="1:79" x14ac:dyDescent="0.25">
      <c r="A723" s="41"/>
      <c r="B723" s="41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</row>
    <row r="724" spans="1:79" x14ac:dyDescent="0.25">
      <c r="A724" s="41"/>
      <c r="B724" s="41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</row>
    <row r="725" spans="1:79" x14ac:dyDescent="0.25">
      <c r="A725" s="41"/>
      <c r="B725" s="41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</row>
    <row r="726" spans="1:79" x14ac:dyDescent="0.25">
      <c r="A726" s="41"/>
      <c r="B726" s="41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</row>
    <row r="727" spans="1:79" x14ac:dyDescent="0.25">
      <c r="A727" s="41"/>
      <c r="B727" s="41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</row>
    <row r="728" spans="1:79" x14ac:dyDescent="0.25">
      <c r="A728" s="41"/>
      <c r="B728" s="41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</row>
    <row r="729" spans="1:79" x14ac:dyDescent="0.25">
      <c r="A729" s="41"/>
      <c r="B729" s="41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</row>
    <row r="730" spans="1:79" x14ac:dyDescent="0.25">
      <c r="A730" s="41"/>
      <c r="B730" s="41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</row>
    <row r="731" spans="1:79" x14ac:dyDescent="0.25">
      <c r="A731" s="41"/>
      <c r="B731" s="41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</row>
    <row r="732" spans="1:79" x14ac:dyDescent="0.25">
      <c r="A732" s="41"/>
      <c r="B732" s="41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</row>
    <row r="733" spans="1:79" x14ac:dyDescent="0.25">
      <c r="A733" s="41"/>
      <c r="B733" s="41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</row>
    <row r="734" spans="1:79" x14ac:dyDescent="0.25">
      <c r="A734" s="41"/>
      <c r="B734" s="41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</row>
    <row r="735" spans="1:79" x14ac:dyDescent="0.25">
      <c r="A735" s="41"/>
      <c r="B735" s="41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</row>
    <row r="736" spans="1:79" x14ac:dyDescent="0.25">
      <c r="A736" s="41"/>
      <c r="B736" s="41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</row>
    <row r="737" spans="1:79" x14ac:dyDescent="0.25">
      <c r="A737" s="41"/>
      <c r="B737" s="41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</row>
    <row r="738" spans="1:79" x14ac:dyDescent="0.25">
      <c r="A738" s="41"/>
      <c r="B738" s="41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</row>
    <row r="739" spans="1:79" x14ac:dyDescent="0.25">
      <c r="A739" s="41"/>
      <c r="B739" s="41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</row>
    <row r="740" spans="1:79" x14ac:dyDescent="0.25">
      <c r="A740" s="41"/>
      <c r="B740" s="41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</row>
    <row r="741" spans="1:79" x14ac:dyDescent="0.25">
      <c r="A741" s="41"/>
      <c r="B741" s="41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</row>
    <row r="742" spans="1:79" x14ac:dyDescent="0.25">
      <c r="A742" s="41"/>
      <c r="B742" s="41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</row>
    <row r="743" spans="1:79" x14ac:dyDescent="0.25">
      <c r="A743" s="41"/>
      <c r="B743" s="41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</row>
    <row r="744" spans="1:79" x14ac:dyDescent="0.25">
      <c r="A744" s="41"/>
      <c r="B744" s="41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</row>
    <row r="745" spans="1:79" x14ac:dyDescent="0.25">
      <c r="A745" s="41"/>
      <c r="B745" s="41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</row>
    <row r="746" spans="1:79" x14ac:dyDescent="0.25">
      <c r="A746" s="41"/>
      <c r="B746" s="41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</row>
    <row r="747" spans="1:79" x14ac:dyDescent="0.25">
      <c r="A747" s="41"/>
      <c r="B747" s="41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</row>
    <row r="748" spans="1:79" x14ac:dyDescent="0.25">
      <c r="A748" s="41"/>
      <c r="B748" s="41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</row>
    <row r="749" spans="1:79" x14ac:dyDescent="0.25">
      <c r="A749" s="41"/>
      <c r="B749" s="41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</row>
    <row r="750" spans="1:79" x14ac:dyDescent="0.25">
      <c r="A750" s="41"/>
      <c r="B750" s="41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</row>
    <row r="751" spans="1:79" x14ac:dyDescent="0.25">
      <c r="A751" s="41"/>
      <c r="B751" s="41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</row>
    <row r="752" spans="1:79" x14ac:dyDescent="0.25">
      <c r="A752" s="41"/>
      <c r="B752" s="41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</row>
    <row r="753" spans="1:79" x14ac:dyDescent="0.25">
      <c r="A753" s="41"/>
      <c r="B753" s="41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</row>
    <row r="754" spans="1:79" x14ac:dyDescent="0.25">
      <c r="A754" s="41"/>
      <c r="B754" s="41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</row>
    <row r="755" spans="1:79" x14ac:dyDescent="0.25">
      <c r="A755" s="41"/>
      <c r="B755" s="41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</row>
    <row r="756" spans="1:79" x14ac:dyDescent="0.25">
      <c r="A756" s="41"/>
      <c r="B756" s="41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</row>
    <row r="757" spans="1:79" x14ac:dyDescent="0.25">
      <c r="A757" s="41"/>
      <c r="B757" s="41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</row>
    <row r="758" spans="1:79" x14ac:dyDescent="0.25">
      <c r="A758" s="41"/>
      <c r="B758" s="41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</row>
    <row r="759" spans="1:79" x14ac:dyDescent="0.25">
      <c r="A759" s="41"/>
      <c r="B759" s="41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</row>
    <row r="760" spans="1:79" x14ac:dyDescent="0.25">
      <c r="A760" s="41"/>
      <c r="B760" s="41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</row>
    <row r="761" spans="1:79" x14ac:dyDescent="0.25">
      <c r="A761" s="41"/>
      <c r="B761" s="41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1"/>
      <c r="BT761" s="41"/>
      <c r="BU761" s="41"/>
      <c r="BV761" s="41"/>
      <c r="BW761" s="41"/>
      <c r="BX761" s="41"/>
      <c r="BY761" s="41"/>
      <c r="BZ761" s="41"/>
      <c r="CA761" s="41"/>
    </row>
    <row r="762" spans="1:79" x14ac:dyDescent="0.25">
      <c r="A762" s="41"/>
      <c r="B762" s="41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</row>
    <row r="763" spans="1:79" x14ac:dyDescent="0.25">
      <c r="A763" s="41"/>
      <c r="B763" s="41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</row>
    <row r="764" spans="1:79" x14ac:dyDescent="0.25">
      <c r="A764" s="41"/>
      <c r="B764" s="41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</row>
    <row r="765" spans="1:79" x14ac:dyDescent="0.25">
      <c r="A765" s="41"/>
      <c r="B765" s="41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1"/>
      <c r="BT765" s="41"/>
      <c r="BU765" s="41"/>
      <c r="BV765" s="41"/>
      <c r="BW765" s="41"/>
      <c r="BX765" s="41"/>
      <c r="BY765" s="41"/>
      <c r="BZ765" s="41"/>
      <c r="CA765" s="41"/>
    </row>
    <row r="766" spans="1:79" x14ac:dyDescent="0.25">
      <c r="A766" s="41"/>
      <c r="B766" s="41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1"/>
      <c r="BT766" s="41"/>
      <c r="BU766" s="41"/>
      <c r="BV766" s="41"/>
      <c r="BW766" s="41"/>
      <c r="BX766" s="41"/>
      <c r="BY766" s="41"/>
      <c r="BZ766" s="41"/>
      <c r="CA766" s="41"/>
    </row>
    <row r="767" spans="1:79" x14ac:dyDescent="0.25">
      <c r="A767" s="41"/>
      <c r="B767" s="41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1"/>
      <c r="BT767" s="41"/>
      <c r="BU767" s="41"/>
      <c r="BV767" s="41"/>
      <c r="BW767" s="41"/>
      <c r="BX767" s="41"/>
      <c r="BY767" s="41"/>
      <c r="BZ767" s="41"/>
      <c r="CA767" s="41"/>
    </row>
    <row r="768" spans="1:79" x14ac:dyDescent="0.25">
      <c r="A768" s="41"/>
      <c r="B768" s="41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1"/>
      <c r="BT768" s="41"/>
      <c r="BU768" s="41"/>
      <c r="BV768" s="41"/>
      <c r="BW768" s="41"/>
      <c r="BX768" s="41"/>
      <c r="BY768" s="41"/>
      <c r="BZ768" s="41"/>
      <c r="CA768" s="41"/>
    </row>
    <row r="769" spans="1:79" x14ac:dyDescent="0.25">
      <c r="A769" s="41"/>
      <c r="B769" s="41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1"/>
      <c r="BT769" s="41"/>
      <c r="BU769" s="41"/>
      <c r="BV769" s="41"/>
      <c r="BW769" s="41"/>
      <c r="BX769" s="41"/>
      <c r="BY769" s="41"/>
      <c r="BZ769" s="41"/>
      <c r="CA769" s="41"/>
    </row>
    <row r="770" spans="1:79" x14ac:dyDescent="0.25">
      <c r="A770" s="41"/>
      <c r="B770" s="41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1"/>
      <c r="BT770" s="41"/>
      <c r="BU770" s="41"/>
      <c r="BV770" s="41"/>
      <c r="BW770" s="41"/>
      <c r="BX770" s="41"/>
      <c r="BY770" s="41"/>
      <c r="BZ770" s="41"/>
      <c r="CA770" s="41"/>
    </row>
    <row r="771" spans="1:79" x14ac:dyDescent="0.25">
      <c r="A771" s="41"/>
      <c r="B771" s="41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1"/>
      <c r="BT771" s="41"/>
      <c r="BU771" s="41"/>
      <c r="BV771" s="41"/>
      <c r="BW771" s="41"/>
      <c r="BX771" s="41"/>
      <c r="BY771" s="41"/>
      <c r="BZ771" s="41"/>
      <c r="CA771" s="41"/>
    </row>
    <row r="772" spans="1:79" x14ac:dyDescent="0.25">
      <c r="A772" s="41"/>
      <c r="B772" s="41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1"/>
      <c r="BT772" s="41"/>
      <c r="BU772" s="41"/>
      <c r="BV772" s="41"/>
      <c r="BW772" s="41"/>
      <c r="BX772" s="41"/>
      <c r="BY772" s="41"/>
      <c r="BZ772" s="41"/>
      <c r="CA772" s="41"/>
    </row>
    <row r="773" spans="1:79" x14ac:dyDescent="0.25">
      <c r="A773" s="41"/>
      <c r="B773" s="41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1"/>
      <c r="BT773" s="41"/>
      <c r="BU773" s="41"/>
      <c r="BV773" s="41"/>
      <c r="BW773" s="41"/>
      <c r="BX773" s="41"/>
      <c r="BY773" s="41"/>
      <c r="BZ773" s="41"/>
      <c r="CA773" s="41"/>
    </row>
    <row r="774" spans="1:79" x14ac:dyDescent="0.25">
      <c r="A774" s="41"/>
      <c r="B774" s="41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1"/>
      <c r="BT774" s="41"/>
      <c r="BU774" s="41"/>
      <c r="BV774" s="41"/>
      <c r="BW774" s="41"/>
      <c r="BX774" s="41"/>
      <c r="BY774" s="41"/>
      <c r="BZ774" s="41"/>
      <c r="CA774" s="41"/>
    </row>
    <row r="775" spans="1:79" x14ac:dyDescent="0.25">
      <c r="A775" s="41"/>
      <c r="B775" s="41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1"/>
      <c r="BT775" s="41"/>
      <c r="BU775" s="41"/>
      <c r="BV775" s="41"/>
      <c r="BW775" s="41"/>
      <c r="BX775" s="41"/>
      <c r="BY775" s="41"/>
      <c r="BZ775" s="41"/>
      <c r="CA775" s="41"/>
    </row>
    <row r="776" spans="1:79" x14ac:dyDescent="0.25">
      <c r="A776" s="41"/>
      <c r="B776" s="41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1"/>
      <c r="BT776" s="41"/>
      <c r="BU776" s="41"/>
      <c r="BV776" s="41"/>
      <c r="BW776" s="41"/>
      <c r="BX776" s="41"/>
      <c r="BY776" s="41"/>
      <c r="BZ776" s="41"/>
      <c r="CA776" s="41"/>
    </row>
    <row r="777" spans="1:79" x14ac:dyDescent="0.25">
      <c r="A777" s="41"/>
      <c r="B777" s="41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1"/>
      <c r="BT777" s="41"/>
      <c r="BU777" s="41"/>
      <c r="BV777" s="41"/>
      <c r="BW777" s="41"/>
      <c r="BX777" s="41"/>
      <c r="BY777" s="41"/>
      <c r="BZ777" s="41"/>
      <c r="CA777" s="41"/>
    </row>
    <row r="778" spans="1:79" x14ac:dyDescent="0.25">
      <c r="A778" s="41"/>
      <c r="B778" s="41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1"/>
      <c r="BT778" s="41"/>
      <c r="BU778" s="41"/>
      <c r="BV778" s="41"/>
      <c r="BW778" s="41"/>
      <c r="BX778" s="41"/>
      <c r="BY778" s="41"/>
      <c r="BZ778" s="41"/>
      <c r="CA778" s="41"/>
    </row>
    <row r="779" spans="1:79" x14ac:dyDescent="0.25">
      <c r="A779" s="41"/>
      <c r="B779" s="41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1"/>
      <c r="BT779" s="41"/>
      <c r="BU779" s="41"/>
      <c r="BV779" s="41"/>
      <c r="BW779" s="41"/>
      <c r="BX779" s="41"/>
      <c r="BY779" s="41"/>
      <c r="BZ779" s="41"/>
      <c r="CA779" s="41"/>
    </row>
    <row r="780" spans="1:79" x14ac:dyDescent="0.25">
      <c r="A780" s="41"/>
      <c r="B780" s="41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1"/>
      <c r="BT780" s="41"/>
      <c r="BU780" s="41"/>
      <c r="BV780" s="41"/>
      <c r="BW780" s="41"/>
      <c r="BX780" s="41"/>
      <c r="BY780" s="41"/>
      <c r="BZ780" s="41"/>
      <c r="CA780" s="41"/>
    </row>
    <row r="781" spans="1:79" x14ac:dyDescent="0.25">
      <c r="A781" s="41"/>
      <c r="B781" s="41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1"/>
      <c r="BT781" s="41"/>
      <c r="BU781" s="41"/>
      <c r="BV781" s="41"/>
      <c r="BW781" s="41"/>
      <c r="BX781" s="41"/>
      <c r="BY781" s="41"/>
      <c r="BZ781" s="41"/>
      <c r="CA781" s="41"/>
    </row>
    <row r="782" spans="1:79" x14ac:dyDescent="0.25">
      <c r="A782" s="41"/>
      <c r="B782" s="41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1"/>
      <c r="BT782" s="41"/>
      <c r="BU782" s="41"/>
      <c r="BV782" s="41"/>
      <c r="BW782" s="41"/>
      <c r="BX782" s="41"/>
      <c r="BY782" s="41"/>
      <c r="BZ782" s="41"/>
      <c r="CA782" s="41"/>
    </row>
    <row r="783" spans="1:79" x14ac:dyDescent="0.25">
      <c r="A783" s="41"/>
      <c r="B783" s="41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1"/>
      <c r="BT783" s="41"/>
      <c r="BU783" s="41"/>
      <c r="BV783" s="41"/>
      <c r="BW783" s="41"/>
      <c r="BX783" s="41"/>
      <c r="BY783" s="41"/>
      <c r="BZ783" s="41"/>
      <c r="CA783" s="41"/>
    </row>
    <row r="784" spans="1:79" x14ac:dyDescent="0.25">
      <c r="A784" s="41"/>
      <c r="B784" s="41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1"/>
      <c r="BT784" s="41"/>
      <c r="BU784" s="41"/>
      <c r="BV784" s="41"/>
      <c r="BW784" s="41"/>
      <c r="BX784" s="41"/>
      <c r="BY784" s="41"/>
      <c r="BZ784" s="41"/>
      <c r="CA784" s="41"/>
    </row>
    <row r="785" spans="1:79" x14ac:dyDescent="0.25">
      <c r="A785" s="41"/>
      <c r="B785" s="41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1"/>
      <c r="BT785" s="41"/>
      <c r="BU785" s="41"/>
      <c r="BV785" s="41"/>
      <c r="BW785" s="41"/>
      <c r="BX785" s="41"/>
      <c r="BY785" s="41"/>
      <c r="BZ785" s="41"/>
      <c r="CA785" s="41"/>
    </row>
    <row r="786" spans="1:79" x14ac:dyDescent="0.25">
      <c r="A786" s="41"/>
      <c r="B786" s="41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1"/>
      <c r="BT786" s="41"/>
      <c r="BU786" s="41"/>
      <c r="BV786" s="41"/>
      <c r="BW786" s="41"/>
      <c r="BX786" s="41"/>
      <c r="BY786" s="41"/>
      <c r="BZ786" s="41"/>
      <c r="CA786" s="41"/>
    </row>
    <row r="787" spans="1:79" x14ac:dyDescent="0.25">
      <c r="A787" s="41"/>
      <c r="B787" s="41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1"/>
      <c r="BT787" s="41"/>
      <c r="BU787" s="41"/>
      <c r="BV787" s="41"/>
      <c r="BW787" s="41"/>
      <c r="BX787" s="41"/>
      <c r="BY787" s="41"/>
      <c r="BZ787" s="41"/>
      <c r="CA787" s="41"/>
    </row>
    <row r="788" spans="1:79" x14ac:dyDescent="0.25">
      <c r="A788" s="41"/>
      <c r="B788" s="41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1"/>
      <c r="BT788" s="41"/>
      <c r="BU788" s="41"/>
      <c r="BV788" s="41"/>
      <c r="BW788" s="41"/>
      <c r="BX788" s="41"/>
      <c r="BY788" s="41"/>
      <c r="BZ788" s="41"/>
      <c r="CA788" s="41"/>
    </row>
    <row r="789" spans="1:79" x14ac:dyDescent="0.25">
      <c r="A789" s="41"/>
      <c r="B789" s="41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1"/>
      <c r="BT789" s="41"/>
      <c r="BU789" s="41"/>
      <c r="BV789" s="41"/>
      <c r="BW789" s="41"/>
      <c r="BX789" s="41"/>
      <c r="BY789" s="41"/>
      <c r="BZ789" s="41"/>
      <c r="CA789" s="41"/>
    </row>
    <row r="790" spans="1:79" x14ac:dyDescent="0.25">
      <c r="A790" s="41"/>
      <c r="B790" s="41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1"/>
      <c r="BT790" s="41"/>
      <c r="BU790" s="41"/>
      <c r="BV790" s="41"/>
      <c r="BW790" s="41"/>
      <c r="BX790" s="41"/>
      <c r="BY790" s="41"/>
      <c r="BZ790" s="41"/>
      <c r="CA790" s="41"/>
    </row>
    <row r="791" spans="1:79" x14ac:dyDescent="0.25">
      <c r="A791" s="41"/>
      <c r="B791" s="41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1"/>
      <c r="BT791" s="41"/>
      <c r="BU791" s="41"/>
      <c r="BV791" s="41"/>
      <c r="BW791" s="41"/>
      <c r="BX791" s="41"/>
      <c r="BY791" s="41"/>
      <c r="BZ791" s="41"/>
      <c r="CA791" s="41"/>
    </row>
    <row r="792" spans="1:79" x14ac:dyDescent="0.25">
      <c r="A792" s="41"/>
      <c r="B792" s="41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1"/>
      <c r="BT792" s="41"/>
      <c r="BU792" s="41"/>
      <c r="BV792" s="41"/>
      <c r="BW792" s="41"/>
      <c r="BX792" s="41"/>
      <c r="BY792" s="41"/>
      <c r="BZ792" s="41"/>
      <c r="CA792" s="41"/>
    </row>
    <row r="793" spans="1:79" x14ac:dyDescent="0.25">
      <c r="A793" s="41"/>
      <c r="B793" s="41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1"/>
      <c r="BT793" s="41"/>
      <c r="BU793" s="41"/>
      <c r="BV793" s="41"/>
      <c r="BW793" s="41"/>
      <c r="BX793" s="41"/>
      <c r="BY793" s="41"/>
      <c r="BZ793" s="41"/>
      <c r="CA793" s="41"/>
    </row>
    <row r="794" spans="1:79" x14ac:dyDescent="0.25">
      <c r="A794" s="41"/>
      <c r="B794" s="41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1"/>
      <c r="BT794" s="41"/>
      <c r="BU794" s="41"/>
      <c r="BV794" s="41"/>
      <c r="BW794" s="41"/>
      <c r="BX794" s="41"/>
      <c r="BY794" s="41"/>
      <c r="BZ794" s="41"/>
      <c r="CA794" s="41"/>
    </row>
    <row r="795" spans="1:79" x14ac:dyDescent="0.25">
      <c r="A795" s="41"/>
      <c r="B795" s="41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1"/>
      <c r="BT795" s="41"/>
      <c r="BU795" s="41"/>
      <c r="BV795" s="41"/>
      <c r="BW795" s="41"/>
      <c r="BX795" s="41"/>
      <c r="BY795" s="41"/>
      <c r="BZ795" s="41"/>
      <c r="CA795" s="41"/>
    </row>
    <row r="796" spans="1:79" x14ac:dyDescent="0.25">
      <c r="A796" s="41"/>
      <c r="B796" s="41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1"/>
      <c r="BT796" s="41"/>
      <c r="BU796" s="41"/>
      <c r="BV796" s="41"/>
      <c r="BW796" s="41"/>
      <c r="BX796" s="41"/>
      <c r="BY796" s="41"/>
      <c r="BZ796" s="41"/>
      <c r="CA796" s="41"/>
    </row>
    <row r="797" spans="1:79" x14ac:dyDescent="0.25">
      <c r="A797" s="41"/>
      <c r="B797" s="41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1"/>
      <c r="BT797" s="41"/>
      <c r="BU797" s="41"/>
      <c r="BV797" s="41"/>
      <c r="BW797" s="41"/>
      <c r="BX797" s="41"/>
      <c r="BY797" s="41"/>
      <c r="BZ797" s="41"/>
      <c r="CA797" s="41"/>
    </row>
    <row r="798" spans="1:79" x14ac:dyDescent="0.25">
      <c r="A798" s="41"/>
      <c r="B798" s="41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1"/>
      <c r="BT798" s="41"/>
      <c r="BU798" s="41"/>
      <c r="BV798" s="41"/>
      <c r="BW798" s="41"/>
      <c r="BX798" s="41"/>
      <c r="BY798" s="41"/>
      <c r="BZ798" s="41"/>
      <c r="CA798" s="41"/>
    </row>
    <row r="799" spans="1:79" x14ac:dyDescent="0.25">
      <c r="A799" s="41"/>
      <c r="B799" s="41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1"/>
      <c r="BT799" s="41"/>
      <c r="BU799" s="41"/>
      <c r="BV799" s="41"/>
      <c r="BW799" s="41"/>
      <c r="BX799" s="41"/>
      <c r="BY799" s="41"/>
      <c r="BZ799" s="41"/>
      <c r="CA799" s="41"/>
    </row>
    <row r="800" spans="1:79" x14ac:dyDescent="0.25">
      <c r="A800" s="41"/>
      <c r="B800" s="41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1"/>
      <c r="BT800" s="41"/>
      <c r="BU800" s="41"/>
      <c r="BV800" s="41"/>
      <c r="BW800" s="41"/>
      <c r="BX800" s="41"/>
      <c r="BY800" s="41"/>
      <c r="BZ800" s="41"/>
      <c r="CA800" s="41"/>
    </row>
    <row r="801" spans="1:79" x14ac:dyDescent="0.25">
      <c r="A801" s="41"/>
      <c r="B801" s="41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1"/>
      <c r="BT801" s="41"/>
      <c r="BU801" s="41"/>
      <c r="BV801" s="41"/>
      <c r="BW801" s="41"/>
      <c r="BX801" s="41"/>
      <c r="BY801" s="41"/>
      <c r="BZ801" s="41"/>
      <c r="CA801" s="41"/>
    </row>
    <row r="802" spans="1:79" x14ac:dyDescent="0.25">
      <c r="A802" s="41"/>
      <c r="B802" s="41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1"/>
      <c r="BT802" s="41"/>
      <c r="BU802" s="41"/>
      <c r="BV802" s="41"/>
      <c r="BW802" s="41"/>
      <c r="BX802" s="41"/>
      <c r="BY802" s="41"/>
      <c r="BZ802" s="41"/>
      <c r="CA802" s="41"/>
    </row>
    <row r="803" spans="1:79" x14ac:dyDescent="0.25">
      <c r="A803" s="41"/>
      <c r="B803" s="41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1"/>
      <c r="BT803" s="41"/>
      <c r="BU803" s="41"/>
      <c r="BV803" s="41"/>
      <c r="BW803" s="41"/>
      <c r="BX803" s="41"/>
      <c r="BY803" s="41"/>
      <c r="BZ803" s="41"/>
      <c r="CA803" s="41"/>
    </row>
    <row r="804" spans="1:79" x14ac:dyDescent="0.25">
      <c r="A804" s="41"/>
      <c r="B804" s="41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1"/>
      <c r="BT804" s="41"/>
      <c r="BU804" s="41"/>
      <c r="BV804" s="41"/>
      <c r="BW804" s="41"/>
      <c r="BX804" s="41"/>
      <c r="BY804" s="41"/>
      <c r="BZ804" s="41"/>
      <c r="CA804" s="41"/>
    </row>
    <row r="805" spans="1:79" x14ac:dyDescent="0.25">
      <c r="A805" s="41"/>
      <c r="B805" s="41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1"/>
      <c r="BT805" s="41"/>
      <c r="BU805" s="41"/>
      <c r="BV805" s="41"/>
      <c r="BW805" s="41"/>
      <c r="BX805" s="41"/>
      <c r="BY805" s="41"/>
      <c r="BZ805" s="41"/>
      <c r="CA805" s="41"/>
    </row>
    <row r="806" spans="1:79" x14ac:dyDescent="0.25">
      <c r="A806" s="41"/>
      <c r="B806" s="41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1"/>
      <c r="BT806" s="41"/>
      <c r="BU806" s="41"/>
      <c r="BV806" s="41"/>
      <c r="BW806" s="41"/>
      <c r="BX806" s="41"/>
      <c r="BY806" s="41"/>
      <c r="BZ806" s="41"/>
      <c r="CA806" s="41"/>
    </row>
    <row r="807" spans="1:79" x14ac:dyDescent="0.25">
      <c r="A807" s="41"/>
      <c r="B807" s="41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1"/>
      <c r="BT807" s="41"/>
      <c r="BU807" s="41"/>
      <c r="BV807" s="41"/>
      <c r="BW807" s="41"/>
      <c r="BX807" s="41"/>
      <c r="BY807" s="41"/>
      <c r="BZ807" s="41"/>
      <c r="CA807" s="41"/>
    </row>
    <row r="808" spans="1:79" x14ac:dyDescent="0.25">
      <c r="A808" s="41"/>
      <c r="B808" s="41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1"/>
      <c r="BT808" s="41"/>
      <c r="BU808" s="41"/>
      <c r="BV808" s="41"/>
      <c r="BW808" s="41"/>
      <c r="BX808" s="41"/>
      <c r="BY808" s="41"/>
      <c r="BZ808" s="41"/>
      <c r="CA808" s="41"/>
    </row>
    <row r="809" spans="1:79" x14ac:dyDescent="0.25">
      <c r="A809" s="41"/>
      <c r="B809" s="41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1"/>
      <c r="BT809" s="41"/>
      <c r="BU809" s="41"/>
      <c r="BV809" s="41"/>
      <c r="BW809" s="41"/>
      <c r="BX809" s="41"/>
      <c r="BY809" s="41"/>
      <c r="BZ809" s="41"/>
      <c r="CA809" s="41"/>
    </row>
    <row r="810" spans="1:79" x14ac:dyDescent="0.25">
      <c r="A810" s="41"/>
      <c r="B810" s="41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1"/>
      <c r="BT810" s="41"/>
      <c r="BU810" s="41"/>
      <c r="BV810" s="41"/>
      <c r="BW810" s="41"/>
      <c r="BX810" s="41"/>
      <c r="BY810" s="41"/>
      <c r="BZ810" s="41"/>
      <c r="CA810" s="41"/>
    </row>
    <row r="811" spans="1:79" x14ac:dyDescent="0.25">
      <c r="A811" s="41"/>
      <c r="B811" s="41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1"/>
      <c r="BT811" s="41"/>
      <c r="BU811" s="41"/>
      <c r="BV811" s="41"/>
      <c r="BW811" s="41"/>
      <c r="BX811" s="41"/>
      <c r="BY811" s="41"/>
      <c r="BZ811" s="41"/>
      <c r="CA811" s="41"/>
    </row>
    <row r="812" spans="1:79" x14ac:dyDescent="0.25">
      <c r="A812" s="41"/>
      <c r="B812" s="41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1"/>
      <c r="BT812" s="41"/>
      <c r="BU812" s="41"/>
      <c r="BV812" s="41"/>
      <c r="BW812" s="41"/>
      <c r="BX812" s="41"/>
      <c r="BY812" s="41"/>
      <c r="BZ812" s="41"/>
      <c r="CA812" s="41"/>
    </row>
    <row r="813" spans="1:79" x14ac:dyDescent="0.25">
      <c r="A813" s="41"/>
      <c r="B813" s="41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1"/>
      <c r="BT813" s="41"/>
      <c r="BU813" s="41"/>
      <c r="BV813" s="41"/>
      <c r="BW813" s="41"/>
      <c r="BX813" s="41"/>
      <c r="BY813" s="41"/>
      <c r="BZ813" s="41"/>
      <c r="CA813" s="41"/>
    </row>
    <row r="814" spans="1:79" x14ac:dyDescent="0.25">
      <c r="A814" s="41"/>
      <c r="B814" s="41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1"/>
      <c r="BT814" s="41"/>
      <c r="BU814" s="41"/>
      <c r="BV814" s="41"/>
      <c r="BW814" s="41"/>
      <c r="BX814" s="41"/>
      <c r="BY814" s="41"/>
      <c r="BZ814" s="41"/>
      <c r="CA814" s="41"/>
    </row>
    <row r="815" spans="1:79" x14ac:dyDescent="0.25">
      <c r="A815" s="41"/>
      <c r="B815" s="41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1"/>
      <c r="BT815" s="41"/>
      <c r="BU815" s="41"/>
      <c r="BV815" s="41"/>
      <c r="BW815" s="41"/>
      <c r="BX815" s="41"/>
      <c r="BY815" s="41"/>
      <c r="BZ815" s="41"/>
      <c r="CA815" s="41"/>
    </row>
    <row r="816" spans="1:79" x14ac:dyDescent="0.25">
      <c r="A816" s="41"/>
      <c r="B816" s="41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1"/>
      <c r="BT816" s="41"/>
      <c r="BU816" s="41"/>
      <c r="BV816" s="41"/>
      <c r="BW816" s="41"/>
      <c r="BX816" s="41"/>
      <c r="BY816" s="41"/>
      <c r="BZ816" s="41"/>
      <c r="CA816" s="41"/>
    </row>
    <row r="817" spans="1:79" x14ac:dyDescent="0.25">
      <c r="A817" s="41"/>
      <c r="B817" s="41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1"/>
      <c r="BT817" s="41"/>
      <c r="BU817" s="41"/>
      <c r="BV817" s="41"/>
      <c r="BW817" s="41"/>
      <c r="BX817" s="41"/>
      <c r="BY817" s="41"/>
      <c r="BZ817" s="41"/>
      <c r="CA817" s="41"/>
    </row>
    <row r="818" spans="1:79" x14ac:dyDescent="0.25">
      <c r="A818" s="41"/>
      <c r="B818" s="41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1"/>
      <c r="BT818" s="41"/>
      <c r="BU818" s="41"/>
      <c r="BV818" s="41"/>
      <c r="BW818" s="41"/>
      <c r="BX818" s="41"/>
      <c r="BY818" s="41"/>
      <c r="BZ818" s="41"/>
      <c r="CA818" s="41"/>
    </row>
    <row r="819" spans="1:79" x14ac:dyDescent="0.25">
      <c r="A819" s="41"/>
      <c r="B819" s="41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1"/>
      <c r="BT819" s="41"/>
      <c r="BU819" s="41"/>
      <c r="BV819" s="41"/>
      <c r="BW819" s="41"/>
      <c r="BX819" s="41"/>
      <c r="BY819" s="41"/>
      <c r="BZ819" s="41"/>
      <c r="CA819" s="41"/>
    </row>
    <row r="820" spans="1:79" x14ac:dyDescent="0.25">
      <c r="A820" s="41"/>
      <c r="B820" s="41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1"/>
      <c r="BT820" s="41"/>
      <c r="BU820" s="41"/>
      <c r="BV820" s="41"/>
      <c r="BW820" s="41"/>
      <c r="BX820" s="41"/>
      <c r="BY820" s="41"/>
      <c r="BZ820" s="41"/>
      <c r="CA820" s="41"/>
    </row>
    <row r="821" spans="1:79" x14ac:dyDescent="0.25">
      <c r="A821" s="41"/>
      <c r="B821" s="41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1"/>
      <c r="BT821" s="41"/>
      <c r="BU821" s="41"/>
      <c r="BV821" s="41"/>
      <c r="BW821" s="41"/>
      <c r="BX821" s="41"/>
      <c r="BY821" s="41"/>
      <c r="BZ821" s="41"/>
      <c r="CA821" s="41"/>
    </row>
    <row r="822" spans="1:79" x14ac:dyDescent="0.25">
      <c r="A822" s="41"/>
      <c r="B822" s="41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1"/>
      <c r="BT822" s="41"/>
      <c r="BU822" s="41"/>
      <c r="BV822" s="41"/>
      <c r="BW822" s="41"/>
      <c r="BX822" s="41"/>
      <c r="BY822" s="41"/>
      <c r="BZ822" s="41"/>
      <c r="CA822" s="41"/>
    </row>
    <row r="823" spans="1:79" x14ac:dyDescent="0.25">
      <c r="A823" s="41"/>
      <c r="B823" s="41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1"/>
      <c r="BT823" s="41"/>
      <c r="BU823" s="41"/>
      <c r="BV823" s="41"/>
      <c r="BW823" s="41"/>
      <c r="BX823" s="41"/>
      <c r="BY823" s="41"/>
      <c r="BZ823" s="41"/>
      <c r="CA823" s="41"/>
    </row>
    <row r="824" spans="1:79" x14ac:dyDescent="0.25">
      <c r="A824" s="41"/>
      <c r="B824" s="41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1"/>
      <c r="BT824" s="41"/>
      <c r="BU824" s="41"/>
      <c r="BV824" s="41"/>
      <c r="BW824" s="41"/>
      <c r="BX824" s="41"/>
      <c r="BY824" s="41"/>
      <c r="BZ824" s="41"/>
      <c r="CA824" s="41"/>
    </row>
    <row r="825" spans="1:79" x14ac:dyDescent="0.25">
      <c r="A825" s="41"/>
      <c r="B825" s="41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1"/>
      <c r="BT825" s="41"/>
      <c r="BU825" s="41"/>
      <c r="BV825" s="41"/>
      <c r="BW825" s="41"/>
      <c r="BX825" s="41"/>
      <c r="BY825" s="41"/>
      <c r="BZ825" s="41"/>
      <c r="CA825" s="41"/>
    </row>
    <row r="826" spans="1:79" x14ac:dyDescent="0.25">
      <c r="A826" s="41"/>
      <c r="B826" s="41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1"/>
      <c r="BT826" s="41"/>
      <c r="BU826" s="41"/>
      <c r="BV826" s="41"/>
      <c r="BW826" s="41"/>
      <c r="BX826" s="41"/>
      <c r="BY826" s="41"/>
      <c r="BZ826" s="41"/>
      <c r="CA826" s="41"/>
    </row>
    <row r="827" spans="1:79" x14ac:dyDescent="0.25">
      <c r="A827" s="41"/>
      <c r="B827" s="41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1"/>
      <c r="BT827" s="41"/>
      <c r="BU827" s="41"/>
      <c r="BV827" s="41"/>
      <c r="BW827" s="41"/>
      <c r="BX827" s="41"/>
      <c r="BY827" s="41"/>
      <c r="BZ827" s="41"/>
      <c r="CA827" s="41"/>
    </row>
    <row r="828" spans="1:79" x14ac:dyDescent="0.25">
      <c r="A828" s="41"/>
      <c r="B828" s="41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1"/>
      <c r="BT828" s="41"/>
      <c r="BU828" s="41"/>
      <c r="BV828" s="41"/>
      <c r="BW828" s="41"/>
      <c r="BX828" s="41"/>
      <c r="BY828" s="41"/>
      <c r="BZ828" s="41"/>
      <c r="CA828" s="41"/>
    </row>
    <row r="829" spans="1:79" x14ac:dyDescent="0.25">
      <c r="A829" s="41"/>
      <c r="B829" s="41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1"/>
      <c r="BT829" s="41"/>
      <c r="BU829" s="41"/>
      <c r="BV829" s="41"/>
      <c r="BW829" s="41"/>
      <c r="BX829" s="41"/>
      <c r="BY829" s="41"/>
      <c r="BZ829" s="41"/>
      <c r="CA829" s="41"/>
    </row>
    <row r="830" spans="1:79" x14ac:dyDescent="0.25">
      <c r="A830" s="41"/>
      <c r="B830" s="41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1"/>
      <c r="BT830" s="41"/>
      <c r="BU830" s="41"/>
      <c r="BV830" s="41"/>
      <c r="BW830" s="41"/>
      <c r="BX830" s="41"/>
      <c r="BY830" s="41"/>
      <c r="BZ830" s="41"/>
      <c r="CA830" s="41"/>
    </row>
    <row r="831" spans="1:79" x14ac:dyDescent="0.25">
      <c r="A831" s="41"/>
      <c r="B831" s="41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1"/>
      <c r="BT831" s="41"/>
      <c r="BU831" s="41"/>
      <c r="BV831" s="41"/>
      <c r="BW831" s="41"/>
      <c r="BX831" s="41"/>
      <c r="BY831" s="41"/>
      <c r="BZ831" s="41"/>
      <c r="CA831" s="41"/>
    </row>
    <row r="832" spans="1:79" x14ac:dyDescent="0.25">
      <c r="A832" s="41"/>
      <c r="B832" s="41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1"/>
      <c r="BT832" s="41"/>
      <c r="BU832" s="41"/>
      <c r="BV832" s="41"/>
      <c r="BW832" s="41"/>
      <c r="BX832" s="41"/>
      <c r="BY832" s="41"/>
      <c r="BZ832" s="41"/>
      <c r="CA832" s="41"/>
    </row>
    <row r="833" spans="1:79" x14ac:dyDescent="0.25">
      <c r="A833" s="41"/>
      <c r="B833" s="41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1"/>
      <c r="BT833" s="41"/>
      <c r="BU833" s="41"/>
      <c r="BV833" s="41"/>
      <c r="BW833" s="41"/>
      <c r="BX833" s="41"/>
      <c r="BY833" s="41"/>
      <c r="BZ833" s="41"/>
      <c r="CA833" s="41"/>
    </row>
    <row r="834" spans="1:79" x14ac:dyDescent="0.25">
      <c r="A834" s="41"/>
      <c r="B834" s="41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1"/>
      <c r="BT834" s="41"/>
      <c r="BU834" s="41"/>
      <c r="BV834" s="41"/>
      <c r="BW834" s="41"/>
      <c r="BX834" s="41"/>
      <c r="BY834" s="41"/>
      <c r="BZ834" s="41"/>
      <c r="CA834" s="41"/>
    </row>
    <row r="835" spans="1:79" x14ac:dyDescent="0.25">
      <c r="A835" s="41"/>
      <c r="B835" s="41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1"/>
      <c r="BT835" s="41"/>
      <c r="BU835" s="41"/>
      <c r="BV835" s="41"/>
      <c r="BW835" s="41"/>
      <c r="BX835" s="41"/>
      <c r="BY835" s="41"/>
      <c r="BZ835" s="41"/>
      <c r="CA835" s="41"/>
    </row>
    <row r="836" spans="1:79" x14ac:dyDescent="0.25">
      <c r="A836" s="41"/>
      <c r="B836" s="41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1"/>
      <c r="BT836" s="41"/>
      <c r="BU836" s="41"/>
      <c r="BV836" s="41"/>
      <c r="BW836" s="41"/>
      <c r="BX836" s="41"/>
      <c r="BY836" s="41"/>
      <c r="BZ836" s="41"/>
      <c r="CA836" s="41"/>
    </row>
    <row r="837" spans="1:79" x14ac:dyDescent="0.25">
      <c r="A837" s="41"/>
      <c r="B837" s="41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1"/>
      <c r="BT837" s="41"/>
      <c r="BU837" s="41"/>
      <c r="BV837" s="41"/>
      <c r="BW837" s="41"/>
      <c r="BX837" s="41"/>
      <c r="BY837" s="41"/>
      <c r="BZ837" s="41"/>
      <c r="CA837" s="41"/>
    </row>
    <row r="838" spans="1:79" x14ac:dyDescent="0.25">
      <c r="A838" s="41"/>
      <c r="B838" s="41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1"/>
      <c r="BT838" s="41"/>
      <c r="BU838" s="41"/>
      <c r="BV838" s="41"/>
      <c r="BW838" s="41"/>
      <c r="BX838" s="41"/>
      <c r="BY838" s="41"/>
      <c r="BZ838" s="41"/>
      <c r="CA838" s="41"/>
    </row>
    <row r="839" spans="1:79" x14ac:dyDescent="0.25">
      <c r="A839" s="41"/>
      <c r="B839" s="41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1"/>
      <c r="BT839" s="41"/>
      <c r="BU839" s="41"/>
      <c r="BV839" s="41"/>
      <c r="BW839" s="41"/>
      <c r="BX839" s="41"/>
      <c r="BY839" s="41"/>
      <c r="BZ839" s="41"/>
      <c r="CA839" s="41"/>
    </row>
    <row r="840" spans="1:79" x14ac:dyDescent="0.25">
      <c r="A840" s="41"/>
      <c r="B840" s="41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1"/>
      <c r="BT840" s="41"/>
      <c r="BU840" s="41"/>
      <c r="BV840" s="41"/>
      <c r="BW840" s="41"/>
      <c r="BX840" s="41"/>
      <c r="BY840" s="41"/>
      <c r="BZ840" s="41"/>
      <c r="CA840" s="41"/>
    </row>
    <row r="841" spans="1:79" x14ac:dyDescent="0.25">
      <c r="A841" s="41"/>
      <c r="B841" s="41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1"/>
      <c r="BT841" s="41"/>
      <c r="BU841" s="41"/>
      <c r="BV841" s="41"/>
      <c r="BW841" s="41"/>
      <c r="BX841" s="41"/>
      <c r="BY841" s="41"/>
      <c r="BZ841" s="41"/>
      <c r="CA841" s="41"/>
    </row>
    <row r="842" spans="1:79" x14ac:dyDescent="0.25">
      <c r="A842" s="41"/>
      <c r="B842" s="41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1"/>
      <c r="BT842" s="41"/>
      <c r="BU842" s="41"/>
      <c r="BV842" s="41"/>
      <c r="BW842" s="41"/>
      <c r="BX842" s="41"/>
      <c r="BY842" s="41"/>
      <c r="BZ842" s="41"/>
      <c r="CA842" s="41"/>
    </row>
    <row r="843" spans="1:79" x14ac:dyDescent="0.25">
      <c r="A843" s="41"/>
      <c r="B843" s="41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1"/>
      <c r="BT843" s="41"/>
      <c r="BU843" s="41"/>
      <c r="BV843" s="41"/>
      <c r="BW843" s="41"/>
      <c r="BX843" s="41"/>
      <c r="BY843" s="41"/>
      <c r="BZ843" s="41"/>
      <c r="CA843" s="41"/>
    </row>
    <row r="844" spans="1:79" x14ac:dyDescent="0.25">
      <c r="A844" s="41"/>
      <c r="B844" s="41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1"/>
      <c r="BT844" s="41"/>
      <c r="BU844" s="41"/>
      <c r="BV844" s="41"/>
      <c r="BW844" s="41"/>
      <c r="BX844" s="41"/>
      <c r="BY844" s="41"/>
      <c r="BZ844" s="41"/>
      <c r="CA844" s="41"/>
    </row>
    <row r="845" spans="1:79" x14ac:dyDescent="0.25">
      <c r="A845" s="41"/>
      <c r="B845" s="41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1"/>
      <c r="BT845" s="41"/>
      <c r="BU845" s="41"/>
      <c r="BV845" s="41"/>
      <c r="BW845" s="41"/>
      <c r="BX845" s="41"/>
      <c r="BY845" s="41"/>
      <c r="BZ845" s="41"/>
      <c r="CA845" s="41"/>
    </row>
    <row r="846" spans="1:79" x14ac:dyDescent="0.25">
      <c r="A846" s="41"/>
      <c r="B846" s="41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1"/>
      <c r="BT846" s="41"/>
      <c r="BU846" s="41"/>
      <c r="BV846" s="41"/>
      <c r="BW846" s="41"/>
      <c r="BX846" s="41"/>
      <c r="BY846" s="41"/>
      <c r="BZ846" s="41"/>
      <c r="CA846" s="41"/>
    </row>
    <row r="847" spans="1:79" x14ac:dyDescent="0.25">
      <c r="A847" s="41"/>
      <c r="B847" s="41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1"/>
      <c r="BT847" s="41"/>
      <c r="BU847" s="41"/>
      <c r="BV847" s="41"/>
      <c r="BW847" s="41"/>
      <c r="BX847" s="41"/>
      <c r="BY847" s="41"/>
      <c r="BZ847" s="41"/>
      <c r="CA847" s="41"/>
    </row>
    <row r="848" spans="1:79" x14ac:dyDescent="0.25">
      <c r="A848" s="41"/>
      <c r="B848" s="41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1"/>
      <c r="BT848" s="41"/>
      <c r="BU848" s="41"/>
      <c r="BV848" s="41"/>
      <c r="BW848" s="41"/>
      <c r="BX848" s="41"/>
      <c r="BY848" s="41"/>
      <c r="BZ848" s="41"/>
      <c r="CA848" s="41"/>
    </row>
    <row r="849" spans="1:79" x14ac:dyDescent="0.25">
      <c r="A849" s="41"/>
      <c r="B849" s="41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1"/>
      <c r="BT849" s="41"/>
      <c r="BU849" s="41"/>
      <c r="BV849" s="41"/>
      <c r="BW849" s="41"/>
      <c r="BX849" s="41"/>
      <c r="BY849" s="41"/>
      <c r="BZ849" s="41"/>
      <c r="CA849" s="41"/>
    </row>
    <row r="850" spans="1:79" x14ac:dyDescent="0.25">
      <c r="A850" s="41"/>
      <c r="B850" s="41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1"/>
      <c r="BT850" s="41"/>
      <c r="BU850" s="41"/>
      <c r="BV850" s="41"/>
      <c r="BW850" s="41"/>
      <c r="BX850" s="41"/>
      <c r="BY850" s="41"/>
      <c r="BZ850" s="41"/>
      <c r="CA850" s="41"/>
    </row>
    <row r="851" spans="1:79" x14ac:dyDescent="0.25">
      <c r="A851" s="41"/>
      <c r="B851" s="41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1"/>
      <c r="BT851" s="41"/>
      <c r="BU851" s="41"/>
      <c r="BV851" s="41"/>
      <c r="BW851" s="41"/>
      <c r="BX851" s="41"/>
      <c r="BY851" s="41"/>
      <c r="BZ851" s="41"/>
      <c r="CA851" s="41"/>
    </row>
    <row r="852" spans="1:79" x14ac:dyDescent="0.25">
      <c r="A852" s="41"/>
      <c r="B852" s="41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1"/>
      <c r="BT852" s="41"/>
      <c r="BU852" s="41"/>
      <c r="BV852" s="41"/>
      <c r="BW852" s="41"/>
      <c r="BX852" s="41"/>
      <c r="BY852" s="41"/>
      <c r="BZ852" s="41"/>
      <c r="CA852" s="41"/>
    </row>
    <row r="853" spans="1:79" x14ac:dyDescent="0.25">
      <c r="A853" s="41"/>
      <c r="B853" s="41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1"/>
      <c r="BT853" s="41"/>
      <c r="BU853" s="41"/>
      <c r="BV853" s="41"/>
      <c r="BW853" s="41"/>
      <c r="BX853" s="41"/>
      <c r="BY853" s="41"/>
      <c r="BZ853" s="41"/>
      <c r="CA853" s="41"/>
    </row>
    <row r="854" spans="1:79" x14ac:dyDescent="0.25">
      <c r="A854" s="41"/>
      <c r="B854" s="41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1"/>
      <c r="BT854" s="41"/>
      <c r="BU854" s="41"/>
      <c r="BV854" s="41"/>
      <c r="BW854" s="41"/>
      <c r="BX854" s="41"/>
      <c r="BY854" s="41"/>
      <c r="BZ854" s="41"/>
      <c r="CA854" s="41"/>
    </row>
    <row r="855" spans="1:79" x14ac:dyDescent="0.25">
      <c r="A855" s="41"/>
      <c r="B855" s="41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1"/>
      <c r="BT855" s="41"/>
      <c r="BU855" s="41"/>
      <c r="BV855" s="41"/>
      <c r="BW855" s="41"/>
      <c r="BX855" s="41"/>
      <c r="BY855" s="41"/>
      <c r="BZ855" s="41"/>
      <c r="CA855" s="41"/>
    </row>
    <row r="856" spans="1:79" x14ac:dyDescent="0.25">
      <c r="A856" s="41"/>
      <c r="B856" s="41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1"/>
      <c r="BT856" s="41"/>
      <c r="BU856" s="41"/>
      <c r="BV856" s="41"/>
      <c r="BW856" s="41"/>
      <c r="BX856" s="41"/>
      <c r="BY856" s="41"/>
      <c r="BZ856" s="41"/>
      <c r="CA856" s="41"/>
    </row>
    <row r="857" spans="1:79" x14ac:dyDescent="0.25">
      <c r="A857" s="41"/>
      <c r="B857" s="41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1"/>
      <c r="BT857" s="41"/>
      <c r="BU857" s="41"/>
      <c r="BV857" s="41"/>
      <c r="BW857" s="41"/>
      <c r="BX857" s="41"/>
      <c r="BY857" s="41"/>
      <c r="BZ857" s="41"/>
      <c r="CA857" s="41"/>
    </row>
    <row r="858" spans="1:79" x14ac:dyDescent="0.25">
      <c r="A858" s="41"/>
      <c r="B858" s="41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1"/>
      <c r="BT858" s="41"/>
      <c r="BU858" s="41"/>
      <c r="BV858" s="41"/>
      <c r="BW858" s="41"/>
      <c r="BX858" s="41"/>
      <c r="BY858" s="41"/>
      <c r="BZ858" s="41"/>
      <c r="CA858" s="41"/>
    </row>
    <row r="859" spans="1:79" x14ac:dyDescent="0.25">
      <c r="A859" s="41"/>
      <c r="B859" s="41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1"/>
      <c r="BT859" s="41"/>
      <c r="BU859" s="41"/>
      <c r="BV859" s="41"/>
      <c r="BW859" s="41"/>
      <c r="BX859" s="41"/>
      <c r="BY859" s="41"/>
      <c r="BZ859" s="41"/>
      <c r="CA859" s="41"/>
    </row>
    <row r="860" spans="1:79" x14ac:dyDescent="0.25">
      <c r="A860" s="41"/>
      <c r="B860" s="41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1"/>
      <c r="BT860" s="41"/>
      <c r="BU860" s="41"/>
      <c r="BV860" s="41"/>
      <c r="BW860" s="41"/>
      <c r="BX860" s="41"/>
      <c r="BY860" s="41"/>
      <c r="BZ860" s="41"/>
      <c r="CA860" s="41"/>
    </row>
    <row r="861" spans="1:79" x14ac:dyDescent="0.25">
      <c r="A861" s="41"/>
      <c r="B861" s="41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1"/>
      <c r="BT861" s="41"/>
      <c r="BU861" s="41"/>
      <c r="BV861" s="41"/>
      <c r="BW861" s="41"/>
      <c r="BX861" s="41"/>
      <c r="BY861" s="41"/>
      <c r="BZ861" s="41"/>
      <c r="CA861" s="41"/>
    </row>
    <row r="862" spans="1:79" x14ac:dyDescent="0.25">
      <c r="A862" s="41"/>
      <c r="B862" s="41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1"/>
      <c r="BT862" s="41"/>
      <c r="BU862" s="41"/>
      <c r="BV862" s="41"/>
      <c r="BW862" s="41"/>
      <c r="BX862" s="41"/>
      <c r="BY862" s="41"/>
      <c r="BZ862" s="41"/>
      <c r="CA862" s="41"/>
    </row>
    <row r="863" spans="1:79" x14ac:dyDescent="0.25">
      <c r="A863" s="41"/>
      <c r="B863" s="41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1"/>
      <c r="BT863" s="41"/>
      <c r="BU863" s="41"/>
      <c r="BV863" s="41"/>
      <c r="BW863" s="41"/>
      <c r="BX863" s="41"/>
      <c r="BY863" s="41"/>
      <c r="BZ863" s="41"/>
      <c r="CA863" s="41"/>
    </row>
    <row r="864" spans="1:79" x14ac:dyDescent="0.25">
      <c r="A864" s="41"/>
      <c r="B864" s="41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1"/>
      <c r="BT864" s="41"/>
      <c r="BU864" s="41"/>
      <c r="BV864" s="41"/>
      <c r="BW864" s="41"/>
      <c r="BX864" s="41"/>
      <c r="BY864" s="41"/>
      <c r="BZ864" s="41"/>
      <c r="CA864" s="41"/>
    </row>
    <row r="865" spans="1:79" x14ac:dyDescent="0.25">
      <c r="A865" s="41"/>
      <c r="B865" s="41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1"/>
      <c r="BT865" s="41"/>
      <c r="BU865" s="41"/>
      <c r="BV865" s="41"/>
      <c r="BW865" s="41"/>
      <c r="BX865" s="41"/>
      <c r="BY865" s="41"/>
      <c r="BZ865" s="41"/>
      <c r="CA865" s="41"/>
    </row>
    <row r="866" spans="1:79" x14ac:dyDescent="0.25">
      <c r="A866" s="41"/>
      <c r="B866" s="41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1"/>
      <c r="BT866" s="41"/>
      <c r="BU866" s="41"/>
      <c r="BV866" s="41"/>
      <c r="BW866" s="41"/>
      <c r="BX866" s="41"/>
      <c r="BY866" s="41"/>
      <c r="BZ866" s="41"/>
      <c r="CA866" s="41"/>
    </row>
    <row r="867" spans="1:79" x14ac:dyDescent="0.25">
      <c r="A867" s="41"/>
      <c r="B867" s="41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1"/>
      <c r="BT867" s="41"/>
      <c r="BU867" s="41"/>
      <c r="BV867" s="41"/>
      <c r="BW867" s="41"/>
      <c r="BX867" s="41"/>
      <c r="BY867" s="41"/>
      <c r="BZ867" s="41"/>
      <c r="CA867" s="41"/>
    </row>
    <row r="868" spans="1:79" x14ac:dyDescent="0.25">
      <c r="A868" s="41"/>
      <c r="B868" s="41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1"/>
      <c r="BT868" s="41"/>
      <c r="BU868" s="41"/>
      <c r="BV868" s="41"/>
      <c r="BW868" s="41"/>
      <c r="BX868" s="41"/>
      <c r="BY868" s="41"/>
      <c r="BZ868" s="41"/>
      <c r="CA868" s="41"/>
    </row>
    <row r="869" spans="1:79" x14ac:dyDescent="0.25">
      <c r="A869" s="41"/>
      <c r="B869" s="41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1"/>
      <c r="BT869" s="41"/>
      <c r="BU869" s="41"/>
      <c r="BV869" s="41"/>
      <c r="BW869" s="41"/>
      <c r="BX869" s="41"/>
      <c r="BY869" s="41"/>
      <c r="BZ869" s="41"/>
      <c r="CA869" s="41"/>
    </row>
    <row r="870" spans="1:79" x14ac:dyDescent="0.25">
      <c r="A870" s="41"/>
      <c r="B870" s="41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1"/>
      <c r="BT870" s="41"/>
      <c r="BU870" s="41"/>
      <c r="BV870" s="41"/>
      <c r="BW870" s="41"/>
      <c r="BX870" s="41"/>
      <c r="BY870" s="41"/>
      <c r="BZ870" s="41"/>
      <c r="CA870" s="41"/>
    </row>
    <row r="871" spans="1:79" x14ac:dyDescent="0.25">
      <c r="A871" s="41"/>
      <c r="B871" s="41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1"/>
      <c r="BT871" s="41"/>
      <c r="BU871" s="41"/>
      <c r="BV871" s="41"/>
      <c r="BW871" s="41"/>
      <c r="BX871" s="41"/>
      <c r="BY871" s="41"/>
      <c r="BZ871" s="41"/>
      <c r="CA871" s="41"/>
    </row>
    <row r="872" spans="1:79" x14ac:dyDescent="0.25">
      <c r="A872" s="41"/>
      <c r="B872" s="41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1"/>
      <c r="BT872" s="41"/>
      <c r="BU872" s="41"/>
      <c r="BV872" s="41"/>
      <c r="BW872" s="41"/>
      <c r="BX872" s="41"/>
      <c r="BY872" s="41"/>
      <c r="BZ872" s="41"/>
      <c r="CA872" s="41"/>
    </row>
    <row r="873" spans="1:79" x14ac:dyDescent="0.25">
      <c r="A873" s="41"/>
      <c r="B873" s="41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1"/>
      <c r="BT873" s="41"/>
      <c r="BU873" s="41"/>
      <c r="BV873" s="41"/>
      <c r="BW873" s="41"/>
      <c r="BX873" s="41"/>
      <c r="BY873" s="41"/>
      <c r="BZ873" s="41"/>
      <c r="CA873" s="41"/>
    </row>
    <row r="874" spans="1:79" x14ac:dyDescent="0.25">
      <c r="A874" s="41"/>
      <c r="B874" s="41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1"/>
      <c r="BT874" s="41"/>
      <c r="BU874" s="41"/>
      <c r="BV874" s="41"/>
      <c r="BW874" s="41"/>
      <c r="BX874" s="41"/>
      <c r="BY874" s="41"/>
      <c r="BZ874" s="41"/>
      <c r="CA874" s="41"/>
    </row>
    <row r="875" spans="1:79" x14ac:dyDescent="0.25">
      <c r="A875" s="41"/>
      <c r="B875" s="41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1"/>
      <c r="BT875" s="41"/>
      <c r="BU875" s="41"/>
      <c r="BV875" s="41"/>
      <c r="BW875" s="41"/>
      <c r="BX875" s="41"/>
      <c r="BY875" s="41"/>
      <c r="BZ875" s="41"/>
      <c r="CA875" s="41"/>
    </row>
    <row r="876" spans="1:79" x14ac:dyDescent="0.25">
      <c r="A876" s="41"/>
      <c r="B876" s="41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1"/>
      <c r="BT876" s="41"/>
      <c r="BU876" s="41"/>
      <c r="BV876" s="41"/>
      <c r="BW876" s="41"/>
      <c r="BX876" s="41"/>
      <c r="BY876" s="41"/>
      <c r="BZ876" s="41"/>
      <c r="CA876" s="41"/>
    </row>
    <row r="877" spans="1:79" x14ac:dyDescent="0.25">
      <c r="A877" s="41"/>
      <c r="B877" s="41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1"/>
      <c r="BT877" s="41"/>
      <c r="BU877" s="41"/>
      <c r="BV877" s="41"/>
      <c r="BW877" s="41"/>
      <c r="BX877" s="41"/>
      <c r="BY877" s="41"/>
      <c r="BZ877" s="41"/>
      <c r="CA877" s="41"/>
    </row>
    <row r="878" spans="1:79" x14ac:dyDescent="0.25">
      <c r="A878" s="41"/>
      <c r="B878" s="41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1"/>
      <c r="BT878" s="41"/>
      <c r="BU878" s="41"/>
      <c r="BV878" s="41"/>
      <c r="BW878" s="41"/>
      <c r="BX878" s="41"/>
      <c r="BY878" s="41"/>
      <c r="BZ878" s="41"/>
      <c r="CA878" s="41"/>
    </row>
    <row r="879" spans="1:79" x14ac:dyDescent="0.25">
      <c r="A879" s="41"/>
      <c r="B879" s="41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1"/>
      <c r="BT879" s="41"/>
      <c r="BU879" s="41"/>
      <c r="BV879" s="41"/>
      <c r="BW879" s="41"/>
      <c r="BX879" s="41"/>
      <c r="BY879" s="41"/>
      <c r="BZ879" s="41"/>
      <c r="CA879" s="41"/>
    </row>
    <row r="880" spans="1:79" x14ac:dyDescent="0.25">
      <c r="A880" s="41"/>
      <c r="B880" s="41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1"/>
      <c r="BT880" s="41"/>
      <c r="BU880" s="41"/>
      <c r="BV880" s="41"/>
      <c r="BW880" s="41"/>
      <c r="BX880" s="41"/>
      <c r="BY880" s="41"/>
      <c r="BZ880" s="41"/>
      <c r="CA880" s="41"/>
    </row>
    <row r="881" spans="1:79" x14ac:dyDescent="0.25">
      <c r="A881" s="41"/>
      <c r="B881" s="41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1"/>
      <c r="BT881" s="41"/>
      <c r="BU881" s="41"/>
      <c r="BV881" s="41"/>
      <c r="BW881" s="41"/>
      <c r="BX881" s="41"/>
      <c r="BY881" s="41"/>
      <c r="BZ881" s="41"/>
      <c r="CA881" s="41"/>
    </row>
    <row r="882" spans="1:79" x14ac:dyDescent="0.25">
      <c r="A882" s="41"/>
      <c r="B882" s="41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1"/>
      <c r="BT882" s="41"/>
      <c r="BU882" s="41"/>
      <c r="BV882" s="41"/>
      <c r="BW882" s="41"/>
      <c r="BX882" s="41"/>
      <c r="BY882" s="41"/>
      <c r="BZ882" s="41"/>
      <c r="CA882" s="41"/>
    </row>
    <row r="883" spans="1:79" x14ac:dyDescent="0.25">
      <c r="A883" s="41"/>
      <c r="B883" s="41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1"/>
      <c r="BT883" s="41"/>
      <c r="BU883" s="41"/>
      <c r="BV883" s="41"/>
      <c r="BW883" s="41"/>
      <c r="BX883" s="41"/>
      <c r="BY883" s="41"/>
      <c r="BZ883" s="41"/>
      <c r="CA883" s="41"/>
    </row>
    <row r="884" spans="1:79" x14ac:dyDescent="0.25">
      <c r="A884" s="41"/>
      <c r="B884" s="41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1"/>
      <c r="BT884" s="41"/>
      <c r="BU884" s="41"/>
      <c r="BV884" s="41"/>
      <c r="BW884" s="41"/>
      <c r="BX884" s="41"/>
      <c r="BY884" s="41"/>
      <c r="BZ884" s="41"/>
      <c r="CA884" s="41"/>
    </row>
    <row r="885" spans="1:79" x14ac:dyDescent="0.25">
      <c r="A885" s="41"/>
      <c r="B885" s="41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1"/>
      <c r="BT885" s="41"/>
      <c r="BU885" s="41"/>
      <c r="BV885" s="41"/>
      <c r="BW885" s="41"/>
      <c r="BX885" s="41"/>
      <c r="BY885" s="41"/>
      <c r="BZ885" s="41"/>
      <c r="CA885" s="41"/>
    </row>
    <row r="886" spans="1:79" x14ac:dyDescent="0.25">
      <c r="A886" s="41"/>
      <c r="B886" s="41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1"/>
      <c r="BT886" s="41"/>
      <c r="BU886" s="41"/>
      <c r="BV886" s="41"/>
      <c r="BW886" s="41"/>
      <c r="BX886" s="41"/>
      <c r="BY886" s="41"/>
      <c r="BZ886" s="41"/>
      <c r="CA886" s="41"/>
    </row>
    <row r="887" spans="1:79" x14ac:dyDescent="0.25">
      <c r="A887" s="41"/>
      <c r="B887" s="41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1"/>
      <c r="BT887" s="41"/>
      <c r="BU887" s="41"/>
      <c r="BV887" s="41"/>
      <c r="BW887" s="41"/>
      <c r="BX887" s="41"/>
      <c r="BY887" s="41"/>
      <c r="BZ887" s="41"/>
      <c r="CA887" s="41"/>
    </row>
    <row r="888" spans="1:79" x14ac:dyDescent="0.25">
      <c r="A888" s="41"/>
      <c r="B888" s="41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1"/>
      <c r="BT888" s="41"/>
      <c r="BU888" s="41"/>
      <c r="BV888" s="41"/>
      <c r="BW888" s="41"/>
      <c r="BX888" s="41"/>
      <c r="BY888" s="41"/>
      <c r="BZ888" s="41"/>
      <c r="CA888" s="41"/>
    </row>
    <row r="889" spans="1:79" x14ac:dyDescent="0.25">
      <c r="A889" s="41"/>
      <c r="B889" s="41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1"/>
      <c r="BT889" s="41"/>
      <c r="BU889" s="41"/>
      <c r="BV889" s="41"/>
      <c r="BW889" s="41"/>
      <c r="BX889" s="41"/>
      <c r="BY889" s="41"/>
      <c r="BZ889" s="41"/>
      <c r="CA889" s="41"/>
    </row>
    <row r="890" spans="1:79" x14ac:dyDescent="0.25">
      <c r="A890" s="41"/>
      <c r="B890" s="41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1"/>
      <c r="BT890" s="41"/>
      <c r="BU890" s="41"/>
      <c r="BV890" s="41"/>
      <c r="BW890" s="41"/>
      <c r="BX890" s="41"/>
      <c r="BY890" s="41"/>
      <c r="BZ890" s="41"/>
      <c r="CA890" s="41"/>
    </row>
    <row r="891" spans="1:79" x14ac:dyDescent="0.25">
      <c r="A891" s="41"/>
      <c r="B891" s="41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1"/>
      <c r="BT891" s="41"/>
      <c r="BU891" s="41"/>
      <c r="BV891" s="41"/>
      <c r="BW891" s="41"/>
      <c r="BX891" s="41"/>
      <c r="BY891" s="41"/>
      <c r="BZ891" s="41"/>
      <c r="CA891" s="41"/>
    </row>
    <row r="892" spans="1:79" x14ac:dyDescent="0.25">
      <c r="A892" s="41"/>
      <c r="B892" s="41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1"/>
      <c r="BT892" s="41"/>
      <c r="BU892" s="41"/>
      <c r="BV892" s="41"/>
      <c r="BW892" s="41"/>
      <c r="BX892" s="41"/>
      <c r="BY892" s="41"/>
      <c r="BZ892" s="41"/>
      <c r="CA892" s="41"/>
    </row>
    <row r="893" spans="1:79" x14ac:dyDescent="0.25">
      <c r="A893" s="41"/>
      <c r="B893" s="41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1"/>
      <c r="BT893" s="41"/>
      <c r="BU893" s="41"/>
      <c r="BV893" s="41"/>
      <c r="BW893" s="41"/>
      <c r="BX893" s="41"/>
      <c r="BY893" s="41"/>
      <c r="BZ893" s="41"/>
      <c r="CA893" s="41"/>
    </row>
    <row r="894" spans="1:79" x14ac:dyDescent="0.25">
      <c r="A894" s="41"/>
      <c r="B894" s="41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1"/>
      <c r="BT894" s="41"/>
      <c r="BU894" s="41"/>
      <c r="BV894" s="41"/>
      <c r="BW894" s="41"/>
      <c r="BX894" s="41"/>
      <c r="BY894" s="41"/>
      <c r="BZ894" s="41"/>
      <c r="CA894" s="41"/>
    </row>
    <row r="895" spans="1:79" x14ac:dyDescent="0.25">
      <c r="A895" s="41"/>
      <c r="B895" s="41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1"/>
      <c r="BT895" s="41"/>
      <c r="BU895" s="41"/>
      <c r="BV895" s="41"/>
      <c r="BW895" s="41"/>
      <c r="BX895" s="41"/>
      <c r="BY895" s="41"/>
      <c r="BZ895" s="41"/>
      <c r="CA895" s="41"/>
    </row>
    <row r="896" spans="1:79" x14ac:dyDescent="0.25">
      <c r="A896" s="41"/>
      <c r="B896" s="41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1"/>
      <c r="BT896" s="41"/>
      <c r="BU896" s="41"/>
      <c r="BV896" s="41"/>
      <c r="BW896" s="41"/>
      <c r="BX896" s="41"/>
      <c r="BY896" s="41"/>
      <c r="BZ896" s="41"/>
      <c r="CA896" s="41"/>
    </row>
    <row r="897" spans="1:79" x14ac:dyDescent="0.25">
      <c r="A897" s="41"/>
      <c r="B897" s="41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1"/>
      <c r="BT897" s="41"/>
      <c r="BU897" s="41"/>
      <c r="BV897" s="41"/>
      <c r="BW897" s="41"/>
      <c r="BX897" s="41"/>
      <c r="BY897" s="41"/>
      <c r="BZ897" s="41"/>
      <c r="CA897" s="41"/>
    </row>
    <row r="898" spans="1:79" x14ac:dyDescent="0.25">
      <c r="A898" s="41"/>
      <c r="B898" s="41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1"/>
      <c r="BT898" s="41"/>
      <c r="BU898" s="41"/>
      <c r="BV898" s="41"/>
      <c r="BW898" s="41"/>
      <c r="BX898" s="41"/>
      <c r="BY898" s="41"/>
      <c r="BZ898" s="41"/>
      <c r="CA898" s="41"/>
    </row>
    <row r="899" spans="1:79" x14ac:dyDescent="0.25">
      <c r="A899" s="41"/>
      <c r="B899" s="41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1"/>
      <c r="BT899" s="41"/>
      <c r="BU899" s="41"/>
      <c r="BV899" s="41"/>
      <c r="BW899" s="41"/>
      <c r="BX899" s="41"/>
      <c r="BY899" s="41"/>
      <c r="BZ899" s="41"/>
      <c r="CA899" s="41"/>
    </row>
    <row r="900" spans="1:79" x14ac:dyDescent="0.25">
      <c r="A900" s="41"/>
      <c r="B900" s="41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1"/>
      <c r="BT900" s="41"/>
      <c r="BU900" s="41"/>
      <c r="BV900" s="41"/>
      <c r="BW900" s="41"/>
      <c r="BX900" s="41"/>
      <c r="BY900" s="41"/>
      <c r="BZ900" s="41"/>
      <c r="CA900" s="41"/>
    </row>
    <row r="901" spans="1:79" x14ac:dyDescent="0.25">
      <c r="A901" s="41"/>
      <c r="B901" s="41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1"/>
      <c r="BT901" s="41"/>
      <c r="BU901" s="41"/>
      <c r="BV901" s="41"/>
      <c r="BW901" s="41"/>
      <c r="BX901" s="41"/>
      <c r="BY901" s="41"/>
      <c r="BZ901" s="41"/>
      <c r="CA901" s="41"/>
    </row>
    <row r="902" spans="1:79" x14ac:dyDescent="0.25">
      <c r="A902" s="41"/>
      <c r="B902" s="41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1"/>
      <c r="BT902" s="41"/>
      <c r="BU902" s="41"/>
      <c r="BV902" s="41"/>
      <c r="BW902" s="41"/>
      <c r="BX902" s="41"/>
      <c r="BY902" s="41"/>
      <c r="BZ902" s="41"/>
      <c r="CA902" s="41"/>
    </row>
    <row r="903" spans="1:79" x14ac:dyDescent="0.25">
      <c r="A903" s="41"/>
      <c r="B903" s="41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1"/>
      <c r="BT903" s="41"/>
      <c r="BU903" s="41"/>
      <c r="BV903" s="41"/>
      <c r="BW903" s="41"/>
      <c r="BX903" s="41"/>
      <c r="BY903" s="41"/>
      <c r="BZ903" s="41"/>
      <c r="CA903" s="41"/>
    </row>
    <row r="904" spans="1:79" x14ac:dyDescent="0.25">
      <c r="A904" s="41"/>
      <c r="B904" s="41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1"/>
      <c r="BT904" s="41"/>
      <c r="BU904" s="41"/>
      <c r="BV904" s="41"/>
      <c r="BW904" s="41"/>
      <c r="BX904" s="41"/>
      <c r="BY904" s="41"/>
      <c r="BZ904" s="41"/>
      <c r="CA904" s="41"/>
    </row>
    <row r="905" spans="1:79" x14ac:dyDescent="0.25">
      <c r="A905" s="41"/>
      <c r="B905" s="41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1"/>
      <c r="BT905" s="41"/>
      <c r="BU905" s="41"/>
      <c r="BV905" s="41"/>
      <c r="BW905" s="41"/>
      <c r="BX905" s="41"/>
      <c r="BY905" s="41"/>
      <c r="BZ905" s="41"/>
      <c r="CA905" s="41"/>
    </row>
    <row r="906" spans="1:79" x14ac:dyDescent="0.25">
      <c r="A906" s="41"/>
      <c r="B906" s="41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1"/>
      <c r="BT906" s="41"/>
      <c r="BU906" s="41"/>
      <c r="BV906" s="41"/>
      <c r="BW906" s="41"/>
      <c r="BX906" s="41"/>
      <c r="BY906" s="41"/>
      <c r="BZ906" s="41"/>
      <c r="CA906" s="41"/>
    </row>
    <row r="907" spans="1:79" x14ac:dyDescent="0.25">
      <c r="A907" s="41"/>
      <c r="B907" s="41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1"/>
      <c r="BT907" s="41"/>
      <c r="BU907" s="41"/>
      <c r="BV907" s="41"/>
      <c r="BW907" s="41"/>
      <c r="BX907" s="41"/>
      <c r="BY907" s="41"/>
      <c r="BZ907" s="41"/>
      <c r="CA907" s="41"/>
    </row>
    <row r="908" spans="1:79" x14ac:dyDescent="0.25">
      <c r="A908" s="41"/>
      <c r="B908" s="41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1"/>
      <c r="BT908" s="41"/>
      <c r="BU908" s="41"/>
      <c r="BV908" s="41"/>
      <c r="BW908" s="41"/>
      <c r="BX908" s="41"/>
      <c r="BY908" s="41"/>
      <c r="BZ908" s="41"/>
      <c r="CA908" s="41"/>
    </row>
    <row r="909" spans="1:79" x14ac:dyDescent="0.25">
      <c r="A909" s="41"/>
      <c r="B909" s="41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1"/>
      <c r="BT909" s="41"/>
      <c r="BU909" s="41"/>
      <c r="BV909" s="41"/>
      <c r="BW909" s="41"/>
      <c r="BX909" s="41"/>
      <c r="BY909" s="41"/>
      <c r="BZ909" s="41"/>
      <c r="CA909" s="41"/>
    </row>
    <row r="910" spans="1:79" x14ac:dyDescent="0.25">
      <c r="A910" s="41"/>
      <c r="B910" s="41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1"/>
      <c r="BT910" s="41"/>
      <c r="BU910" s="41"/>
      <c r="BV910" s="41"/>
      <c r="BW910" s="41"/>
      <c r="BX910" s="41"/>
      <c r="BY910" s="41"/>
      <c r="BZ910" s="41"/>
      <c r="CA910" s="41"/>
    </row>
    <row r="911" spans="1:79" x14ac:dyDescent="0.25">
      <c r="A911" s="41"/>
      <c r="B911" s="41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1"/>
      <c r="BT911" s="41"/>
      <c r="BU911" s="41"/>
      <c r="BV911" s="41"/>
      <c r="BW911" s="41"/>
      <c r="BX911" s="41"/>
      <c r="BY911" s="41"/>
      <c r="BZ911" s="41"/>
      <c r="CA911" s="41"/>
    </row>
    <row r="912" spans="1:79" x14ac:dyDescent="0.25">
      <c r="A912" s="41"/>
      <c r="B912" s="41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1"/>
      <c r="BT912" s="41"/>
      <c r="BU912" s="41"/>
      <c r="BV912" s="41"/>
      <c r="BW912" s="41"/>
      <c r="BX912" s="41"/>
      <c r="BY912" s="41"/>
      <c r="BZ912" s="41"/>
      <c r="CA912" s="41"/>
    </row>
    <row r="913" spans="1:79" x14ac:dyDescent="0.25">
      <c r="A913" s="41"/>
      <c r="B913" s="41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1"/>
      <c r="BT913" s="41"/>
      <c r="BU913" s="41"/>
      <c r="BV913" s="41"/>
      <c r="BW913" s="41"/>
      <c r="BX913" s="41"/>
      <c r="BY913" s="41"/>
      <c r="BZ913" s="41"/>
      <c r="CA913" s="41"/>
    </row>
    <row r="914" spans="1:79" x14ac:dyDescent="0.25">
      <c r="A914" s="41"/>
      <c r="B914" s="41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1"/>
      <c r="BT914" s="41"/>
      <c r="BU914" s="41"/>
      <c r="BV914" s="41"/>
      <c r="BW914" s="41"/>
      <c r="BX914" s="41"/>
      <c r="BY914" s="41"/>
      <c r="BZ914" s="41"/>
      <c r="CA914" s="41"/>
    </row>
    <row r="915" spans="1:79" x14ac:dyDescent="0.25">
      <c r="A915" s="41"/>
      <c r="B915" s="41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1"/>
      <c r="BT915" s="41"/>
      <c r="BU915" s="41"/>
      <c r="BV915" s="41"/>
      <c r="BW915" s="41"/>
      <c r="BX915" s="41"/>
      <c r="BY915" s="41"/>
      <c r="BZ915" s="41"/>
      <c r="CA915" s="41"/>
    </row>
    <row r="916" spans="1:79" x14ac:dyDescent="0.25">
      <c r="A916" s="41"/>
      <c r="B916" s="41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1"/>
      <c r="BT916" s="41"/>
      <c r="BU916" s="41"/>
      <c r="BV916" s="41"/>
      <c r="BW916" s="41"/>
      <c r="BX916" s="41"/>
      <c r="BY916" s="41"/>
      <c r="BZ916" s="41"/>
      <c r="CA916" s="41"/>
    </row>
    <row r="917" spans="1:79" x14ac:dyDescent="0.25">
      <c r="A917" s="41"/>
      <c r="B917" s="41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1"/>
      <c r="BT917" s="41"/>
      <c r="BU917" s="41"/>
      <c r="BV917" s="41"/>
      <c r="BW917" s="41"/>
      <c r="BX917" s="41"/>
      <c r="BY917" s="41"/>
      <c r="BZ917" s="41"/>
      <c r="CA917" s="41"/>
    </row>
    <row r="918" spans="1:79" x14ac:dyDescent="0.25">
      <c r="A918" s="41"/>
      <c r="B918" s="41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1"/>
      <c r="BT918" s="41"/>
      <c r="BU918" s="41"/>
      <c r="BV918" s="41"/>
      <c r="BW918" s="41"/>
      <c r="BX918" s="41"/>
      <c r="BY918" s="41"/>
      <c r="BZ918" s="41"/>
      <c r="CA918" s="41"/>
    </row>
    <row r="919" spans="1:79" x14ac:dyDescent="0.25">
      <c r="A919" s="41"/>
      <c r="B919" s="41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1"/>
      <c r="BT919" s="41"/>
      <c r="BU919" s="41"/>
      <c r="BV919" s="41"/>
      <c r="BW919" s="41"/>
      <c r="BX919" s="41"/>
      <c r="BY919" s="41"/>
      <c r="BZ919" s="41"/>
      <c r="CA919" s="41"/>
    </row>
    <row r="920" spans="1:79" x14ac:dyDescent="0.25">
      <c r="A920" s="41"/>
      <c r="B920" s="41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1"/>
      <c r="BT920" s="41"/>
      <c r="BU920" s="41"/>
      <c r="BV920" s="41"/>
      <c r="BW920" s="41"/>
      <c r="BX920" s="41"/>
      <c r="BY920" s="41"/>
      <c r="BZ920" s="41"/>
      <c r="CA920" s="41"/>
    </row>
    <row r="921" spans="1:79" x14ac:dyDescent="0.25">
      <c r="A921" s="41"/>
      <c r="B921" s="41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1"/>
      <c r="BT921" s="41"/>
      <c r="BU921" s="41"/>
      <c r="BV921" s="41"/>
      <c r="BW921" s="41"/>
      <c r="BX921" s="41"/>
      <c r="BY921" s="41"/>
      <c r="BZ921" s="41"/>
      <c r="CA921" s="41"/>
    </row>
    <row r="922" spans="1:79" x14ac:dyDescent="0.25">
      <c r="A922" s="41"/>
      <c r="B922" s="41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1"/>
      <c r="BT922" s="41"/>
      <c r="BU922" s="41"/>
      <c r="BV922" s="41"/>
      <c r="BW922" s="41"/>
      <c r="BX922" s="41"/>
      <c r="BY922" s="41"/>
      <c r="BZ922" s="41"/>
      <c r="CA922" s="41"/>
    </row>
    <row r="923" spans="1:79" x14ac:dyDescent="0.25">
      <c r="A923" s="41"/>
      <c r="B923" s="41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1"/>
      <c r="BT923" s="41"/>
      <c r="BU923" s="41"/>
      <c r="BV923" s="41"/>
      <c r="BW923" s="41"/>
      <c r="BX923" s="41"/>
      <c r="BY923" s="41"/>
      <c r="BZ923" s="41"/>
      <c r="CA923" s="41"/>
    </row>
    <row r="924" spans="1:79" x14ac:dyDescent="0.25">
      <c r="A924" s="41"/>
      <c r="B924" s="41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1"/>
      <c r="BT924" s="41"/>
      <c r="BU924" s="41"/>
      <c r="BV924" s="41"/>
      <c r="BW924" s="41"/>
      <c r="BX924" s="41"/>
      <c r="BY924" s="41"/>
      <c r="BZ924" s="41"/>
      <c r="CA924" s="41"/>
    </row>
    <row r="925" spans="1:79" x14ac:dyDescent="0.25">
      <c r="A925" s="41"/>
      <c r="B925" s="41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1"/>
      <c r="BT925" s="41"/>
      <c r="BU925" s="41"/>
      <c r="BV925" s="41"/>
      <c r="BW925" s="41"/>
      <c r="BX925" s="41"/>
      <c r="BY925" s="41"/>
      <c r="BZ925" s="41"/>
      <c r="CA925" s="41"/>
    </row>
    <row r="926" spans="1:79" x14ac:dyDescent="0.25">
      <c r="A926" s="41"/>
      <c r="B926" s="41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1"/>
      <c r="BT926" s="41"/>
      <c r="BU926" s="41"/>
      <c r="BV926" s="41"/>
      <c r="BW926" s="41"/>
      <c r="BX926" s="41"/>
      <c r="BY926" s="41"/>
      <c r="BZ926" s="41"/>
      <c r="CA926" s="41"/>
    </row>
    <row r="927" spans="1:79" x14ac:dyDescent="0.25">
      <c r="A927" s="41"/>
      <c r="B927" s="41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1"/>
      <c r="BT927" s="41"/>
      <c r="BU927" s="41"/>
      <c r="BV927" s="41"/>
      <c r="BW927" s="41"/>
      <c r="BX927" s="41"/>
      <c r="BY927" s="41"/>
      <c r="BZ927" s="41"/>
      <c r="CA927" s="41"/>
    </row>
    <row r="928" spans="1:79" x14ac:dyDescent="0.25">
      <c r="A928" s="41"/>
      <c r="B928" s="41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1"/>
      <c r="BT928" s="41"/>
      <c r="BU928" s="41"/>
      <c r="BV928" s="41"/>
      <c r="BW928" s="41"/>
      <c r="BX928" s="41"/>
      <c r="BY928" s="41"/>
      <c r="BZ928" s="41"/>
      <c r="CA928" s="41"/>
    </row>
    <row r="929" spans="1:79" x14ac:dyDescent="0.25">
      <c r="A929" s="41"/>
      <c r="B929" s="41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1"/>
      <c r="BT929" s="41"/>
      <c r="BU929" s="41"/>
      <c r="BV929" s="41"/>
      <c r="BW929" s="41"/>
      <c r="BX929" s="41"/>
      <c r="BY929" s="41"/>
      <c r="BZ929" s="41"/>
      <c r="CA929" s="41"/>
    </row>
    <row r="930" spans="1:79" x14ac:dyDescent="0.25">
      <c r="A930" s="41"/>
      <c r="B930" s="41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1"/>
      <c r="BT930" s="41"/>
      <c r="BU930" s="41"/>
      <c r="BV930" s="41"/>
      <c r="BW930" s="41"/>
      <c r="BX930" s="41"/>
      <c r="BY930" s="41"/>
      <c r="BZ930" s="41"/>
      <c r="CA930" s="41"/>
    </row>
    <row r="931" spans="1:79" x14ac:dyDescent="0.25">
      <c r="A931" s="41"/>
      <c r="B931" s="41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1"/>
      <c r="BT931" s="41"/>
      <c r="BU931" s="41"/>
      <c r="BV931" s="41"/>
      <c r="BW931" s="41"/>
      <c r="BX931" s="41"/>
      <c r="BY931" s="41"/>
      <c r="BZ931" s="41"/>
      <c r="CA931" s="41"/>
    </row>
    <row r="932" spans="1:79" x14ac:dyDescent="0.25">
      <c r="A932" s="41"/>
      <c r="B932" s="41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1"/>
      <c r="BT932" s="41"/>
      <c r="BU932" s="41"/>
      <c r="BV932" s="41"/>
      <c r="BW932" s="41"/>
      <c r="BX932" s="41"/>
      <c r="BY932" s="41"/>
      <c r="BZ932" s="41"/>
      <c r="CA932" s="41"/>
    </row>
    <row r="933" spans="1:79" x14ac:dyDescent="0.25">
      <c r="A933" s="41"/>
      <c r="B933" s="41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1"/>
      <c r="BT933" s="41"/>
      <c r="BU933" s="41"/>
      <c r="BV933" s="41"/>
      <c r="BW933" s="41"/>
      <c r="BX933" s="41"/>
      <c r="BY933" s="41"/>
      <c r="BZ933" s="41"/>
      <c r="CA93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55"/>
  <sheetViews>
    <sheetView tabSelected="1" zoomScale="80" zoomScaleNormal="80" workbookViewId="0">
      <pane ySplit="1" topLeftCell="A23" activePane="bottomLeft" state="frozen"/>
      <selection pane="bottomLeft" activeCell="M44" sqref="M44"/>
    </sheetView>
  </sheetViews>
  <sheetFormatPr defaultRowHeight="15" x14ac:dyDescent="0.25"/>
  <cols>
    <col min="1" max="1" width="38.7109375" customWidth="1"/>
    <col min="2" max="2" width="16.140625" customWidth="1"/>
    <col min="3" max="3" width="16.28515625" customWidth="1"/>
    <col min="4" max="4" width="16.85546875" customWidth="1"/>
    <col min="5" max="5" width="16.5703125" customWidth="1"/>
    <col min="6" max="6" width="17.85546875" customWidth="1"/>
    <col min="7" max="7" width="16.7109375" customWidth="1"/>
    <col min="8" max="8" width="16.28515625" customWidth="1"/>
    <col min="9" max="9" width="16" customWidth="1"/>
    <col min="10" max="10" width="15.85546875" customWidth="1"/>
    <col min="11" max="11" width="15.42578125" customWidth="1"/>
    <col min="12" max="12" width="15.85546875" customWidth="1"/>
    <col min="13" max="13" width="13.85546875" customWidth="1"/>
    <col min="14" max="14" width="19.140625" customWidth="1"/>
  </cols>
  <sheetData>
    <row r="1" spans="1:59" ht="15.75" x14ac:dyDescent="0.25">
      <c r="B1" s="58" t="s">
        <v>11</v>
      </c>
      <c r="C1" s="58" t="s">
        <v>12</v>
      </c>
      <c r="D1" s="58" t="s">
        <v>13</v>
      </c>
      <c r="E1" s="58" t="s">
        <v>14</v>
      </c>
      <c r="F1" s="58" t="s">
        <v>15</v>
      </c>
      <c r="G1" s="58" t="s">
        <v>16</v>
      </c>
      <c r="H1" s="58" t="s">
        <v>17</v>
      </c>
      <c r="I1" s="58" t="s">
        <v>22</v>
      </c>
      <c r="J1" s="58" t="s">
        <v>18</v>
      </c>
      <c r="K1" s="58" t="s">
        <v>19</v>
      </c>
      <c r="L1" s="58" t="s">
        <v>20</v>
      </c>
      <c r="M1" s="58" t="s">
        <v>21</v>
      </c>
      <c r="N1" s="99" t="s">
        <v>229</v>
      </c>
    </row>
    <row r="2" spans="1:59" x14ac:dyDescent="0.25">
      <c r="A2" s="4" t="s">
        <v>349</v>
      </c>
      <c r="B2" s="31">
        <f>'cohort 20-24'!$Q$2</f>
        <v>957.02797279077572</v>
      </c>
      <c r="C2" s="31">
        <f>'cohort 25-29'!$Q$2</f>
        <v>1011.2262894374754</v>
      </c>
      <c r="D2" s="31">
        <f>'cohort 30-34'!$Q$2</f>
        <v>950.72490706188819</v>
      </c>
      <c r="E2" s="31">
        <f>'cohort 35-39'!$Q$2</f>
        <v>918.69623206636118</v>
      </c>
      <c r="F2" s="31">
        <f>'cohort 40-44'!$Q$2</f>
        <v>849.95739026216393</v>
      </c>
      <c r="G2" s="31">
        <f>'cohort 45-49'!$Q$2</f>
        <v>907.58496653797442</v>
      </c>
      <c r="H2" s="31">
        <f>'cohort 50 - 54'!$Q$2</f>
        <v>926.22274903818618</v>
      </c>
      <c r="I2" s="31">
        <f>'cohort 55 - 59'!$Q$2</f>
        <v>952.48726569919484</v>
      </c>
      <c r="J2" s="31">
        <f>'cohort 60-64'!$Q$2</f>
        <v>865.05223954420501</v>
      </c>
      <c r="K2" s="31">
        <f>'cohort 65-69'!$Q$2</f>
        <v>728.79534858925456</v>
      </c>
      <c r="L2" s="31">
        <f>'cohort 70-74'!$Q$2</f>
        <v>555.97013110548062</v>
      </c>
      <c r="M2" s="31">
        <f>'cohort 75-79'!$Q$2</f>
        <v>378.28718265200843</v>
      </c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</row>
    <row r="3" spans="1:59" x14ac:dyDescent="0.25">
      <c r="A3" s="96" t="s">
        <v>193</v>
      </c>
      <c r="B3" s="41">
        <f>'cohort 20-24'!D337</f>
        <v>51441.321247312713</v>
      </c>
      <c r="C3" s="41">
        <f>'cohort 25-29'!D312</f>
        <v>48984.214639090744</v>
      </c>
      <c r="D3" s="41">
        <f>'cohort 30-34'!D284</f>
        <v>41592.922086488987</v>
      </c>
      <c r="E3" s="41">
        <f>'cohort 35-39'!D256</f>
        <v>35907.064587050656</v>
      </c>
      <c r="F3" s="41">
        <f>'cohort 40-44'!D228</f>
        <v>29294.783016049707</v>
      </c>
      <c r="G3" s="41">
        <f>'cohort 45-49'!D200</f>
        <v>27046.735189365936</v>
      </c>
      <c r="H3" s="41">
        <f>'cohort 50 - 54'!D172</f>
        <v>23474.895490286392</v>
      </c>
      <c r="I3" s="41">
        <f>'cohort 55 - 59'!D144</f>
        <v>20099.586724871806</v>
      </c>
      <c r="J3" s="41">
        <f>'cohort 60-64'!D116</f>
        <v>14683.793876749831</v>
      </c>
      <c r="K3" s="41">
        <f>'cohort 65-69'!D88</f>
        <v>9404.0717780642553</v>
      </c>
      <c r="L3" s="41">
        <f>'cohort 70-74'!D60</f>
        <v>4912.3675942288919</v>
      </c>
      <c r="M3" s="41">
        <f>'cohort 75-79'!D32</f>
        <v>1749.4385712963985</v>
      </c>
      <c r="N3" s="56">
        <f>SUM(B3:M3)</f>
        <v>308591.19480085629</v>
      </c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</row>
    <row r="4" spans="1:59" x14ac:dyDescent="0.25">
      <c r="A4" s="96" t="s">
        <v>194</v>
      </c>
      <c r="B4" s="41">
        <f>'cohort 20-24'!D338</f>
        <v>51231.60167884102</v>
      </c>
      <c r="C4" s="41">
        <f>'cohort 25-29'!D313</f>
        <v>48737.644936771001</v>
      </c>
      <c r="D4" s="41">
        <f>'cohort 30-34'!D285</f>
        <v>41378.146837404427</v>
      </c>
      <c r="E4" s="41">
        <f>'cohort 35-39'!D257</f>
        <v>35717.222721934428</v>
      </c>
      <c r="F4" s="41">
        <f>'cohort 40-44'!D229</f>
        <v>29139.264168954127</v>
      </c>
      <c r="G4" s="41">
        <f>'cohort 45-49'!D201</f>
        <v>26864.939570185477</v>
      </c>
      <c r="H4" s="41">
        <f>'cohort 50 - 54'!D173</f>
        <v>23305.893844144332</v>
      </c>
      <c r="I4" s="41">
        <f>'cohort 55 - 59'!D145</f>
        <v>19961.558366907095</v>
      </c>
      <c r="J4" s="41">
        <f>'cohort 60-64'!D117</f>
        <v>14590.044111604049</v>
      </c>
      <c r="K4" s="41">
        <f>'cohort 65-69'!D89</f>
        <v>9344.699709321203</v>
      </c>
      <c r="L4" s="41">
        <f>'cohort 70-74'!D61</f>
        <v>4887.4735406861873</v>
      </c>
      <c r="M4" s="41">
        <f>'cohort 75-79'!D33</f>
        <v>1741.7125098190459</v>
      </c>
      <c r="N4" s="56">
        <f>SUM(B4:M4)</f>
        <v>306900.20199657243</v>
      </c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</row>
    <row r="5" spans="1:59" x14ac:dyDescent="0.25">
      <c r="A5" s="96" t="s">
        <v>195</v>
      </c>
      <c r="B5" s="55">
        <f>'cohort 20-24'!D339</f>
        <v>177918820.87899458</v>
      </c>
      <c r="C5" s="55">
        <f>'cohort 25-29'!D314</f>
        <v>176594688.58121586</v>
      </c>
      <c r="D5" s="55">
        <f>'cohort 30-34'!D286</f>
        <v>152744554.32660311</v>
      </c>
      <c r="E5" s="55">
        <f>'cohort 35-39'!D258</f>
        <v>134603645.11320156</v>
      </c>
      <c r="F5" s="55">
        <f>'cohort 40-44'!D230</f>
        <v>112210835.5194227</v>
      </c>
      <c r="G5" s="55">
        <f>'cohort 45-49'!D202</f>
        <v>109565544.14042576</v>
      </c>
      <c r="H5" s="55">
        <f>'cohort 50 - 54'!D174</f>
        <v>98977644.980217278</v>
      </c>
      <c r="I5" s="55">
        <f>'cohort 55 - 59'!D146</f>
        <v>87034778.0665645</v>
      </c>
      <c r="J5" s="55">
        <f>'cohort 60-64'!D118</f>
        <v>65560498.52988404</v>
      </c>
      <c r="K5" s="55">
        <f>'cohort 65-69'!D90</f>
        <v>44277289.938549675</v>
      </c>
      <c r="L5" s="55">
        <f>'cohort 70-74'!D62</f>
        <v>24204374.463175632</v>
      </c>
      <c r="M5" s="55">
        <f>'cohort 75-79'!D34</f>
        <v>9374820.4460168742</v>
      </c>
      <c r="N5" s="61">
        <f>SUM(B5:M5)</f>
        <v>1193067494.9842715</v>
      </c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</row>
    <row r="6" spans="1:59" x14ac:dyDescent="0.25">
      <c r="A6" s="97" t="s">
        <v>222</v>
      </c>
      <c r="B6" s="98">
        <f>B5/B3</f>
        <v>3458.6751771716795</v>
      </c>
      <c r="C6" s="98">
        <f t="shared" ref="C6:N6" si="0">C5/C3</f>
        <v>3605.134631275449</v>
      </c>
      <c r="D6" s="98">
        <f t="shared" si="0"/>
        <v>3672.3689191392623</v>
      </c>
      <c r="E6" s="98">
        <f t="shared" si="0"/>
        <v>3748.6674742480718</v>
      </c>
      <c r="F6" s="98">
        <f t="shared" si="0"/>
        <v>3830.4033676557988</v>
      </c>
      <c r="G6" s="98">
        <f t="shared" si="0"/>
        <v>4050.9711568997077</v>
      </c>
      <c r="H6" s="98">
        <f t="shared" si="0"/>
        <v>4216.318876528032</v>
      </c>
      <c r="I6" s="98">
        <f t="shared" si="0"/>
        <v>4330.1774935931971</v>
      </c>
      <c r="J6" s="98">
        <f t="shared" si="0"/>
        <v>4464.8201330101656</v>
      </c>
      <c r="K6" s="98">
        <f t="shared" si="0"/>
        <v>4708.310504586957</v>
      </c>
      <c r="L6" s="98">
        <f t="shared" si="0"/>
        <v>4927.2319302022961</v>
      </c>
      <c r="M6" s="98">
        <f t="shared" si="0"/>
        <v>5358.7594327875067</v>
      </c>
      <c r="N6" s="98">
        <f t="shared" si="0"/>
        <v>3866.1747810212014</v>
      </c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</row>
    <row r="7" spans="1:59" x14ac:dyDescent="0.25">
      <c r="A7" s="96" t="s">
        <v>199</v>
      </c>
      <c r="B7" s="41">
        <f>'cohort 20-24'!O27</f>
        <v>4774.7159201767527</v>
      </c>
      <c r="C7" s="41">
        <f>'cohort 25-29'!O30</f>
        <v>5043.0647773792844</v>
      </c>
      <c r="D7" s="41">
        <f>'cohort 30-34'!O30</f>
        <v>4739.4880895505539</v>
      </c>
      <c r="E7" s="41">
        <f>'cohort 35-39'!O30</f>
        <v>4577.1405754238895</v>
      </c>
      <c r="F7" s="41">
        <f>'cohort 40-44'!O30</f>
        <v>4229.2651825032281</v>
      </c>
      <c r="G7" s="59">
        <f>'cohort 45-49'!O30</f>
        <v>4504.4125599337931</v>
      </c>
      <c r="H7" s="41">
        <f>'cohort 50 - 54'!O30</f>
        <v>4577.2988220945135</v>
      </c>
      <c r="I7" s="41">
        <f>'cohort 55 - 59'!O30</f>
        <v>4682.9582872066048</v>
      </c>
      <c r="J7" s="41">
        <f>'cohort 60-64'!O30</f>
        <v>4225.3381467206509</v>
      </c>
      <c r="K7" s="41">
        <f>'cohort 65-69'!O30</f>
        <v>3527.6333197113449</v>
      </c>
      <c r="L7" s="41">
        <f>'cohort 70-74'!O30</f>
        <v>2645.8411133956783</v>
      </c>
      <c r="M7" s="41">
        <f>'cohort 75-79'!O30</f>
        <v>1749.4385712963985</v>
      </c>
      <c r="N7" s="56">
        <f>SUM(B7:M7)</f>
        <v>49276.595365392684</v>
      </c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</row>
    <row r="8" spans="1:59" x14ac:dyDescent="0.25">
      <c r="A8" s="96" t="s">
        <v>198</v>
      </c>
      <c r="B8" s="41">
        <f>'cohort 20-24'!Z27</f>
        <v>4768.6945285914016</v>
      </c>
      <c r="C8" s="41">
        <f>'cohort 25-29'!Z30</f>
        <v>5033.1540381759532</v>
      </c>
      <c r="D8" s="41">
        <f>'cohort 30-34'!Z30</f>
        <v>4730.1362408002415</v>
      </c>
      <c r="E8" s="41">
        <f>'cohort 35-39'!Z30</f>
        <v>4568.0761148384627</v>
      </c>
      <c r="F8" s="41">
        <f>'cohort 40-44'!Z30</f>
        <v>4220.8656659451553</v>
      </c>
      <c r="G8" s="59">
        <f>'cohort 45-49'!Z30</f>
        <v>4488.2152532374466</v>
      </c>
      <c r="H8" s="41">
        <f>'cohort 50 - 54'!Z30</f>
        <v>4555.4423383645344</v>
      </c>
      <c r="I8" s="41">
        <f>'cohort 55 - 59'!Z30</f>
        <v>4660.6479442426416</v>
      </c>
      <c r="J8" s="41">
        <f>'cohort 60-64'!Z30</f>
        <v>4205.4740509615112</v>
      </c>
      <c r="K8" s="59">
        <f>'cohort 65-69'!Z30</f>
        <v>3509.8198821016185</v>
      </c>
      <c r="L8" s="41">
        <f>'cohort 70-74'!Z30</f>
        <v>2633.9949357843611</v>
      </c>
      <c r="M8" s="41">
        <f>'cohort 75-79'!Z30</f>
        <v>1741.7125098190459</v>
      </c>
      <c r="N8" s="56">
        <f>SUM(B8:M8)</f>
        <v>49116.233502862371</v>
      </c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</row>
    <row r="9" spans="1:59" x14ac:dyDescent="0.25">
      <c r="A9" s="96" t="s">
        <v>197</v>
      </c>
      <c r="B9" s="49">
        <f>'cohort 20-24'!AK27+'cohort 20-24'!$U$23</f>
        <v>13742795.239426661</v>
      </c>
      <c r="C9" s="49">
        <f>'cohort 25-29'!AK30+'cohort 25-29'!$U$23</f>
        <v>15081363.650377022</v>
      </c>
      <c r="D9" s="49">
        <f>'cohort 30-34'!AK30+'cohort 30-34'!$U$23</f>
        <v>14355086.124007855</v>
      </c>
      <c r="E9" s="49">
        <f>'cohort 35-39'!AK30+'cohort 35-39'!$U$23</f>
        <v>14051652.634745967</v>
      </c>
      <c r="F9" s="49">
        <f>'cohort 40-44'!AK30+'cohort 40-44'!$U$23</f>
        <v>13220352.195863729</v>
      </c>
      <c r="G9" s="55">
        <f>'cohort 45-49'!AK30+'cohort 45-49'!$U$23</f>
        <v>15458383.249134738</v>
      </c>
      <c r="H9" s="55">
        <f>'cohort 50 - 54'!AK30+'cohort 50 - 54'!$U$23</f>
        <v>16790165.060945161</v>
      </c>
      <c r="I9" s="55">
        <f>'cohort 55 - 59'!AK30+'cohort 55 - 59'!$U$23</f>
        <v>17808250.186338551</v>
      </c>
      <c r="J9" s="55">
        <f>'cohort 60-64'!AK30+'cohort 60-64'!$U$23</f>
        <v>16770167.817461452</v>
      </c>
      <c r="K9" s="55">
        <f>'cohort 65-69'!AK30+'cohort 65-69'!$U$23</f>
        <v>15029114.97165896</v>
      </c>
      <c r="L9" s="55">
        <f>'cohort 70-74'!AK30+'cohort 70-74'!$U$23</f>
        <v>12244531.005328553</v>
      </c>
      <c r="M9" s="55">
        <f>'cohort 75-79'!AK30+'cohort 75-79'!$U$23</f>
        <v>9374820.4460168742</v>
      </c>
      <c r="N9" s="60">
        <f>SUM(B9:M9)</f>
        <v>173926682.58130556</v>
      </c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</row>
    <row r="10" spans="1:59" x14ac:dyDescent="0.25">
      <c r="A10" s="97" t="s">
        <v>221</v>
      </c>
      <c r="B10" s="43">
        <f>B9/B7</f>
        <v>2878.2435372443947</v>
      </c>
      <c r="C10" s="43">
        <f t="shared" ref="C10:N10" si="1">C9/C7</f>
        <v>2990.5155527695429</v>
      </c>
      <c r="D10" s="43">
        <f t="shared" si="1"/>
        <v>3028.8262894166592</v>
      </c>
      <c r="E10" s="43">
        <f t="shared" si="1"/>
        <v>3069.9630922837982</v>
      </c>
      <c r="F10" s="43">
        <f t="shared" si="1"/>
        <v>3125.9217914632713</v>
      </c>
      <c r="G10" s="43">
        <f t="shared" si="1"/>
        <v>3431.8311307972085</v>
      </c>
      <c r="H10" s="43">
        <f t="shared" si="1"/>
        <v>3668.138287126772</v>
      </c>
      <c r="I10" s="43">
        <f t="shared" si="1"/>
        <v>3802.7778797408878</v>
      </c>
      <c r="J10" s="43">
        <f t="shared" si="1"/>
        <v>3968.952835284209</v>
      </c>
      <c r="K10" s="43">
        <f t="shared" si="1"/>
        <v>4260.3960246323859</v>
      </c>
      <c r="L10" s="43">
        <f t="shared" si="1"/>
        <v>4627.8406300875322</v>
      </c>
      <c r="M10" s="43">
        <f t="shared" si="1"/>
        <v>5358.7594327875067</v>
      </c>
      <c r="N10" s="43">
        <f t="shared" si="1"/>
        <v>3529.6002349921996</v>
      </c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</row>
    <row r="11" spans="1:59" x14ac:dyDescent="0.25">
      <c r="A11" s="96" t="s">
        <v>200</v>
      </c>
      <c r="B11" s="41">
        <f>'cohort 20-24'!O55+B7</f>
        <v>9523.285587744891</v>
      </c>
      <c r="C11" s="41">
        <f>'cohort 25-29'!O58+C7</f>
        <v>10052.809957055733</v>
      </c>
      <c r="D11" s="41">
        <f>'cohort 30-34'!O58+D7</f>
        <v>9442.0414966205099</v>
      </c>
      <c r="E11" s="41">
        <f>'cohort 35-39'!O58+E7</f>
        <v>9108.6667261961084</v>
      </c>
      <c r="F11" s="41">
        <f>'cohort 40-44'!O58+F7</f>
        <v>8398.9078097629044</v>
      </c>
      <c r="G11" s="59">
        <f>'cohort 45-49'!O58+G7</f>
        <v>8908.4315807010425</v>
      </c>
      <c r="H11" s="41">
        <f>'cohort 50 - 54'!O58+H7</f>
        <v>8999.4532001720036</v>
      </c>
      <c r="I11" s="41">
        <f>'cohort 55 - 59'!O58+I7</f>
        <v>9142.4888328890902</v>
      </c>
      <c r="J11" s="41">
        <f>'cohort 60-64'!O58+J7</f>
        <v>8173.8821385026604</v>
      </c>
      <c r="K11" s="41">
        <f>'cohort 65-69'!O58+K7</f>
        <v>6720.0702107121033</v>
      </c>
      <c r="L11" s="41">
        <f>'cohort 70-74'!O58+L7</f>
        <v>4912.3675942288919</v>
      </c>
      <c r="M11" s="41">
        <f>'cohort 75-79'!O58+M7</f>
        <v>1749.4385712963985</v>
      </c>
      <c r="N11" s="56">
        <f>SUM(B11:M11)</f>
        <v>95131.843705882347</v>
      </c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</row>
    <row r="12" spans="1:59" x14ac:dyDescent="0.25">
      <c r="A12" s="96" t="s">
        <v>201</v>
      </c>
      <c r="B12" s="41">
        <f>'cohort 20-24'!Z55+B8</f>
        <v>9511.2536499737216</v>
      </c>
      <c r="C12" s="41">
        <f>'cohort 25-29'!Z58+C8</f>
        <v>10033.098139818696</v>
      </c>
      <c r="D12" s="41">
        <f>'cohort 30-34'!Z58+D8</f>
        <v>9423.2276613848535</v>
      </c>
      <c r="E12" s="41">
        <f>'cohort 35-39'!Z58+E8</f>
        <v>9090.2583116448986</v>
      </c>
      <c r="F12" s="41">
        <f>'cohort 40-44'!Z58+F8</f>
        <v>8380.8881778771101</v>
      </c>
      <c r="G12" s="59">
        <f>'cohort 45-49'!Z58+G8</f>
        <v>8873.0877954641364</v>
      </c>
      <c r="H12" s="41">
        <f>'cohort 50 - 54'!Z58+H8</f>
        <v>8954.1160305738704</v>
      </c>
      <c r="I12" s="41">
        <f>'cohort 55 - 59'!Z58+I8</f>
        <v>9096.6008039936969</v>
      </c>
      <c r="J12" s="41">
        <f>'cohort 60-64'!Z58+J8</f>
        <v>8132.4157013340273</v>
      </c>
      <c r="K12" s="59">
        <f>'cohort 65-69'!Z58+K8</f>
        <v>6681.9740899463159</v>
      </c>
      <c r="L12" s="41">
        <f>'cohort 70-74'!Z58+L8</f>
        <v>4887.4735406861873</v>
      </c>
      <c r="M12" s="41">
        <f>'cohort 75-79'!Z58+M8</f>
        <v>1741.7125098190459</v>
      </c>
      <c r="N12" s="56">
        <f>SUM(B12:M12)</f>
        <v>94806.106412516572</v>
      </c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</row>
    <row r="13" spans="1:59" x14ac:dyDescent="0.25">
      <c r="A13" s="96" t="s">
        <v>202</v>
      </c>
      <c r="B13" s="49">
        <f>'cohort 20-24'!AK55+B9</f>
        <v>27286850.114070095</v>
      </c>
      <c r="C13" s="49">
        <f>'cohort 25-29'!AK58+C9</f>
        <v>29755219.752640694</v>
      </c>
      <c r="D13" s="49">
        <f>'cohort 30-34'!AK58+D9</f>
        <v>28329878.243398741</v>
      </c>
      <c r="E13" s="49">
        <f>'cohort 35-39'!AK58+E9</f>
        <v>27775632.227048554</v>
      </c>
      <c r="F13" s="49">
        <f>'cohort 40-44'!AK58+F9</f>
        <v>26411063.229947671</v>
      </c>
      <c r="G13" s="55">
        <f>'cohort 45-49'!AK58+G9</f>
        <v>30427102.851806618</v>
      </c>
      <c r="H13" s="55">
        <f>'cohort 50 - 54'!AK58+H9</f>
        <v>32769684.012573145</v>
      </c>
      <c r="I13" s="55">
        <f>'cohort 55 - 59'!AK58+I9</f>
        <v>34694232.589215383</v>
      </c>
      <c r="J13" s="55">
        <f>'cohort 60-64'!AK58+J9</f>
        <v>32754227.205981076</v>
      </c>
      <c r="K13" s="55">
        <f>'cohort 65-69'!AK58+K9</f>
        <v>29646497.141000908</v>
      </c>
      <c r="L13" s="55">
        <f>'cohort 70-74'!AK58+L9</f>
        <v>24204374.463175632</v>
      </c>
      <c r="M13" s="55">
        <f>'cohort 75-79'!AK58+M9</f>
        <v>9374820.4460168742</v>
      </c>
      <c r="N13" s="60">
        <f>SUM(B13:M13)</f>
        <v>333429582.27687544</v>
      </c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</row>
    <row r="14" spans="1:59" x14ac:dyDescent="0.25">
      <c r="A14" s="97" t="s">
        <v>223</v>
      </c>
      <c r="B14" s="43">
        <f>B13/B11</f>
        <v>2865.2768902766475</v>
      </c>
      <c r="C14" s="43">
        <f t="shared" ref="C14:N14" si="2">C13/C11</f>
        <v>2959.8908046358215</v>
      </c>
      <c r="D14" s="43">
        <f t="shared" si="2"/>
        <v>3000.3975574073206</v>
      </c>
      <c r="E14" s="43">
        <f t="shared" si="2"/>
        <v>3049.3631024140018</v>
      </c>
      <c r="F14" s="43">
        <f t="shared" si="2"/>
        <v>3144.5830610555586</v>
      </c>
      <c r="G14" s="43">
        <f t="shared" si="2"/>
        <v>3415.5398260815041</v>
      </c>
      <c r="H14" s="43">
        <f t="shared" si="2"/>
        <v>3641.2972303635993</v>
      </c>
      <c r="I14" s="43">
        <f t="shared" si="2"/>
        <v>3794.8345601918295</v>
      </c>
      <c r="J14" s="43">
        <f t="shared" si="2"/>
        <v>4007.181245211983</v>
      </c>
      <c r="K14" s="43">
        <f t="shared" si="2"/>
        <v>4411.6350293101132</v>
      </c>
      <c r="L14" s="43">
        <f t="shared" si="2"/>
        <v>4927.2319302022961</v>
      </c>
      <c r="M14" s="43">
        <f t="shared" si="2"/>
        <v>5358.7594327875067</v>
      </c>
      <c r="N14" s="43">
        <f t="shared" si="2"/>
        <v>3504.9208476158051</v>
      </c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</row>
    <row r="15" spans="1:59" x14ac:dyDescent="0.25">
      <c r="A15" s="96" t="s">
        <v>203</v>
      </c>
      <c r="B15" s="41">
        <f>'cohort 20-24'!O111+'cohort 20-24'!O83+B11</f>
        <v>18926.412434436381</v>
      </c>
      <c r="C15" s="41">
        <f>'cohort 25-29'!O114+'cohort 25-29'!O86+C11</f>
        <v>19943.500446093691</v>
      </c>
      <c r="D15" s="41">
        <f>'cohort 30-34'!O114+'cohort 30-34'!O86+D11</f>
        <v>18680.627363374777</v>
      </c>
      <c r="E15" s="41">
        <f>'cohort 35-39'!O114+'cohort 35-39'!O86+E11</f>
        <v>17932.885506414488</v>
      </c>
      <c r="F15" s="41">
        <f>'cohort 40-44'!O114+'cohort 40-44'!O86+F11</f>
        <v>16404.621739358136</v>
      </c>
      <c r="G15" s="59">
        <f>'cohort 45-49'!O114+'cohort 45-49'!O86+G11</f>
        <v>17185.061819281313</v>
      </c>
      <c r="H15" s="41">
        <f>'cohort 50 - 54'!O114+'cohort 50 - 54'!O86+H11</f>
        <v>17091.812227362436</v>
      </c>
      <c r="I15" s="41">
        <f>'cohort 55 - 59'!O114+'cohort 55 - 59'!O86+I11</f>
        <v>16997.426718658844</v>
      </c>
      <c r="J15" s="41">
        <f>'cohort 60-64'!O114+'cohort 60-64'!O86+J11</f>
        <v>14683.793876749831</v>
      </c>
      <c r="K15" s="41">
        <f>'cohort 65-69'!O114+'cohort 65-69'!O86+K11</f>
        <v>9404.0717780642553</v>
      </c>
      <c r="L15" s="41">
        <f>'cohort 70-74'!O114+'cohort 70-74'!O86+L11</f>
        <v>4912.3675942288919</v>
      </c>
      <c r="M15" s="41">
        <f>'cohort 75-79'!O114+'cohort 75-79'!O86+M11</f>
        <v>1749.4385712963985</v>
      </c>
      <c r="N15" s="56">
        <f>SUM(B15:M15)</f>
        <v>173912.02007531942</v>
      </c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</row>
    <row r="16" spans="1:59" x14ac:dyDescent="0.25">
      <c r="A16" s="96" t="s">
        <v>204</v>
      </c>
      <c r="B16" s="41">
        <f>'cohort 20-24'!Z111+'cohort 20-24'!Z83+B12</f>
        <v>18898.376993515463</v>
      </c>
      <c r="C16" s="41">
        <f>'cohort 25-29'!Z114++'cohort 25-29'!Z86+C12</f>
        <v>19900.509313351668</v>
      </c>
      <c r="D16" s="41">
        <f>'cohort 30-34'!Z114+'cohort 30-34'!Z86+D12</f>
        <v>18637.260903245064</v>
      </c>
      <c r="E16" s="41">
        <f>'cohort 35-39'!Z114+'cohort 35-39'!Z86+E12</f>
        <v>17885.664013753219</v>
      </c>
      <c r="F16" s="41">
        <f>'cohort 40-44'!Z114+'cohort 40-44'!Z86+F12</f>
        <v>16355.673916208167</v>
      </c>
      <c r="G16" s="59">
        <f>'cohort 45-49'!Z114+'cohort 45-49'!Z86+G12</f>
        <v>17101.083710632127</v>
      </c>
      <c r="H16" s="41">
        <f>'cohort 50 - 54'!Z114+'cohort 50 - 54'!Z86+H12</f>
        <v>16990.292642364951</v>
      </c>
      <c r="I16" s="41">
        <f>'cohort 55 - 59'!Z114+'cohort 55 - 59'!Z86+I12</f>
        <v>16891.739648088384</v>
      </c>
      <c r="J16" s="41">
        <f>'cohort 60-64'!Z114+'cohort 60-64'!Z86+J12</f>
        <v>14590.044111604049</v>
      </c>
      <c r="K16" s="59">
        <f>'cohort 65-69'!Z114+'cohort 65-69'!Z86+K12</f>
        <v>9344.699709321203</v>
      </c>
      <c r="L16" s="41">
        <f>'cohort 70-74'!Z114+'cohort 70-74'!Z86+L12</f>
        <v>4887.4735406861873</v>
      </c>
      <c r="M16" s="41">
        <f>'cohort 75-79'!Z114+'cohort 75-79'!Z86+M12</f>
        <v>1741.7125098190459</v>
      </c>
      <c r="N16" s="56">
        <f>SUM(B16:M16)</f>
        <v>173224.53101258952</v>
      </c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</row>
    <row r="17" spans="1:59" x14ac:dyDescent="0.25">
      <c r="A17" s="96" t="s">
        <v>205</v>
      </c>
      <c r="B17" s="49">
        <f>'cohort 20-24'!AK111+'cohort 20-24'!AK83+B13</f>
        <v>54676107.054288067</v>
      </c>
      <c r="C17" s="49">
        <f>'cohort 25-29'!AK114+'cohort 25-29'!AK86+C13</f>
        <v>59377282.536697194</v>
      </c>
      <c r="D17" s="49">
        <f>'cohort 30-34'!AK114+'cohort 30-34'!AK86+D13</f>
        <v>56954259.918778405</v>
      </c>
      <c r="E17" s="49">
        <f>'cohort 35-39'!AK114+'cohort 35-39'!AK86+E13</f>
        <v>56433208.830812842</v>
      </c>
      <c r="F17" s="49">
        <f>'cohort 40-44'!AK114+'cohort 40-44'!AK86+F13</f>
        <v>53670284.854248568</v>
      </c>
      <c r="G17" s="55">
        <f>'cohort 45-49'!AK114+'cohort 45-49'!AK86+G13</f>
        <v>61042546.888480164</v>
      </c>
      <c r="H17" s="55">
        <f>'cohort 50 - 54'!AK114+'cohort 50 - 54'!AK86+H13</f>
        <v>65158741.761895552</v>
      </c>
      <c r="I17" s="55">
        <f>'cohort 55 - 59'!AK114+'cohort 55 - 59'!AK86+I13</f>
        <v>69341711.919405892</v>
      </c>
      <c r="J17" s="55">
        <f>'cohort 60-64'!AK114+'cohort 60-64'!AK86+J13</f>
        <v>65560498.529884048</v>
      </c>
      <c r="K17" s="55">
        <f>'cohort 65-69'!AK114+'cohort 65-69'!AK86+K13</f>
        <v>44277289.938549682</v>
      </c>
      <c r="L17" s="55">
        <f>'cohort 70-74'!AK114+'cohort 70-74'!AK86+L13</f>
        <v>24204374.463175632</v>
      </c>
      <c r="M17" s="55">
        <f>'cohort 75-79'!AK114+'cohort 75-79'!AK86+M13</f>
        <v>9374820.4460168742</v>
      </c>
      <c r="N17" s="60">
        <f>SUM(B17:M17)</f>
        <v>620071127.14223289</v>
      </c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</row>
    <row r="18" spans="1:59" x14ac:dyDescent="0.25">
      <c r="A18" s="97" t="s">
        <v>224</v>
      </c>
      <c r="B18" s="43">
        <f>B17/B15</f>
        <v>2888.8785576079672</v>
      </c>
      <c r="C18" s="43">
        <f t="shared" ref="C18:N18" si="3">C17/C15</f>
        <v>2977.2748619125864</v>
      </c>
      <c r="D18" s="43">
        <f t="shared" si="3"/>
        <v>3048.8408558720507</v>
      </c>
      <c r="E18" s="43">
        <f t="shared" si="3"/>
        <v>3146.9117901091272</v>
      </c>
      <c r="F18" s="43">
        <f t="shared" si="3"/>
        <v>3271.6563482522902</v>
      </c>
      <c r="G18" s="43">
        <f t="shared" si="3"/>
        <v>3552.0702532470141</v>
      </c>
      <c r="H18" s="43">
        <f t="shared" si="3"/>
        <v>3812.278118617658</v>
      </c>
      <c r="I18" s="43">
        <f t="shared" si="3"/>
        <v>4079.5417487099007</v>
      </c>
      <c r="J18" s="43">
        <f t="shared" si="3"/>
        <v>4464.8201330101665</v>
      </c>
      <c r="K18" s="43">
        <f t="shared" si="3"/>
        <v>4708.3105045869579</v>
      </c>
      <c r="L18" s="43">
        <f t="shared" si="3"/>
        <v>4927.2319302022961</v>
      </c>
      <c r="M18" s="43">
        <f t="shared" si="3"/>
        <v>5358.7594327875067</v>
      </c>
      <c r="N18" s="43">
        <f t="shared" si="3"/>
        <v>3565.4299620790257</v>
      </c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</row>
    <row r="19" spans="1:59" x14ac:dyDescent="0.25">
      <c r="A19" s="96" t="s">
        <v>206</v>
      </c>
      <c r="B19" s="41">
        <f>'cohort 20-24'!O167+'cohort 20-24'!O139+B15</f>
        <v>28131.658549220425</v>
      </c>
      <c r="C19" s="41">
        <f>'cohort 25-29'!O170+'cohort 25-29'!O142+C15</f>
        <v>29521.681249391178</v>
      </c>
      <c r="D19" s="41">
        <f>'cohort 30-34'!O170+'cohort 30-34'!O142+D15</f>
        <v>27477.088956096391</v>
      </c>
      <c r="E19" s="41">
        <f>'cohort 35-39'!O170+'cohort 35-39'!O142+E15</f>
        <v>26133.037024456778</v>
      </c>
      <c r="F19" s="41">
        <f>'cohort 40-44'!O170+'cohort 40-44'!O142+F15</f>
        <v>23608.441849384617</v>
      </c>
      <c r="G19" s="59">
        <f>'cohort 45-49'!O170+'cohort 45-49'!O142+G15</f>
        <v>24263.703711926017</v>
      </c>
      <c r="H19" s="41">
        <f>'cohort 50 - 54'!O170+'cohort 50 - 54'!O142+H15</f>
        <v>23474.895490286395</v>
      </c>
      <c r="I19" s="41">
        <f>'cohort 55 - 59'!O170+'cohort 55 - 59'!O142+I15</f>
        <v>20099.586724871806</v>
      </c>
      <c r="J19" s="41">
        <f>'cohort 60-64'!O170+'cohort 60-64'!O142+J15</f>
        <v>14683.793876749831</v>
      </c>
      <c r="K19" s="41">
        <f>'cohort 65-69'!O170+'cohort 65-69'!O142+K15</f>
        <v>9404.0717780642553</v>
      </c>
      <c r="L19" s="41">
        <f>'cohort 70-74'!O170+'cohort 70-74'!O142+L15</f>
        <v>4912.3675942288919</v>
      </c>
      <c r="M19" s="41">
        <f>'cohort 75-79'!O170+'cohort 75-79'!O142+M15</f>
        <v>1749.4385712963985</v>
      </c>
      <c r="N19" s="56">
        <f>SUM(B19:M19)</f>
        <v>233459.76537597296</v>
      </c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</row>
    <row r="20" spans="1:59" x14ac:dyDescent="0.25">
      <c r="A20" s="96" t="s">
        <v>207</v>
      </c>
      <c r="B20" s="41">
        <f>'cohort 20-24'!Z167+'cohort 20-24'!Z139+B16</f>
        <v>28078.197990019315</v>
      </c>
      <c r="C20" s="41">
        <f>'cohort 25-29'!Z170+'cohort 25-29'!Z142+C16</f>
        <v>29440.749305995003</v>
      </c>
      <c r="D20" s="41">
        <f>'cohort 30-34'!Z170+'cohort 30-34'!Z142+D16</f>
        <v>27390.908993692807</v>
      </c>
      <c r="E20" s="41">
        <f>'cohort 35-39'!Z170+'cohort 35-39'!Z142+E16</f>
        <v>26038.972869838224</v>
      </c>
      <c r="F20" s="41">
        <f>'cohort 40-44'!Z170+'cohort 40-44'!Z142+F16</f>
        <v>23511.828819924762</v>
      </c>
      <c r="G20" s="59">
        <f>'cohort 45-49'!Z170+'cohort 45-49'!Z142+G16</f>
        <v>24114.640855847862</v>
      </c>
      <c r="H20" s="41">
        <f>'cohort 50 - 54'!Z170+'cohort 50 - 54'!Z142+H16</f>
        <v>23305.893844144332</v>
      </c>
      <c r="I20" s="41">
        <f>'cohort 55 - 59'!Z170+'cohort 55 - 59'!Z142+I16</f>
        <v>19961.558366907095</v>
      </c>
      <c r="J20" s="41">
        <f>'cohort 60-64'!Z170+'cohort 60-64'!Z142+J16</f>
        <v>14590.044111604049</v>
      </c>
      <c r="K20" s="59">
        <f>'cohort 65-69'!Z170+'cohort 65-69'!Z142+K16</f>
        <v>9344.699709321203</v>
      </c>
      <c r="L20" s="41">
        <f>'cohort 70-74'!Z170+'cohort 70-74'!Z142+L16</f>
        <v>4887.4735406861873</v>
      </c>
      <c r="M20" s="41">
        <f>'cohort 75-79'!Z170+'cohort 75-79'!Z142+M16</f>
        <v>1741.7125098190459</v>
      </c>
      <c r="N20" s="56">
        <f>SUM(B20:M20)</f>
        <v>232406.68091779985</v>
      </c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</row>
    <row r="21" spans="1:59" x14ac:dyDescent="0.25">
      <c r="A21" s="96" t="s">
        <v>208</v>
      </c>
      <c r="B21" s="49">
        <f>'cohort 20-24'!AK167+'cohort 20-24'!AK139+B17</f>
        <v>83175638.216181785</v>
      </c>
      <c r="C21" s="49">
        <f>'cohort 25-29'!AK170+'cohort 25-29'!AK142+C17</f>
        <v>90858928.962697953</v>
      </c>
      <c r="D21" s="49">
        <f>'cohort 30-34'!AK170+'cohort 30-34'!AK142+D17</f>
        <v>87454665.120787159</v>
      </c>
      <c r="E21" s="49">
        <f>'cohort 35-39'!AK170+'cohort 35-39'!AK142+E17</f>
        <v>86615379.84111543</v>
      </c>
      <c r="F21" s="49">
        <f>'cohort 40-44'!AK170+'cohort 40-44'!AK142+F17</f>
        <v>82219966.28999269</v>
      </c>
      <c r="G21" s="55">
        <f>'cohort 45-49'!AK170+'cohort 45-49'!AK142+G17</f>
        <v>93248212.297564641</v>
      </c>
      <c r="H21" s="55">
        <f>'cohort 50 - 54'!AK170+'cohort 50 - 54'!AK142+H17</f>
        <v>98977644.980217278</v>
      </c>
      <c r="I21" s="55">
        <f>'cohort 55 - 59'!AK170+'cohort 55 - 59'!AK142+I17</f>
        <v>87034778.066564485</v>
      </c>
      <c r="J21" s="55">
        <f>'cohort 60-64'!AK170+'cohort 60-64'!AK142+J17</f>
        <v>65560498.529884048</v>
      </c>
      <c r="K21" s="55">
        <f>'cohort 65-69'!AK170+'cohort 65-69'!AK142+K17</f>
        <v>44277289.938549682</v>
      </c>
      <c r="L21" s="55">
        <f>'cohort 70-74'!AK170+'cohort 70-74'!AK142+L17</f>
        <v>24204374.463175632</v>
      </c>
      <c r="M21" s="55">
        <f>'cohort 75-79'!AK170+'cohort 75-79'!AK142+M17</f>
        <v>9374820.4460168742</v>
      </c>
      <c r="N21" s="60">
        <f>SUM(B21:M21)</f>
        <v>853002197.15274763</v>
      </c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</row>
    <row r="22" spans="1:59" x14ac:dyDescent="0.25">
      <c r="A22" s="97" t="s">
        <v>225</v>
      </c>
      <c r="B22" s="43">
        <f>B21/B19</f>
        <v>2956.6560418275344</v>
      </c>
      <c r="C22" s="43">
        <f t="shared" ref="C22:N22" si="4">C21/C19</f>
        <v>3077.7017133660611</v>
      </c>
      <c r="D22" s="43">
        <f t="shared" si="4"/>
        <v>3182.8213411007441</v>
      </c>
      <c r="E22" s="43">
        <f t="shared" si="4"/>
        <v>3314.4016043774723</v>
      </c>
      <c r="F22" s="43">
        <f t="shared" si="4"/>
        <v>3482.6511132980959</v>
      </c>
      <c r="G22" s="43">
        <f t="shared" si="4"/>
        <v>3843.1153547152649</v>
      </c>
      <c r="H22" s="43">
        <f t="shared" si="4"/>
        <v>4216.3188765280311</v>
      </c>
      <c r="I22" s="43">
        <f t="shared" si="4"/>
        <v>4330.1774935931962</v>
      </c>
      <c r="J22" s="43">
        <f t="shared" si="4"/>
        <v>4464.8201330101665</v>
      </c>
      <c r="K22" s="43">
        <f t="shared" si="4"/>
        <v>4708.3105045869579</v>
      </c>
      <c r="L22" s="43">
        <f t="shared" si="4"/>
        <v>4927.2319302022961</v>
      </c>
      <c r="M22" s="43">
        <f t="shared" si="4"/>
        <v>5358.7594327875067</v>
      </c>
      <c r="N22" s="43">
        <f t="shared" si="4"/>
        <v>3653.7439150555074</v>
      </c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</row>
    <row r="23" spans="1:59" x14ac:dyDescent="0.25">
      <c r="A23" s="96" t="s">
        <v>209</v>
      </c>
      <c r="B23" s="41">
        <f>'cohort 20-24'!O223+'cohort 20-24'!O195+B19</f>
        <v>37042.071507994377</v>
      </c>
      <c r="C23" s="41">
        <f>'cohort 25-29'!O226+'cohort 25-29'!O198+C19</f>
        <v>38410.897488695038</v>
      </c>
      <c r="D23" s="41">
        <f>'cohort 30-34'!O226+'cohort 30-34'!O198+D19</f>
        <v>35375.48952585776</v>
      </c>
      <c r="E23" s="41">
        <f>'cohort 35-39'!O226+'cohort 35-39'!O198+E19</f>
        <v>33148.121919325378</v>
      </c>
      <c r="F23" s="41">
        <f>'cohort 40-44'!O226+'cohort 40-44'!O198+F19</f>
        <v>29294.783016049711</v>
      </c>
      <c r="G23" s="59">
        <f>'cohort 45-49'!O226+'cohort 45-49'!O198+G19</f>
        <v>27046.735189365936</v>
      </c>
      <c r="H23" s="41">
        <f>'cohort 50 - 54'!O226+'cohort 50 - 54'!O198+H19</f>
        <v>23474.895490286395</v>
      </c>
      <c r="I23" s="41">
        <f>'cohort 55 - 59'!O226+'cohort 55 - 59'!O198+I19</f>
        <v>20099.586724871806</v>
      </c>
      <c r="J23" s="41">
        <f>'cohort 60-64'!O226+'cohort 60-64'!O198+J19</f>
        <v>14683.793876749831</v>
      </c>
      <c r="K23" s="41">
        <f>'cohort 65-69'!O226+'cohort 65-69'!O198+K19</f>
        <v>9404.0717780642553</v>
      </c>
      <c r="L23" s="41">
        <f>'cohort 70-74'!O226+'cohort 70-74'!O198+L19</f>
        <v>4912.3675942288919</v>
      </c>
      <c r="M23" s="41">
        <f>'cohort 75-79'!O226+'cohort 75-79'!O198+M19</f>
        <v>1749.4385712963985</v>
      </c>
      <c r="N23" s="56">
        <f>SUM(B23:M23)</f>
        <v>274642.25268278579</v>
      </c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</row>
    <row r="24" spans="1:59" x14ac:dyDescent="0.25">
      <c r="A24" s="96" t="s">
        <v>210</v>
      </c>
      <c r="B24" s="41">
        <f>'cohort 20-24'!Z223+'cohort 20-24'!Z195+B20</f>
        <v>36950.481739173476</v>
      </c>
      <c r="C24" s="41">
        <f>'cohort 25-29'!Z226+'cohort 25-29'!Z198+C20</f>
        <v>38273.147669043297</v>
      </c>
      <c r="D24" s="41">
        <f>'cohort 30-34'!Z226+'cohort 30-34'!Z198+D20</f>
        <v>35229.618199340272</v>
      </c>
      <c r="E24" s="41">
        <f>'cohort 35-39'!Z226+'cohort 35-39'!Z198+E20</f>
        <v>32990.385445237087</v>
      </c>
      <c r="F24" s="41">
        <f>'cohort 40-44'!Z226+'cohort 40-44'!Z198+F20</f>
        <v>29139.264168954127</v>
      </c>
      <c r="G24" s="59">
        <f>'cohort 45-49'!Z226+'cohort 45-49'!Z198+G20</f>
        <v>26864.939570185474</v>
      </c>
      <c r="H24" s="41">
        <f>'cohort 50 - 54'!Z226+'cohort 50 - 54'!Z198+H20</f>
        <v>23305.893844144332</v>
      </c>
      <c r="I24" s="41">
        <f>'cohort 55 - 59'!Z226+'cohort 55 - 59'!Z198+I20</f>
        <v>19961.558366907095</v>
      </c>
      <c r="J24" s="41">
        <f>'cohort 60-64'!Z226+'cohort 60-64'!Z198+J20</f>
        <v>14590.044111604049</v>
      </c>
      <c r="K24" s="59">
        <f>'cohort 65-69'!Z226+'cohort 65-69'!Z198+K20</f>
        <v>9344.699709321203</v>
      </c>
      <c r="L24" s="41">
        <f>'cohort 70-74'!Z226+'cohort 70-74'!Z198+L20</f>
        <v>4887.4735406861873</v>
      </c>
      <c r="M24" s="41">
        <f>'cohort 75-79'!Z226+'cohort 75-79'!Z198+M20</f>
        <v>1741.7125098190459</v>
      </c>
      <c r="N24" s="56">
        <f>SUM(B24:M24)</f>
        <v>273279.21887441567</v>
      </c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</row>
    <row r="25" spans="1:59" x14ac:dyDescent="0.25">
      <c r="A25" s="96" t="s">
        <v>211</v>
      </c>
      <c r="B25" s="49">
        <f>'cohort 20-24'!AK223+'cohort 20-24'!AK195+B21</f>
        <v>112414045.97918533</v>
      </c>
      <c r="C25" s="49">
        <f>'cohort 25-29'!AK226+'cohort 25-29'!AK198+C21</f>
        <v>124098120.66794325</v>
      </c>
      <c r="D25" s="49">
        <f>'cohort 30-34'!AK226+'cohort 30-34'!AK198+D21</f>
        <v>119427978.70760852</v>
      </c>
      <c r="E25" s="49">
        <f>'cohort 35-39'!AK226+'cohort 35-39'!AK198+E21</f>
        <v>118465821.07293171</v>
      </c>
      <c r="F25" s="49">
        <f>'cohort 40-44'!AK226+'cohort 40-44'!AK198+F21</f>
        <v>112210835.5194227</v>
      </c>
      <c r="G25" s="55">
        <f>'cohort 45-49'!AK226+'cohort 45-49'!AK198+G21</f>
        <v>109565544.14042577</v>
      </c>
      <c r="H25" s="55">
        <f>'cohort 50 - 54'!AK226+'cohort 50 - 54'!AK198+H21</f>
        <v>98977644.980217278</v>
      </c>
      <c r="I25" s="55">
        <f>'cohort 55 - 59'!AK226+'cohort 55 - 59'!AK198+I21</f>
        <v>87034778.066564485</v>
      </c>
      <c r="J25" s="55">
        <f>'cohort 60-64'!AK226+'cohort 60-64'!AK198+J21</f>
        <v>65560498.529884048</v>
      </c>
      <c r="K25" s="55">
        <f>'cohort 65-69'!AK226+'cohort 65-69'!Z198+K21</f>
        <v>44277289.938549682</v>
      </c>
      <c r="L25" s="55">
        <f>'cohort 70-74'!AK226+'cohort 70-74'!AK198+L21</f>
        <v>24204374.463175632</v>
      </c>
      <c r="M25" s="55">
        <f>'cohort 75-79'!AK226+'cohort 75-79'!AK198+M21</f>
        <v>9374820.4460168742</v>
      </c>
      <c r="N25" s="60">
        <f>SUM(B25:M25)</f>
        <v>1025611752.5119252</v>
      </c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</row>
    <row r="26" spans="1:59" x14ac:dyDescent="0.25">
      <c r="A26" s="97" t="s">
        <v>226</v>
      </c>
      <c r="B26" s="43">
        <f>B25/B23</f>
        <v>3034.7667234248565</v>
      </c>
      <c r="C26" s="43">
        <f t="shared" ref="C26:N26" si="5">C25/C23</f>
        <v>3230.8050262159945</v>
      </c>
      <c r="D26" s="43">
        <f t="shared" si="5"/>
        <v>3376.0092173512535</v>
      </c>
      <c r="E26" s="43">
        <f t="shared" si="5"/>
        <v>3573.8320669040995</v>
      </c>
      <c r="F26" s="43">
        <f t="shared" si="5"/>
        <v>3830.4033676557983</v>
      </c>
      <c r="G26" s="43">
        <f t="shared" si="5"/>
        <v>4050.9711568997081</v>
      </c>
      <c r="H26" s="43">
        <f t="shared" si="5"/>
        <v>4216.3188765280311</v>
      </c>
      <c r="I26" s="43">
        <f t="shared" si="5"/>
        <v>4330.1774935931962</v>
      </c>
      <c r="J26" s="43">
        <f t="shared" si="5"/>
        <v>4464.8201330101665</v>
      </c>
      <c r="K26" s="43">
        <f t="shared" si="5"/>
        <v>4708.3105045869579</v>
      </c>
      <c r="L26" s="43">
        <f t="shared" si="5"/>
        <v>4927.2319302022961</v>
      </c>
      <c r="M26" s="43">
        <f t="shared" si="5"/>
        <v>5358.7594327875067</v>
      </c>
      <c r="N26" s="43">
        <f t="shared" si="5"/>
        <v>3734.3553021920329</v>
      </c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</row>
    <row r="27" spans="1:59" x14ac:dyDescent="0.25">
      <c r="A27" s="96" t="s">
        <v>212</v>
      </c>
      <c r="B27" s="41">
        <f>'cohort 20-24'!O279+'cohort 20-24'!O251+B23</f>
        <v>45089.110099623431</v>
      </c>
      <c r="C27" s="41">
        <f>'cohort 25-29'!O282+'cohort 25-29'!O254+C23</f>
        <v>46002.59497901857</v>
      </c>
      <c r="D27" s="41">
        <f>'cohort 30-34'!O282+'cohort 30-34'!O254+D23</f>
        <v>41592.922086488994</v>
      </c>
      <c r="E27" s="41">
        <f>'cohort 35-39'!O282+'cohort 35-39'!O254+E23</f>
        <v>35907.064587050656</v>
      </c>
      <c r="F27" s="41">
        <f>'cohort 40-44'!O282+'cohort 40-44'!O254+F23</f>
        <v>29294.783016049711</v>
      </c>
      <c r="G27" s="59">
        <f>'cohort 45-49'!O282+'cohort 45-49'!O254+G23</f>
        <v>27046.735189365936</v>
      </c>
      <c r="H27" s="59">
        <f>'cohort 45-49'!P282+'cohort 45-49'!P254+H23</f>
        <v>23474.895490286395</v>
      </c>
      <c r="I27" s="41">
        <f>'cohort 55 - 59'!O282+'cohort 55 - 59'!O254+I23</f>
        <v>20099.586724871806</v>
      </c>
      <c r="J27" s="41">
        <f>'cohort 60-64'!O282+'cohort 60-64'!O254+J23</f>
        <v>14683.793876749831</v>
      </c>
      <c r="K27" s="41">
        <f>'cohort 65-69'!O282+'cohort 65-69'!O254+K23</f>
        <v>9404.0717780642553</v>
      </c>
      <c r="L27" s="41">
        <f>'cohort 70-74'!O282+'cohort 70-74'!O254+L23</f>
        <v>4912.3675942288919</v>
      </c>
      <c r="M27" s="41">
        <f>'cohort 75-79'!O282+'cohort 75-79'!O254+M23</f>
        <v>1749.4385712963985</v>
      </c>
      <c r="N27" s="56">
        <f>SUM(B27:M27)</f>
        <v>299257.36399309483</v>
      </c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</row>
    <row r="28" spans="1:59" x14ac:dyDescent="0.25">
      <c r="A28" s="96" t="s">
        <v>213</v>
      </c>
      <c r="B28" s="41">
        <f>'cohort 20-24'!Z279+'cohort 20-24'!Z251+B24</f>
        <v>44944.112303781534</v>
      </c>
      <c r="C28" s="41">
        <f>'cohort 25-29'!Z282+'cohort 25-29'!Z254+C24</f>
        <v>45791.890942095612</v>
      </c>
      <c r="D28" s="41">
        <f>'cohort 30-34'!Z282+'cohort 30-34'!Z254+D24</f>
        <v>41378.146837404427</v>
      </c>
      <c r="E28" s="41">
        <f>'cohort 35-39'!Z282+'cohort 35-39'!Z254+E24</f>
        <v>35717.222721934428</v>
      </c>
      <c r="F28" s="41">
        <f>'cohort 40-44'!Z282+'cohort 40-44'!Z254+F24</f>
        <v>29139.264168954127</v>
      </c>
      <c r="G28" s="59">
        <f>'cohort 45-49'!Z282+'cohort 45-49'!Z254+G24</f>
        <v>26864.939570185474</v>
      </c>
      <c r="H28" s="59">
        <f>'cohort 45-49'!AA282+'cohort 45-49'!AA254+H24</f>
        <v>23305.893844144332</v>
      </c>
      <c r="I28" s="41">
        <f>'cohort 55 - 59'!Z282+'cohort 55 - 59'!Z254+I24</f>
        <v>19961.558366907095</v>
      </c>
      <c r="J28" s="41">
        <f>'cohort 60-64'!Z282+'cohort 60-64'!Z254+J24</f>
        <v>14590.044111604049</v>
      </c>
      <c r="K28" s="59">
        <f>'cohort 65-69'!Z282+'cohort 65-69'!Z254+K24</f>
        <v>9344.699709321203</v>
      </c>
      <c r="L28" s="41">
        <f>'cohort 70-74'!Z282+'cohort 70-74'!Z254+L24</f>
        <v>4887.4735406861873</v>
      </c>
      <c r="M28" s="41">
        <f>'cohort 75-79'!Z282+'cohort 75-79'!Z254+M24</f>
        <v>1741.7125098190459</v>
      </c>
      <c r="N28" s="56">
        <f>SUM(B28:M28)</f>
        <v>297666.95862683753</v>
      </c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</row>
    <row r="29" spans="1:59" x14ac:dyDescent="0.25">
      <c r="A29" s="96" t="s">
        <v>214</v>
      </c>
      <c r="B29" s="49">
        <f>'cohort 20-24'!AK279+'cohort 20-24'!AK251+B25</f>
        <v>144450638.8396309</v>
      </c>
      <c r="C29" s="49">
        <f>'cohort 25-29'!AK282+'cohort 25-29'!AK254+C25</f>
        <v>159003248.55574203</v>
      </c>
      <c r="D29" s="49">
        <f>'cohort 30-34'!AK282+'cohort 30-34'!AK254+D25</f>
        <v>152744554.32660308</v>
      </c>
      <c r="E29" s="49">
        <f>'cohort 35-39'!AK282+'cohort 35-39'!AK254+E25</f>
        <v>134603645.11320156</v>
      </c>
      <c r="F29" s="49">
        <f>'cohort 40-44'!AK282+'cohort 40-44'!AK254+F25</f>
        <v>112210835.5194227</v>
      </c>
      <c r="G29" s="55">
        <f>'cohort 45-49'!AK282+'cohort 45-49'!AK254+G25</f>
        <v>109565544.14042577</v>
      </c>
      <c r="H29" s="55">
        <f>'cohort 45-49'!AL282+'cohort 45-49'!AL254+H25</f>
        <v>98977644.980217278</v>
      </c>
      <c r="I29" s="55">
        <f>'cohort 55 - 59'!AK282+'cohort 55 - 59'!AK254+I25</f>
        <v>87034778.066564485</v>
      </c>
      <c r="J29" s="55">
        <f>'cohort 60-64'!AK282+'cohort 60-64'!AK254+J25</f>
        <v>65560498.529884048</v>
      </c>
      <c r="K29" s="55">
        <f>'cohort 65-69'!AK282+'cohort 65-69'!AK254+K25</f>
        <v>44277289.938549682</v>
      </c>
      <c r="L29" s="55">
        <f>'cohort 70-74'!AK282+'cohort 70-74'!AK254+L25</f>
        <v>24204374.463175632</v>
      </c>
      <c r="M29" s="55">
        <f>'cohort 75-79'!AK282+'cohort 75-79'!AK254+M25</f>
        <v>9374820.4460168742</v>
      </c>
      <c r="N29" s="60">
        <f>SUM(B29:M29)</f>
        <v>1142007872.9194338</v>
      </c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</row>
    <row r="30" spans="1:59" x14ac:dyDescent="0.25">
      <c r="A30" s="97" t="s">
        <v>227</v>
      </c>
      <c r="B30" s="43">
        <f>B29/B27</f>
        <v>3203.6702104004776</v>
      </c>
      <c r="C30" s="43">
        <f t="shared" ref="C30:N30" si="6">C29/C27</f>
        <v>3456.3973755885336</v>
      </c>
      <c r="D30" s="43">
        <f t="shared" si="6"/>
        <v>3672.3689191392609</v>
      </c>
      <c r="E30" s="43">
        <f t="shared" si="6"/>
        <v>3748.6674742480718</v>
      </c>
      <c r="F30" s="43">
        <f t="shared" si="6"/>
        <v>3830.4033676557983</v>
      </c>
      <c r="G30" s="43">
        <f t="shared" si="6"/>
        <v>4050.9711568997081</v>
      </c>
      <c r="H30" s="43">
        <f t="shared" si="6"/>
        <v>4216.3188765280311</v>
      </c>
      <c r="I30" s="43">
        <f t="shared" si="6"/>
        <v>4330.1774935931962</v>
      </c>
      <c r="J30" s="43">
        <f t="shared" si="6"/>
        <v>4464.8201330101665</v>
      </c>
      <c r="K30" s="43">
        <f t="shared" si="6"/>
        <v>4708.3105045869579</v>
      </c>
      <c r="L30" s="43">
        <f t="shared" si="6"/>
        <v>4927.2319302022961</v>
      </c>
      <c r="M30" s="43">
        <f t="shared" si="6"/>
        <v>5358.7594327875067</v>
      </c>
      <c r="N30" s="43">
        <f t="shared" si="6"/>
        <v>3816.1395852761202</v>
      </c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</row>
    <row r="31" spans="1:59" x14ac:dyDescent="0.25">
      <c r="A31" s="96" t="s">
        <v>215</v>
      </c>
      <c r="B31" s="41">
        <f>'cohort 20-24'!O335+'cohort 20-24'!O307+B27</f>
        <v>51441.321247312713</v>
      </c>
      <c r="C31" s="41">
        <f>'cohort 25-29'!O310+C27</f>
        <v>48984.214639090744</v>
      </c>
      <c r="D31" s="41">
        <f>'cohort 30-34'!O310+D27</f>
        <v>41592.922086488994</v>
      </c>
      <c r="E31" s="41">
        <f>'cohort 35-39'!O310+E27</f>
        <v>35907.064587050656</v>
      </c>
      <c r="F31" s="41">
        <f>'cohort 40-44'!O310+F27</f>
        <v>29294.783016049711</v>
      </c>
      <c r="G31" s="59">
        <f>'cohort 45-49'!O310+G27</f>
        <v>27046.735189365936</v>
      </c>
      <c r="H31" s="59">
        <f t="shared" ref="H31:H33" si="7">H27</f>
        <v>23474.895490286395</v>
      </c>
      <c r="I31" s="41">
        <f t="shared" ref="I31:I33" si="8">I27</f>
        <v>20099.586724871806</v>
      </c>
      <c r="J31" s="41">
        <f t="shared" ref="J31:J33" si="9">J27</f>
        <v>14683.793876749831</v>
      </c>
      <c r="K31" s="41">
        <f t="shared" ref="K31:K33" si="10">K27</f>
        <v>9404.0717780642553</v>
      </c>
      <c r="L31" s="41">
        <f t="shared" ref="L31:L33" si="11">L27</f>
        <v>4912.3675942288919</v>
      </c>
      <c r="M31" s="41">
        <f t="shared" ref="M31:M33" si="12">M27</f>
        <v>1749.4385712963985</v>
      </c>
      <c r="N31" s="4">
        <f>SUM(B31:M31)</f>
        <v>308591.19480085629</v>
      </c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</row>
    <row r="32" spans="1:59" x14ac:dyDescent="0.25">
      <c r="A32" s="96" t="s">
        <v>216</v>
      </c>
      <c r="B32" s="41">
        <f>'cohort 20-24'!Z335+'cohort 20-24'!Z307+B28</f>
        <v>51231.60167884102</v>
      </c>
      <c r="C32" s="41">
        <f>'cohort 25-29'!Z310+C28</f>
        <v>48737.644936771001</v>
      </c>
      <c r="D32" s="41">
        <f>'cohort 30-34'!Z310+D28</f>
        <v>41378.146837404427</v>
      </c>
      <c r="E32" s="41">
        <f>'cohort 35-39'!Z310+E28</f>
        <v>35717.222721934428</v>
      </c>
      <c r="F32" s="41">
        <f>'cohort 40-44'!Z310+F28</f>
        <v>29139.264168954127</v>
      </c>
      <c r="G32" s="59">
        <f>'cohort 45-49'!Z310+G28</f>
        <v>26864.939570185474</v>
      </c>
      <c r="H32" s="59">
        <f t="shared" si="7"/>
        <v>23305.893844144332</v>
      </c>
      <c r="I32" s="41">
        <f t="shared" si="8"/>
        <v>19961.558366907095</v>
      </c>
      <c r="J32" s="41">
        <f t="shared" si="9"/>
        <v>14590.044111604049</v>
      </c>
      <c r="K32" s="59">
        <f t="shared" si="10"/>
        <v>9344.699709321203</v>
      </c>
      <c r="L32" s="41">
        <f t="shared" si="11"/>
        <v>4887.4735406861873</v>
      </c>
      <c r="M32" s="41">
        <f t="shared" si="12"/>
        <v>1741.7125098190459</v>
      </c>
      <c r="N32" s="4">
        <f>SUM(B32:M32)</f>
        <v>306900.20199657243</v>
      </c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</row>
    <row r="33" spans="1:59" x14ac:dyDescent="0.25">
      <c r="A33" s="96" t="s">
        <v>217</v>
      </c>
      <c r="B33" s="49">
        <f>'cohort 20-24'!AK335+'cohort 20-24'!AK307+B29</f>
        <v>177918820.87899458</v>
      </c>
      <c r="C33" s="49">
        <f>'cohort 25-29'!AK310+C29</f>
        <v>176594688.58121586</v>
      </c>
      <c r="D33" s="49">
        <f>'cohort 30-34'!AK310+D29</f>
        <v>152744554.32660308</v>
      </c>
      <c r="E33" s="49">
        <f>'cohort 35-39'!AK310+E29</f>
        <v>134603645.11320156</v>
      </c>
      <c r="F33" s="49">
        <f>'cohort 40-44'!AK310+F29</f>
        <v>112210835.5194227</v>
      </c>
      <c r="G33" s="55">
        <f>'cohort 45-49'!AK310+G29</f>
        <v>109565544.14042577</v>
      </c>
      <c r="H33" s="55">
        <f t="shared" si="7"/>
        <v>98977644.980217278</v>
      </c>
      <c r="I33" s="55">
        <f t="shared" si="8"/>
        <v>87034778.066564485</v>
      </c>
      <c r="J33" s="55">
        <f t="shared" si="9"/>
        <v>65560498.529884048</v>
      </c>
      <c r="K33" s="55">
        <f t="shared" si="10"/>
        <v>44277289.938549682</v>
      </c>
      <c r="L33" s="55">
        <f t="shared" si="11"/>
        <v>24204374.463175632</v>
      </c>
      <c r="M33" s="55">
        <f t="shared" si="12"/>
        <v>9374820.4460168742</v>
      </c>
      <c r="N33" s="43">
        <f>SUM(B33:M33)</f>
        <v>1193067494.9842713</v>
      </c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</row>
    <row r="34" spans="1:59" ht="15.75" thickBot="1" x14ac:dyDescent="0.3">
      <c r="A34" s="97" t="s">
        <v>228</v>
      </c>
      <c r="B34" s="43">
        <f>B33/B31</f>
        <v>3458.6751771716795</v>
      </c>
      <c r="C34" s="43">
        <f t="shared" ref="C34:N34" si="13">C33/C31</f>
        <v>3605.134631275449</v>
      </c>
      <c r="D34" s="43">
        <f t="shared" si="13"/>
        <v>3672.3689191392609</v>
      </c>
      <c r="E34" s="43">
        <f t="shared" si="13"/>
        <v>3748.6674742480718</v>
      </c>
      <c r="F34" s="43">
        <f t="shared" si="13"/>
        <v>3830.4033676557983</v>
      </c>
      <c r="G34" s="43">
        <f t="shared" si="13"/>
        <v>4050.9711568997081</v>
      </c>
      <c r="H34" s="43">
        <f t="shared" si="13"/>
        <v>4216.3188765280311</v>
      </c>
      <c r="I34" s="43">
        <f t="shared" si="13"/>
        <v>4330.1774935931962</v>
      </c>
      <c r="J34" s="43">
        <f t="shared" si="13"/>
        <v>4464.8201330101665</v>
      </c>
      <c r="K34" s="43">
        <f t="shared" si="13"/>
        <v>4708.3105045869579</v>
      </c>
      <c r="L34" s="43">
        <f t="shared" si="13"/>
        <v>4927.2319302022961</v>
      </c>
      <c r="M34" s="43">
        <f t="shared" si="13"/>
        <v>5358.7594327875067</v>
      </c>
      <c r="N34" s="43">
        <f t="shared" si="13"/>
        <v>3866.1747810212009</v>
      </c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</row>
    <row r="35" spans="1:59" x14ac:dyDescent="0.25">
      <c r="A35" s="71" t="s">
        <v>355</v>
      </c>
      <c r="B35" s="71">
        <f>'cohort 20-24'!$F$2+'cohort 20-24'!$E$2</f>
        <v>4.2397042009138604</v>
      </c>
      <c r="C35" s="71">
        <f>'cohort 25-29'!$F$2+'cohort 25-29'!$E$2</f>
        <v>8.2733614561064712</v>
      </c>
      <c r="D35" s="71">
        <f>'cohort 30-34'!$F$2+'cohort 30-34'!$E$2</f>
        <v>7.7783685843667625</v>
      </c>
      <c r="E35" s="71">
        <f>'cohort 35-39'!$F$2+'cohort 35-39'!$E$2</f>
        <v>7.5163255501161803</v>
      </c>
      <c r="F35" s="71">
        <f>'cohort 40-44'!$F$2+'cohort 40-44'!$E$2</f>
        <v>6.9539377935274915</v>
      </c>
      <c r="G35" s="71">
        <f>'cohort 45-49'!$F$2+'cohort 45-49'!$E$2</f>
        <v>13.846909469552454</v>
      </c>
      <c r="H35" s="71">
        <f>'cohort 50 - 54'!$F$2+'cohort 50 - 54'!$E$2</f>
        <v>19.700958215625501</v>
      </c>
      <c r="I35" s="71">
        <f>'cohort 55 - 59'!$F$2+'cohort 55 - 59'!$E$2</f>
        <v>20.259610166065553</v>
      </c>
      <c r="J35" s="71">
        <f>'cohort 60-64'!$F$2+'cohort 60-64'!$E$2</f>
        <v>18.399848247401472</v>
      </c>
      <c r="K35" s="71">
        <f>'cohort 65-69'!$F$2+'cohort 65-69'!$E$2</f>
        <v>15.50163470418839</v>
      </c>
      <c r="L35" s="71">
        <f>'cohort 70-74'!$F$2+'cohort 70-74'!$E$2</f>
        <v>10.345507404958335</v>
      </c>
      <c r="M35" s="71">
        <f>'cohort 75-79'!$F$2+'cohort 75-79'!$E$2</f>
        <v>7.0391782406466774</v>
      </c>
      <c r="N35" s="71">
        <f>SUM(B35:M35)</f>
        <v>139.85534403346912</v>
      </c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</row>
    <row r="36" spans="1:59" x14ac:dyDescent="0.25">
      <c r="A36" s="4" t="s">
        <v>350</v>
      </c>
      <c r="B36" s="43">
        <f>'cohort 20-24'!$U$23</f>
        <v>190600.14205628354</v>
      </c>
      <c r="C36" s="43">
        <f>'cohort 25-29'!$U$23</f>
        <v>371937.2376207225</v>
      </c>
      <c r="D36" s="43">
        <f>'cohort 30-34'!$U$23</f>
        <v>349684.33807879221</v>
      </c>
      <c r="E36" s="43">
        <f>'cohort 35-39'!$U$23</f>
        <v>337903.931431023</v>
      </c>
      <c r="F36" s="43">
        <f>'cohort 40-44'!$U$23</f>
        <v>312621.22744582192</v>
      </c>
      <c r="G36" s="43">
        <f>'cohort 45-49'!$U$23</f>
        <v>622501.66211320017</v>
      </c>
      <c r="H36" s="43">
        <f>'cohort 50 - 54'!$U$23</f>
        <v>885676.27754166001</v>
      </c>
      <c r="I36" s="43">
        <f>'cohort 55 - 59'!$U$23</f>
        <v>910791.03462564293</v>
      </c>
      <c r="J36" s="43">
        <f>'cohort 60-64'!$U$23</f>
        <v>827183.57781018061</v>
      </c>
      <c r="K36" s="43">
        <f>'cohort 65-69'!$U$23</f>
        <v>696891.48976149317</v>
      </c>
      <c r="L36" s="43">
        <f>'cohort 70-74'!$U$23</f>
        <v>465092.6308973069</v>
      </c>
      <c r="M36" s="43">
        <f>'cohort 75-79'!$U$23</f>
        <v>316453.29698651202</v>
      </c>
      <c r="N36" s="43">
        <f>SUM(B36:M36)</f>
        <v>6287336.8463686388</v>
      </c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</row>
    <row r="37" spans="1:59" x14ac:dyDescent="0.25">
      <c r="A37" s="4" t="s">
        <v>352</v>
      </c>
      <c r="B37" s="41">
        <f>'[1]final calculations'!B31</f>
        <v>51202.187959446273</v>
      </c>
      <c r="C37" s="41">
        <f>'[1]final calculations'!C31</f>
        <v>48690.645620312112</v>
      </c>
      <c r="D37" s="41">
        <f>'[1]final calculations'!D31</f>
        <v>41334.690229592845</v>
      </c>
      <c r="E37" s="41">
        <f>'[1]final calculations'!E31</f>
        <v>35668.701182112112</v>
      </c>
      <c r="F37" s="41">
        <f>'[1]final calculations'!F31</f>
        <v>29078.109955935724</v>
      </c>
      <c r="G37" s="41">
        <f>'[1]final calculations'!G31</f>
        <v>26788.877365901812</v>
      </c>
      <c r="H37" s="41">
        <f>'[1]final calculations'!H31</f>
        <v>23221.466338805782</v>
      </c>
      <c r="I37" s="41">
        <f>'[1]final calculations'!I31</f>
        <v>19882.292692999821</v>
      </c>
      <c r="J37" s="41">
        <f>'[1]final calculations'!J31</f>
        <v>14514.218461991783</v>
      </c>
      <c r="K37" s="41">
        <f>'[1]final calculations'!K31</f>
        <v>9284.5308659556049</v>
      </c>
      <c r="L37" s="41">
        <f>'[1]final calculations'!L31</f>
        <v>4851.6520754385911</v>
      </c>
      <c r="M37" s="41">
        <f>'[1]final calculations'!M31</f>
        <v>1741.5157112929567</v>
      </c>
      <c r="N37" s="41">
        <f>SUM(B37:M37)</f>
        <v>306258.88845978543</v>
      </c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</row>
    <row r="38" spans="1:59" x14ac:dyDescent="0.25">
      <c r="A38" s="53" t="s">
        <v>351</v>
      </c>
      <c r="B38" s="53">
        <f>B32-B37</f>
        <v>29.413719394746295</v>
      </c>
      <c r="C38" s="53">
        <f t="shared" ref="C38:M38" si="14">C32-C37</f>
        <v>46.999316458888643</v>
      </c>
      <c r="D38" s="53">
        <f t="shared" si="14"/>
        <v>43.456607811582217</v>
      </c>
      <c r="E38" s="53">
        <f t="shared" si="14"/>
        <v>48.52153982231539</v>
      </c>
      <c r="F38" s="53">
        <f t="shared" si="14"/>
        <v>61.154213018402515</v>
      </c>
      <c r="G38" s="53">
        <f t="shared" si="14"/>
        <v>76.06220428366214</v>
      </c>
      <c r="H38" s="53">
        <f t="shared" si="14"/>
        <v>84.427505338549963</v>
      </c>
      <c r="I38" s="53">
        <f t="shared" si="14"/>
        <v>79.265673907273595</v>
      </c>
      <c r="J38" s="53">
        <f t="shared" si="14"/>
        <v>75.825649612266716</v>
      </c>
      <c r="K38" s="53">
        <f t="shared" si="14"/>
        <v>60.16884336559815</v>
      </c>
      <c r="L38" s="53">
        <f t="shared" si="14"/>
        <v>35.821465247596279</v>
      </c>
      <c r="M38" s="53">
        <f t="shared" si="14"/>
        <v>0.19679852608919646</v>
      </c>
      <c r="N38" s="53">
        <f>SUM(B38:M38)</f>
        <v>641.3135367869711</v>
      </c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</row>
    <row r="39" spans="1:59" x14ac:dyDescent="0.25">
      <c r="A39" s="102" t="s">
        <v>356</v>
      </c>
      <c r="B39" s="54">
        <f>B38/B35</f>
        <v>6.9376819704559161</v>
      </c>
      <c r="C39" s="54">
        <f t="shared" ref="C39:N39" si="15">C38/C35</f>
        <v>5.6808005679721632</v>
      </c>
      <c r="D39" s="54">
        <f t="shared" si="15"/>
        <v>5.5868537650585015</v>
      </c>
      <c r="E39" s="54">
        <f t="shared" si="15"/>
        <v>6.455486726697913</v>
      </c>
      <c r="F39" s="54">
        <f t="shared" si="15"/>
        <v>8.7941846525177354</v>
      </c>
      <c r="G39" s="54">
        <f t="shared" si="15"/>
        <v>5.4930816476350186</v>
      </c>
      <c r="H39" s="54">
        <f t="shared" si="15"/>
        <v>4.2854517234388947</v>
      </c>
      <c r="I39" s="54">
        <f t="shared" si="15"/>
        <v>3.9124974892183282</v>
      </c>
      <c r="J39" s="54">
        <f t="shared" si="15"/>
        <v>4.1209932056355534</v>
      </c>
      <c r="K39" s="54">
        <f t="shared" si="15"/>
        <v>3.8814515058428718</v>
      </c>
      <c r="L39" s="54">
        <f t="shared" si="15"/>
        <v>3.4625140986732053</v>
      </c>
      <c r="M39" s="54">
        <f t="shared" si="15"/>
        <v>2.7957599503989392E-2</v>
      </c>
      <c r="N39" s="54">
        <f t="shared" si="15"/>
        <v>4.5855490272398658</v>
      </c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</row>
    <row r="40" spans="1:59" x14ac:dyDescent="0.25">
      <c r="A40" s="22" t="s">
        <v>357</v>
      </c>
      <c r="B40" s="49">
        <f>B36/B35</f>
        <v>44956.000000000007</v>
      </c>
      <c r="C40" s="49">
        <f t="shared" ref="C40:M40" si="16">C36/C35</f>
        <v>44956</v>
      </c>
      <c r="D40" s="49">
        <f t="shared" si="16"/>
        <v>44956.000000000007</v>
      </c>
      <c r="E40" s="49">
        <f t="shared" si="16"/>
        <v>44956</v>
      </c>
      <c r="F40" s="49">
        <f t="shared" si="16"/>
        <v>44956</v>
      </c>
      <c r="G40" s="49">
        <f t="shared" si="16"/>
        <v>44956.000000000007</v>
      </c>
      <c r="H40" s="49">
        <f t="shared" si="16"/>
        <v>44956</v>
      </c>
      <c r="I40" s="49">
        <f t="shared" si="16"/>
        <v>44956</v>
      </c>
      <c r="J40" s="49">
        <f t="shared" si="16"/>
        <v>44956</v>
      </c>
      <c r="K40" s="49">
        <f t="shared" si="16"/>
        <v>44955.999999999993</v>
      </c>
      <c r="L40" s="49">
        <f t="shared" si="16"/>
        <v>44956</v>
      </c>
      <c r="M40" s="49">
        <f t="shared" si="16"/>
        <v>44956</v>
      </c>
      <c r="N40" s="49">
        <f>N36/N35</f>
        <v>44956.000000000007</v>
      </c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</row>
    <row r="41" spans="1:59" x14ac:dyDescent="0.25">
      <c r="A41" s="22" t="s">
        <v>353</v>
      </c>
      <c r="B41" s="49">
        <f>'[1]final calculations'!B32</f>
        <v>177963699.00168368</v>
      </c>
      <c r="C41" s="49">
        <f>'[1]final calculations'!C32</f>
        <v>176671869.82830575</v>
      </c>
      <c r="D41" s="49">
        <f>'[1]final calculations'!D32</f>
        <v>152796653.34227234</v>
      </c>
      <c r="E41" s="49">
        <f>'[1]final calculations'!E32</f>
        <v>134602776.11673662</v>
      </c>
      <c r="F41" s="49">
        <f>'[1]final calculations'!F32</f>
        <v>112331838.19754511</v>
      </c>
      <c r="G41" s="49">
        <f>'[1]final calculations'!G32</f>
        <v>109344017.87010171</v>
      </c>
      <c r="H41" s="49">
        <f>'[1]final calculations'!H32</f>
        <v>98581966.104106501</v>
      </c>
      <c r="I41" s="49">
        <f>'[1]final calculations'!I32</f>
        <v>86520068.940827027</v>
      </c>
      <c r="J41" s="49">
        <f>'[1]final calculations'!J32</f>
        <v>65244018.498007417</v>
      </c>
      <c r="K41" s="49">
        <f>'[1]final calculations'!K32</f>
        <v>43566237.188367277</v>
      </c>
      <c r="L41" s="49">
        <f>'[1]final calculations'!L32</f>
        <v>23640243.867099136</v>
      </c>
      <c r="M41" s="49">
        <f>'[1]final calculations'!M32</f>
        <v>9066357.23427305</v>
      </c>
      <c r="N41" s="49">
        <f>'[1]final calculations'!N32</f>
        <v>1190329746.1893256</v>
      </c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</row>
    <row r="42" spans="1:59" x14ac:dyDescent="0.25">
      <c r="A42" s="22" t="s">
        <v>354</v>
      </c>
      <c r="B42" s="49">
        <f xml:space="preserve"> B41 - B5</f>
        <v>44878.12268909812</v>
      </c>
      <c r="C42" s="49">
        <f t="shared" ref="C42:N42" si="17" xml:space="preserve"> C41 - C5</f>
        <v>77181.247089892626</v>
      </c>
      <c r="D42" s="49">
        <f t="shared" si="17"/>
        <v>52099.015669226646</v>
      </c>
      <c r="E42" s="49">
        <f xml:space="preserve"> E41 - E5</f>
        <v>-868.99646493792534</v>
      </c>
      <c r="F42" s="49">
        <f t="shared" si="17"/>
        <v>121002.67812241614</v>
      </c>
      <c r="G42" s="49">
        <f t="shared" si="17"/>
        <v>-221526.27032405138</v>
      </c>
      <c r="H42" s="49">
        <f t="shared" si="17"/>
        <v>-395678.87611077726</v>
      </c>
      <c r="I42" s="49">
        <f t="shared" si="17"/>
        <v>-514709.12573747337</v>
      </c>
      <c r="J42" s="49">
        <f t="shared" si="17"/>
        <v>-316480.03187662363</v>
      </c>
      <c r="K42" s="49">
        <f t="shared" si="17"/>
        <v>-711052.75018239766</v>
      </c>
      <c r="L42" s="49">
        <f t="shared" si="17"/>
        <v>-564130.59607649595</v>
      </c>
      <c r="M42" s="49">
        <f t="shared" si="17"/>
        <v>-308463.21174382418</v>
      </c>
      <c r="N42" s="49">
        <f t="shared" si="17"/>
        <v>-2737748.7949459553</v>
      </c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</row>
    <row r="43" spans="1:59" x14ac:dyDescent="0.25">
      <c r="A43" s="22" t="s">
        <v>358</v>
      </c>
      <c r="B43" s="100">
        <f>B42/B35</f>
        <v>10585.201363676439</v>
      </c>
      <c r="C43" s="100">
        <f t="shared" ref="C43:N43" si="18">C42/C35</f>
        <v>9328.8861485588841</v>
      </c>
      <c r="D43" s="100">
        <f t="shared" si="18"/>
        <v>6697.9360908580593</v>
      </c>
      <c r="E43" s="100">
        <f t="shared" si="18"/>
        <v>-115.61453254569226</v>
      </c>
      <c r="F43" s="100">
        <f t="shared" si="18"/>
        <v>17400.598296269152</v>
      </c>
      <c r="G43" s="100">
        <f t="shared" si="18"/>
        <v>-15998.246454283444</v>
      </c>
      <c r="H43" s="100">
        <f t="shared" si="18"/>
        <v>-20084.24523214058</v>
      </c>
      <c r="I43" s="100">
        <f t="shared" si="18"/>
        <v>-25405.677676839063</v>
      </c>
      <c r="J43" s="100">
        <f t="shared" si="18"/>
        <v>-17200.143589299369</v>
      </c>
      <c r="K43" s="49">
        <f t="shared" si="18"/>
        <v>-45869.533358973953</v>
      </c>
      <c r="L43" s="49">
        <f t="shared" si="18"/>
        <v>-54529.040867161595</v>
      </c>
      <c r="M43" s="49">
        <f t="shared" si="18"/>
        <v>-43820.912214248208</v>
      </c>
      <c r="N43" s="49">
        <f t="shared" si="18"/>
        <v>-19575.575133480619</v>
      </c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</row>
    <row r="44" spans="1:59" ht="20.25" x14ac:dyDescent="0.3">
      <c r="A44" s="103" t="s">
        <v>359</v>
      </c>
      <c r="B44" s="101">
        <f xml:space="preserve"> (B5 - B41) / (B32 - B37)</f>
        <v>-1525.75477065012</v>
      </c>
      <c r="C44" s="101">
        <f t="shared" ref="C44:N44" si="19" xml:space="preserve"> (C5 - C41) / (C32 - C37)</f>
        <v>-1642.1780763004244</v>
      </c>
      <c r="D44" s="101">
        <f t="shared" si="19"/>
        <v>-1198.8744242329246</v>
      </c>
      <c r="E44" s="101">
        <f t="shared" si="19"/>
        <v>17.909498917803674</v>
      </c>
      <c r="F44" s="101">
        <f t="shared" si="19"/>
        <v>-1978.648275401795</v>
      </c>
      <c r="G44" s="101">
        <f t="shared" si="19"/>
        <v>2912.4355836165842</v>
      </c>
      <c r="H44" s="101">
        <f t="shared" si="19"/>
        <v>4686.6110105246544</v>
      </c>
      <c r="I44" s="101">
        <f t="shared" si="19"/>
        <v>6493.4681100370044</v>
      </c>
      <c r="J44" s="101">
        <f t="shared" si="19"/>
        <v>4173.7859615438756</v>
      </c>
      <c r="K44" s="101">
        <f t="shared" si="19"/>
        <v>11817.623713686771</v>
      </c>
      <c r="L44" s="101">
        <f t="shared" si="19"/>
        <v>15748.395331604999</v>
      </c>
      <c r="M44" s="101">
        <f t="shared" si="19"/>
        <v>1567406.1075234737</v>
      </c>
      <c r="N44" s="101">
        <f t="shared" si="19"/>
        <v>4268.9708510788132</v>
      </c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</row>
    <row r="45" spans="1:59" x14ac:dyDescent="0.25">
      <c r="A45" s="41"/>
      <c r="B45" s="41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</row>
    <row r="46" spans="1:59" x14ac:dyDescent="0.25">
      <c r="A46" s="41"/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</row>
    <row r="47" spans="1:59" x14ac:dyDescent="0.25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</row>
    <row r="48" spans="1:59" x14ac:dyDescent="0.25">
      <c r="A48" s="41"/>
      <c r="B48" s="41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</row>
    <row r="49" spans="1:59" x14ac:dyDescent="0.25">
      <c r="A49" s="41"/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</row>
    <row r="50" spans="1:59" x14ac:dyDescent="0.25">
      <c r="A50" s="41"/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</row>
    <row r="51" spans="1:59" x14ac:dyDescent="0.25">
      <c r="A51" s="41"/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</row>
    <row r="52" spans="1:59" x14ac:dyDescent="0.25">
      <c r="A52" s="41"/>
      <c r="B52" s="41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</row>
    <row r="53" spans="1:59" x14ac:dyDescent="0.25">
      <c r="A53" s="41"/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</row>
    <row r="54" spans="1:59" x14ac:dyDescent="0.25">
      <c r="A54" s="41"/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</row>
    <row r="55" spans="1:59" x14ac:dyDescent="0.25">
      <c r="A55" s="41"/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</row>
    <row r="56" spans="1:59" x14ac:dyDescent="0.25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</row>
    <row r="57" spans="1:59" x14ac:dyDescent="0.25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</row>
    <row r="58" spans="1:59" x14ac:dyDescent="0.25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</row>
    <row r="59" spans="1:59" x14ac:dyDescent="0.25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</row>
    <row r="60" spans="1:59" x14ac:dyDescent="0.25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</row>
    <row r="61" spans="1:59" x14ac:dyDescent="0.25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</row>
    <row r="62" spans="1:59" x14ac:dyDescent="0.25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</row>
    <row r="63" spans="1:59" x14ac:dyDescent="0.25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</row>
    <row r="64" spans="1:59" x14ac:dyDescent="0.25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</row>
    <row r="65" spans="1:59" x14ac:dyDescent="0.25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</row>
    <row r="66" spans="1:59" x14ac:dyDescent="0.25">
      <c r="A66" s="41"/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</row>
    <row r="67" spans="1:59" x14ac:dyDescent="0.25">
      <c r="A67" s="41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</row>
    <row r="68" spans="1:59" x14ac:dyDescent="0.25">
      <c r="A68" s="41"/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</row>
    <row r="69" spans="1:59" x14ac:dyDescent="0.25">
      <c r="A69" s="41"/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</row>
    <row r="70" spans="1:59" x14ac:dyDescent="0.25">
      <c r="A70" s="41"/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</row>
    <row r="71" spans="1:59" x14ac:dyDescent="0.25">
      <c r="A71" s="41"/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</row>
    <row r="72" spans="1:59" x14ac:dyDescent="0.25">
      <c r="A72" s="41"/>
      <c r="B72" s="41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</row>
    <row r="73" spans="1:59" x14ac:dyDescent="0.25">
      <c r="A73" s="41"/>
      <c r="B73" s="41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</row>
    <row r="74" spans="1:59" x14ac:dyDescent="0.25">
      <c r="A74" s="41"/>
      <c r="B74" s="41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</row>
    <row r="75" spans="1:59" x14ac:dyDescent="0.25">
      <c r="A75" s="41"/>
      <c r="B75" s="41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</row>
    <row r="76" spans="1:59" x14ac:dyDescent="0.25">
      <c r="A76" s="41"/>
      <c r="B76" s="41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</row>
    <row r="77" spans="1:59" x14ac:dyDescent="0.25">
      <c r="A77" s="41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</row>
    <row r="78" spans="1:59" x14ac:dyDescent="0.25">
      <c r="A78" s="41"/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</row>
    <row r="79" spans="1:59" x14ac:dyDescent="0.25">
      <c r="A79" s="41"/>
      <c r="B79" s="41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</row>
    <row r="80" spans="1:59" x14ac:dyDescent="0.25">
      <c r="A80" s="41"/>
      <c r="B80" s="41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</row>
    <row r="81" spans="1:59" x14ac:dyDescent="0.25">
      <c r="A81" s="41"/>
      <c r="B81" s="41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</row>
    <row r="82" spans="1:59" x14ac:dyDescent="0.25">
      <c r="A82" s="41"/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</row>
    <row r="83" spans="1:59" x14ac:dyDescent="0.25">
      <c r="A83" s="41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</row>
    <row r="84" spans="1:59" x14ac:dyDescent="0.25">
      <c r="A84" s="41"/>
      <c r="B84" s="41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</row>
    <row r="85" spans="1:59" x14ac:dyDescent="0.25">
      <c r="A85" s="41"/>
      <c r="B85" s="41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</row>
    <row r="86" spans="1:59" x14ac:dyDescent="0.25">
      <c r="A86" s="41"/>
      <c r="B86" s="41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</row>
    <row r="87" spans="1:59" x14ac:dyDescent="0.25">
      <c r="A87" s="41"/>
      <c r="B87" s="41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</row>
    <row r="88" spans="1:59" x14ac:dyDescent="0.25">
      <c r="A88" s="41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</row>
    <row r="89" spans="1:59" x14ac:dyDescent="0.25">
      <c r="A89" s="41"/>
      <c r="B89" s="41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</row>
    <row r="90" spans="1:59" x14ac:dyDescent="0.25">
      <c r="A90" s="41"/>
      <c r="B90" s="41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</row>
    <row r="91" spans="1:59" x14ac:dyDescent="0.25">
      <c r="A91" s="41"/>
      <c r="B91" s="41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</row>
    <row r="92" spans="1:59" x14ac:dyDescent="0.25">
      <c r="A92" s="41"/>
      <c r="B92" s="41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</row>
    <row r="93" spans="1:59" x14ac:dyDescent="0.25">
      <c r="A93" s="41"/>
      <c r="B93" s="41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</row>
    <row r="94" spans="1:59" x14ac:dyDescent="0.25">
      <c r="A94" s="41"/>
      <c r="B94" s="41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</row>
    <row r="95" spans="1:59" x14ac:dyDescent="0.25">
      <c r="A95" s="41"/>
      <c r="B95" s="41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</row>
    <row r="96" spans="1:59" x14ac:dyDescent="0.25">
      <c r="A96" s="41"/>
      <c r="B96" s="41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</row>
    <row r="97" spans="1:59" x14ac:dyDescent="0.25">
      <c r="A97" s="41"/>
      <c r="B97" s="41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</row>
    <row r="98" spans="1:59" x14ac:dyDescent="0.25">
      <c r="A98" s="41"/>
      <c r="B98" s="41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</row>
    <row r="99" spans="1:59" x14ac:dyDescent="0.25">
      <c r="A99" s="41"/>
      <c r="B99" s="41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</row>
    <row r="100" spans="1:59" x14ac:dyDescent="0.25">
      <c r="A100" s="41"/>
      <c r="B100" s="41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</row>
    <row r="101" spans="1:59" x14ac:dyDescent="0.25">
      <c r="A101" s="41"/>
      <c r="B101" s="41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</row>
    <row r="102" spans="1:59" x14ac:dyDescent="0.25">
      <c r="A102" s="41"/>
      <c r="B102" s="41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</row>
    <row r="103" spans="1:59" x14ac:dyDescent="0.25">
      <c r="A103" s="41"/>
      <c r="B103" s="41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</row>
    <row r="104" spans="1:59" x14ac:dyDescent="0.25">
      <c r="A104" s="41"/>
      <c r="B104" s="41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</row>
    <row r="105" spans="1:59" x14ac:dyDescent="0.25">
      <c r="A105" s="41"/>
      <c r="B105" s="41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</row>
    <row r="106" spans="1:59" x14ac:dyDescent="0.25">
      <c r="A106" s="41"/>
      <c r="B106" s="41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</row>
    <row r="107" spans="1:59" x14ac:dyDescent="0.25">
      <c r="A107" s="41"/>
      <c r="B107" s="41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</row>
    <row r="108" spans="1:59" x14ac:dyDescent="0.25">
      <c r="A108" s="41"/>
      <c r="B108" s="41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</row>
    <row r="109" spans="1:59" x14ac:dyDescent="0.25">
      <c r="A109" s="41"/>
      <c r="B109" s="41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</row>
    <row r="110" spans="1:59" x14ac:dyDescent="0.25">
      <c r="A110" s="41"/>
      <c r="B110" s="41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</row>
    <row r="111" spans="1:59" x14ac:dyDescent="0.25">
      <c r="A111" s="41"/>
      <c r="B111" s="41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</row>
    <row r="112" spans="1:59" x14ac:dyDescent="0.25">
      <c r="A112" s="41"/>
      <c r="B112" s="41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</row>
    <row r="113" spans="1:59" x14ac:dyDescent="0.25">
      <c r="A113" s="41"/>
      <c r="B113" s="41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</row>
    <row r="114" spans="1:59" x14ac:dyDescent="0.25">
      <c r="A114" s="41"/>
      <c r="B114" s="41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</row>
    <row r="115" spans="1:59" x14ac:dyDescent="0.25">
      <c r="A115" s="41"/>
      <c r="B115" s="41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</row>
    <row r="116" spans="1:59" x14ac:dyDescent="0.25">
      <c r="A116" s="41"/>
      <c r="B116" s="41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</row>
    <row r="117" spans="1:59" x14ac:dyDescent="0.25">
      <c r="A117" s="41"/>
      <c r="B117" s="41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</row>
    <row r="118" spans="1:59" x14ac:dyDescent="0.25">
      <c r="A118" s="41"/>
      <c r="B118" s="41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</row>
    <row r="119" spans="1:59" x14ac:dyDescent="0.25">
      <c r="A119" s="41"/>
      <c r="B119" s="41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</row>
    <row r="120" spans="1:59" x14ac:dyDescent="0.25">
      <c r="A120" s="41"/>
      <c r="B120" s="41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</row>
    <row r="121" spans="1:59" x14ac:dyDescent="0.25">
      <c r="A121" s="41"/>
      <c r="B121" s="41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</row>
    <row r="122" spans="1:59" x14ac:dyDescent="0.25">
      <c r="A122" s="41"/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</row>
    <row r="123" spans="1:59" x14ac:dyDescent="0.25">
      <c r="A123" s="41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</row>
    <row r="124" spans="1:59" x14ac:dyDescent="0.25">
      <c r="A124" s="41"/>
      <c r="B124" s="41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</row>
    <row r="125" spans="1:59" x14ac:dyDescent="0.25">
      <c r="A125" s="41"/>
      <c r="B125" s="41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</row>
    <row r="126" spans="1:59" x14ac:dyDescent="0.25">
      <c r="A126" s="41"/>
      <c r="B126" s="41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</row>
    <row r="127" spans="1:59" x14ac:dyDescent="0.25">
      <c r="A127" s="41"/>
      <c r="B127" s="41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</row>
    <row r="128" spans="1:59" x14ac:dyDescent="0.25">
      <c r="A128" s="41"/>
      <c r="B128" s="41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</row>
    <row r="129" spans="1:59" x14ac:dyDescent="0.25">
      <c r="A129" s="41"/>
      <c r="B129" s="41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</row>
    <row r="130" spans="1:59" x14ac:dyDescent="0.25">
      <c r="A130" s="41"/>
      <c r="B130" s="41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</row>
    <row r="131" spans="1:59" x14ac:dyDescent="0.25">
      <c r="A131" s="41"/>
      <c r="B131" s="41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</row>
    <row r="132" spans="1:59" x14ac:dyDescent="0.25">
      <c r="A132" s="41"/>
      <c r="B132" s="41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</row>
    <row r="133" spans="1:59" x14ac:dyDescent="0.25">
      <c r="A133" s="41"/>
      <c r="B133" s="41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</row>
    <row r="134" spans="1:59" x14ac:dyDescent="0.25">
      <c r="A134" s="41"/>
      <c r="B134" s="41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</row>
    <row r="135" spans="1:59" x14ac:dyDescent="0.25">
      <c r="A135" s="41"/>
      <c r="B135" s="41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</row>
    <row r="136" spans="1:59" x14ac:dyDescent="0.25">
      <c r="A136" s="41"/>
      <c r="B136" s="41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</row>
    <row r="137" spans="1:59" x14ac:dyDescent="0.25">
      <c r="A137" s="41"/>
      <c r="B137" s="41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</row>
    <row r="138" spans="1:59" x14ac:dyDescent="0.25">
      <c r="A138" s="41"/>
      <c r="B138" s="41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</row>
    <row r="139" spans="1:59" x14ac:dyDescent="0.25">
      <c r="A139" s="41"/>
      <c r="B139" s="41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</row>
    <row r="140" spans="1:59" x14ac:dyDescent="0.25">
      <c r="A140" s="41"/>
      <c r="B140" s="41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</row>
    <row r="141" spans="1:59" x14ac:dyDescent="0.25">
      <c r="A141" s="41"/>
      <c r="B141" s="41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</row>
    <row r="142" spans="1:59" x14ac:dyDescent="0.25">
      <c r="A142" s="41"/>
      <c r="B142" s="41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</row>
    <row r="143" spans="1:59" x14ac:dyDescent="0.25">
      <c r="A143" s="41"/>
      <c r="B143" s="41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</row>
    <row r="144" spans="1:59" x14ac:dyDescent="0.25">
      <c r="A144" s="41"/>
      <c r="B144" s="41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</row>
    <row r="145" spans="1:59" x14ac:dyDescent="0.25">
      <c r="A145" s="41"/>
      <c r="B145" s="41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</row>
    <row r="146" spans="1:59" x14ac:dyDescent="0.25">
      <c r="A146" s="41"/>
      <c r="B146" s="41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</row>
    <row r="147" spans="1:59" x14ac:dyDescent="0.25">
      <c r="A147" s="41"/>
      <c r="B147" s="41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</row>
    <row r="148" spans="1:59" x14ac:dyDescent="0.25">
      <c r="A148" s="41"/>
      <c r="B148" s="41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</row>
    <row r="149" spans="1:59" x14ac:dyDescent="0.25">
      <c r="A149" s="41"/>
      <c r="B149" s="41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</row>
    <row r="150" spans="1:59" x14ac:dyDescent="0.25">
      <c r="A150" s="41"/>
      <c r="B150" s="41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</row>
    <row r="151" spans="1:59" x14ac:dyDescent="0.25">
      <c r="A151" s="41"/>
      <c r="B151" s="41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</row>
    <row r="152" spans="1:59" x14ac:dyDescent="0.25">
      <c r="A152" s="41"/>
      <c r="B152" s="41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</row>
    <row r="153" spans="1:59" x14ac:dyDescent="0.25">
      <c r="A153" s="41"/>
      <c r="B153" s="41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</row>
    <row r="154" spans="1:59" x14ac:dyDescent="0.25">
      <c r="A154" s="41"/>
      <c r="B154" s="41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</row>
    <row r="155" spans="1:59" x14ac:dyDescent="0.25">
      <c r="A155" s="41"/>
      <c r="B155" s="41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</row>
    <row r="156" spans="1:59" x14ac:dyDescent="0.25">
      <c r="A156" s="41"/>
      <c r="B156" s="41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</row>
    <row r="157" spans="1:59" x14ac:dyDescent="0.25">
      <c r="A157" s="41"/>
      <c r="B157" s="41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</row>
    <row r="158" spans="1:59" x14ac:dyDescent="0.25">
      <c r="A158" s="41"/>
      <c r="B158" s="41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</row>
    <row r="159" spans="1:59" x14ac:dyDescent="0.25">
      <c r="A159" s="41"/>
      <c r="B159" s="41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</row>
    <row r="160" spans="1:59" x14ac:dyDescent="0.25">
      <c r="A160" s="41"/>
      <c r="B160" s="41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</row>
    <row r="161" spans="1:59" x14ac:dyDescent="0.25">
      <c r="A161" s="41"/>
      <c r="B161" s="41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</row>
    <row r="162" spans="1:59" x14ac:dyDescent="0.25">
      <c r="A162" s="41"/>
      <c r="B162" s="41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</row>
    <row r="163" spans="1:59" x14ac:dyDescent="0.25">
      <c r="A163" s="41"/>
      <c r="B163" s="41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</row>
    <row r="164" spans="1:59" x14ac:dyDescent="0.25">
      <c r="A164" s="41"/>
      <c r="B164" s="41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</row>
    <row r="165" spans="1:59" x14ac:dyDescent="0.25">
      <c r="A165" s="41"/>
      <c r="B165" s="41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</row>
    <row r="166" spans="1:59" x14ac:dyDescent="0.25">
      <c r="A166" s="41"/>
      <c r="B166" s="41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</row>
    <row r="167" spans="1:59" x14ac:dyDescent="0.25">
      <c r="A167" s="41"/>
      <c r="B167" s="41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</row>
    <row r="168" spans="1:59" x14ac:dyDescent="0.25">
      <c r="A168" s="41"/>
      <c r="B168" s="41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</row>
    <row r="169" spans="1:59" x14ac:dyDescent="0.25">
      <c r="A169" s="41"/>
      <c r="B169" s="41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</row>
    <row r="170" spans="1:59" x14ac:dyDescent="0.25">
      <c r="A170" s="41"/>
      <c r="B170" s="41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</row>
    <row r="171" spans="1:59" x14ac:dyDescent="0.25">
      <c r="A171" s="41"/>
      <c r="B171" s="41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</row>
    <row r="172" spans="1:59" x14ac:dyDescent="0.25">
      <c r="A172" s="41"/>
      <c r="B172" s="41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</row>
    <row r="173" spans="1:59" x14ac:dyDescent="0.25">
      <c r="A173" s="41"/>
      <c r="B173" s="41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</row>
    <row r="174" spans="1:59" x14ac:dyDescent="0.25">
      <c r="A174" s="41"/>
      <c r="B174" s="41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</row>
    <row r="175" spans="1:59" x14ac:dyDescent="0.25">
      <c r="A175" s="41"/>
      <c r="B175" s="41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</row>
    <row r="176" spans="1:59" x14ac:dyDescent="0.25">
      <c r="A176" s="41"/>
      <c r="B176" s="41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</row>
    <row r="177" spans="1:59" x14ac:dyDescent="0.25">
      <c r="A177" s="41"/>
      <c r="B177" s="41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</row>
    <row r="178" spans="1:59" x14ac:dyDescent="0.25">
      <c r="A178" s="41"/>
      <c r="B178" s="41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</row>
    <row r="179" spans="1:59" x14ac:dyDescent="0.25">
      <c r="A179" s="41"/>
      <c r="B179" s="41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</row>
    <row r="180" spans="1:59" x14ac:dyDescent="0.25">
      <c r="A180" s="41"/>
      <c r="B180" s="41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</row>
    <row r="181" spans="1:59" x14ac:dyDescent="0.25">
      <c r="A181" s="41"/>
      <c r="B181" s="41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</row>
    <row r="182" spans="1:59" x14ac:dyDescent="0.25">
      <c r="A182" s="41"/>
      <c r="B182" s="41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</row>
    <row r="183" spans="1:59" x14ac:dyDescent="0.25">
      <c r="A183" s="41"/>
      <c r="B183" s="41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</row>
    <row r="184" spans="1:59" x14ac:dyDescent="0.25">
      <c r="A184" s="41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</row>
    <row r="185" spans="1:59" x14ac:dyDescent="0.25">
      <c r="A185" s="41"/>
      <c r="B185" s="41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</row>
    <row r="186" spans="1:59" x14ac:dyDescent="0.25">
      <c r="A186" s="41"/>
      <c r="B186" s="41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</row>
    <row r="187" spans="1:59" x14ac:dyDescent="0.25">
      <c r="A187" s="41"/>
      <c r="B187" s="41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</row>
    <row r="188" spans="1:59" x14ac:dyDescent="0.25">
      <c r="A188" s="41"/>
      <c r="B188" s="41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</row>
    <row r="189" spans="1:59" x14ac:dyDescent="0.25">
      <c r="A189" s="41"/>
      <c r="B189" s="41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</row>
    <row r="190" spans="1:59" x14ac:dyDescent="0.25">
      <c r="A190" s="41"/>
      <c r="B190" s="41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</row>
    <row r="191" spans="1:59" x14ac:dyDescent="0.25">
      <c r="A191" s="41"/>
      <c r="B191" s="41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</row>
    <row r="192" spans="1:59" x14ac:dyDescent="0.25">
      <c r="A192" s="41"/>
      <c r="B192" s="41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</row>
    <row r="193" spans="1:59" x14ac:dyDescent="0.25">
      <c r="A193" s="41"/>
      <c r="B193" s="41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</row>
    <row r="194" spans="1:59" x14ac:dyDescent="0.25">
      <c r="A194" s="41"/>
      <c r="B194" s="41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</row>
    <row r="195" spans="1:59" x14ac:dyDescent="0.25">
      <c r="A195" s="41"/>
      <c r="B195" s="41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</row>
    <row r="196" spans="1:59" x14ac:dyDescent="0.25">
      <c r="A196" s="41"/>
      <c r="B196" s="41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</row>
    <row r="197" spans="1:59" x14ac:dyDescent="0.25">
      <c r="A197" s="41"/>
      <c r="B197" s="41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</row>
    <row r="198" spans="1:59" x14ac:dyDescent="0.25">
      <c r="A198" s="41"/>
      <c r="B198" s="41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</row>
    <row r="199" spans="1:59" x14ac:dyDescent="0.25">
      <c r="A199" s="41"/>
      <c r="B199" s="41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</row>
    <row r="200" spans="1:59" x14ac:dyDescent="0.25">
      <c r="A200" s="41"/>
      <c r="B200" s="41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</row>
    <row r="201" spans="1:59" x14ac:dyDescent="0.25">
      <c r="A201" s="41"/>
      <c r="B201" s="41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</row>
    <row r="202" spans="1:59" x14ac:dyDescent="0.25">
      <c r="A202" s="41"/>
      <c r="B202" s="41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</row>
    <row r="203" spans="1:59" x14ac:dyDescent="0.25">
      <c r="A203" s="41"/>
      <c r="B203" s="41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</row>
    <row r="204" spans="1:59" x14ac:dyDescent="0.25">
      <c r="A204" s="41"/>
      <c r="B204" s="41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</row>
    <row r="205" spans="1:59" x14ac:dyDescent="0.25">
      <c r="A205" s="41"/>
      <c r="B205" s="41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</row>
    <row r="206" spans="1:59" x14ac:dyDescent="0.25">
      <c r="A206" s="41"/>
      <c r="B206" s="41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</row>
    <row r="207" spans="1:59" x14ac:dyDescent="0.25">
      <c r="A207" s="41"/>
      <c r="B207" s="41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</row>
    <row r="208" spans="1:59" x14ac:dyDescent="0.25">
      <c r="A208" s="41"/>
      <c r="B208" s="41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</row>
    <row r="209" spans="1:59" x14ac:dyDescent="0.25">
      <c r="A209" s="41"/>
      <c r="B209" s="41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</row>
    <row r="210" spans="1:59" x14ac:dyDescent="0.25">
      <c r="A210" s="41"/>
      <c r="B210" s="41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</row>
    <row r="211" spans="1:59" x14ac:dyDescent="0.25">
      <c r="A211" s="41"/>
      <c r="B211" s="41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</row>
    <row r="212" spans="1:59" x14ac:dyDescent="0.25">
      <c r="A212" s="41"/>
      <c r="B212" s="41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</row>
    <row r="213" spans="1:59" x14ac:dyDescent="0.2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</row>
    <row r="214" spans="1:59" x14ac:dyDescent="0.25">
      <c r="A214" s="41"/>
      <c r="B214" s="41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</row>
    <row r="215" spans="1:59" x14ac:dyDescent="0.25">
      <c r="A215" s="41"/>
      <c r="B215" s="41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</row>
    <row r="216" spans="1:59" x14ac:dyDescent="0.25">
      <c r="A216" s="41"/>
      <c r="B216" s="41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</row>
    <row r="217" spans="1:59" x14ac:dyDescent="0.25">
      <c r="A217" s="41"/>
      <c r="B217" s="41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</row>
    <row r="218" spans="1:59" x14ac:dyDescent="0.25">
      <c r="A218" s="41"/>
      <c r="B218" s="41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</row>
    <row r="219" spans="1:59" x14ac:dyDescent="0.25">
      <c r="A219" s="41"/>
      <c r="B219" s="41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</row>
    <row r="220" spans="1:59" x14ac:dyDescent="0.25">
      <c r="A220" s="41"/>
      <c r="B220" s="41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</row>
    <row r="221" spans="1:59" x14ac:dyDescent="0.25">
      <c r="A221" s="41"/>
      <c r="B221" s="41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</row>
    <row r="222" spans="1:59" x14ac:dyDescent="0.25">
      <c r="A222" s="41"/>
      <c r="B222" s="41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</row>
    <row r="223" spans="1:59" x14ac:dyDescent="0.25">
      <c r="A223" s="41"/>
      <c r="B223" s="41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</row>
    <row r="224" spans="1:59" x14ac:dyDescent="0.25">
      <c r="A224" s="41"/>
      <c r="B224" s="41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</row>
    <row r="225" spans="1:59" x14ac:dyDescent="0.25">
      <c r="A225" s="41"/>
      <c r="B225" s="41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</row>
    <row r="226" spans="1:59" x14ac:dyDescent="0.25">
      <c r="A226" s="41"/>
      <c r="B226" s="41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</row>
    <row r="227" spans="1:59" x14ac:dyDescent="0.25">
      <c r="A227" s="41"/>
      <c r="B227" s="41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</row>
    <row r="228" spans="1:59" x14ac:dyDescent="0.25">
      <c r="A228" s="41"/>
      <c r="B228" s="41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</row>
    <row r="229" spans="1:59" x14ac:dyDescent="0.25">
      <c r="A229" s="41"/>
      <c r="B229" s="41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</row>
    <row r="230" spans="1:59" x14ac:dyDescent="0.25">
      <c r="A230" s="41"/>
      <c r="B230" s="41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</row>
    <row r="231" spans="1:59" x14ac:dyDescent="0.25">
      <c r="A231" s="41"/>
      <c r="B231" s="41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</row>
    <row r="232" spans="1:59" x14ac:dyDescent="0.25">
      <c r="A232" s="41"/>
      <c r="B232" s="41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</row>
    <row r="233" spans="1:59" x14ac:dyDescent="0.25">
      <c r="A233" s="41"/>
      <c r="B233" s="41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</row>
    <row r="234" spans="1:59" x14ac:dyDescent="0.25">
      <c r="A234" s="41"/>
      <c r="B234" s="41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</row>
    <row r="235" spans="1:59" x14ac:dyDescent="0.25">
      <c r="A235" s="41"/>
      <c r="B235" s="41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</row>
    <row r="236" spans="1:59" x14ac:dyDescent="0.25">
      <c r="A236" s="41"/>
      <c r="B236" s="41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</row>
    <row r="237" spans="1:59" x14ac:dyDescent="0.25">
      <c r="A237" s="41"/>
      <c r="B237" s="41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</row>
    <row r="238" spans="1:59" x14ac:dyDescent="0.25">
      <c r="A238" s="41"/>
      <c r="B238" s="41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</row>
    <row r="239" spans="1:59" x14ac:dyDescent="0.25">
      <c r="A239" s="41"/>
      <c r="B239" s="41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</row>
    <row r="240" spans="1:59" x14ac:dyDescent="0.25">
      <c r="A240" s="41"/>
      <c r="B240" s="41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</row>
    <row r="241" spans="1:59" x14ac:dyDescent="0.25">
      <c r="A241" s="41"/>
      <c r="B241" s="41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</row>
    <row r="242" spans="1:59" x14ac:dyDescent="0.25">
      <c r="A242" s="41"/>
      <c r="B242" s="41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</row>
    <row r="243" spans="1:59" x14ac:dyDescent="0.25">
      <c r="A243" s="41"/>
      <c r="B243" s="41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</row>
    <row r="244" spans="1:59" x14ac:dyDescent="0.25">
      <c r="A244" s="41"/>
      <c r="B244" s="41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</row>
    <row r="245" spans="1:59" x14ac:dyDescent="0.25">
      <c r="A245" s="41"/>
      <c r="B245" s="41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</row>
    <row r="246" spans="1:59" x14ac:dyDescent="0.25">
      <c r="A246" s="41"/>
      <c r="B246" s="41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</row>
    <row r="247" spans="1:59" x14ac:dyDescent="0.25">
      <c r="A247" s="41"/>
      <c r="B247" s="41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</row>
    <row r="248" spans="1:59" x14ac:dyDescent="0.25">
      <c r="A248" s="41"/>
      <c r="B248" s="41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</row>
    <row r="249" spans="1:59" x14ac:dyDescent="0.25">
      <c r="A249" s="41"/>
      <c r="B249" s="41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</row>
    <row r="250" spans="1:59" x14ac:dyDescent="0.25">
      <c r="A250" s="41"/>
      <c r="B250" s="41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</row>
    <row r="251" spans="1:59" x14ac:dyDescent="0.25">
      <c r="A251" s="41"/>
      <c r="B251" s="41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</row>
    <row r="252" spans="1:59" x14ac:dyDescent="0.25">
      <c r="A252" s="41"/>
      <c r="B252" s="41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</row>
    <row r="253" spans="1:59" x14ac:dyDescent="0.25">
      <c r="A253" s="41"/>
      <c r="B253" s="41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</row>
    <row r="254" spans="1:59" x14ac:dyDescent="0.25">
      <c r="A254" s="41"/>
      <c r="B254" s="41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</row>
    <row r="255" spans="1:59" x14ac:dyDescent="0.25">
      <c r="A255" s="41"/>
      <c r="B255" s="41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</row>
    <row r="256" spans="1:59" x14ac:dyDescent="0.25">
      <c r="A256" s="41"/>
      <c r="B256" s="41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</row>
    <row r="257" spans="1:59" x14ac:dyDescent="0.25">
      <c r="A257" s="41"/>
      <c r="B257" s="41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</row>
    <row r="258" spans="1:59" x14ac:dyDescent="0.25">
      <c r="A258" s="41"/>
      <c r="B258" s="41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</row>
    <row r="259" spans="1:59" x14ac:dyDescent="0.25">
      <c r="A259" s="41"/>
      <c r="B259" s="41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</row>
    <row r="260" spans="1:59" x14ac:dyDescent="0.25">
      <c r="A260" s="41"/>
      <c r="B260" s="41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</row>
    <row r="261" spans="1:59" x14ac:dyDescent="0.25">
      <c r="A261" s="41"/>
      <c r="B261" s="41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</row>
    <row r="262" spans="1:59" x14ac:dyDescent="0.25">
      <c r="A262" s="41"/>
      <c r="B262" s="41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</row>
    <row r="263" spans="1:59" x14ac:dyDescent="0.25">
      <c r="A263" s="41"/>
      <c r="B263" s="41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</row>
    <row r="264" spans="1:59" x14ac:dyDescent="0.25">
      <c r="A264" s="41"/>
      <c r="B264" s="41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</row>
    <row r="265" spans="1:59" x14ac:dyDescent="0.25">
      <c r="A265" s="41"/>
      <c r="B265" s="41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</row>
    <row r="266" spans="1:59" x14ac:dyDescent="0.25">
      <c r="A266" s="41"/>
      <c r="B266" s="41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</row>
    <row r="267" spans="1:59" x14ac:dyDescent="0.25">
      <c r="A267" s="41"/>
      <c r="B267" s="41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</row>
    <row r="268" spans="1:59" x14ac:dyDescent="0.25">
      <c r="A268" s="41"/>
      <c r="B268" s="41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</row>
    <row r="269" spans="1:59" x14ac:dyDescent="0.25">
      <c r="A269" s="41"/>
      <c r="B269" s="41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</row>
    <row r="270" spans="1:59" x14ac:dyDescent="0.25">
      <c r="A270" s="41"/>
      <c r="B270" s="41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</row>
    <row r="271" spans="1:59" x14ac:dyDescent="0.25">
      <c r="A271" s="41"/>
      <c r="B271" s="41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</row>
    <row r="272" spans="1:59" x14ac:dyDescent="0.25">
      <c r="A272" s="41"/>
      <c r="B272" s="41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</row>
    <row r="273" spans="1:59" x14ac:dyDescent="0.25">
      <c r="A273" s="41"/>
      <c r="B273" s="41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</row>
    <row r="274" spans="1:59" x14ac:dyDescent="0.25">
      <c r="A274" s="41"/>
      <c r="B274" s="41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</row>
    <row r="275" spans="1:59" x14ac:dyDescent="0.25">
      <c r="A275" s="41"/>
      <c r="B275" s="41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</row>
    <row r="276" spans="1:59" x14ac:dyDescent="0.25">
      <c r="A276" s="41"/>
      <c r="B276" s="41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</row>
    <row r="277" spans="1:59" x14ac:dyDescent="0.25">
      <c r="A277" s="41"/>
      <c r="B277" s="41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</row>
    <row r="278" spans="1:59" x14ac:dyDescent="0.25">
      <c r="A278" s="41"/>
      <c r="B278" s="41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</row>
    <row r="279" spans="1:59" x14ac:dyDescent="0.25">
      <c r="A279" s="41"/>
      <c r="B279" s="41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</row>
    <row r="280" spans="1:59" x14ac:dyDescent="0.25">
      <c r="A280" s="41"/>
      <c r="B280" s="41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</row>
    <row r="281" spans="1:59" x14ac:dyDescent="0.25">
      <c r="A281" s="41"/>
      <c r="B281" s="41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</row>
    <row r="282" spans="1:59" x14ac:dyDescent="0.25">
      <c r="A282" s="41"/>
      <c r="B282" s="41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</row>
    <row r="283" spans="1:59" x14ac:dyDescent="0.25">
      <c r="A283" s="41"/>
      <c r="B283" s="41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</row>
    <row r="284" spans="1:59" x14ac:dyDescent="0.25">
      <c r="A284" s="41"/>
      <c r="B284" s="41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</row>
    <row r="285" spans="1:59" x14ac:dyDescent="0.25">
      <c r="A285" s="41"/>
      <c r="B285" s="41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</row>
    <row r="286" spans="1:59" x14ac:dyDescent="0.25">
      <c r="A286" s="41"/>
      <c r="B286" s="41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</row>
    <row r="287" spans="1:59" x14ac:dyDescent="0.25">
      <c r="A287" s="41"/>
      <c r="B287" s="41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</row>
    <row r="288" spans="1:59" x14ac:dyDescent="0.25">
      <c r="A288" s="41"/>
      <c r="B288" s="41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</row>
    <row r="289" spans="1:59" x14ac:dyDescent="0.25">
      <c r="A289" s="41"/>
      <c r="B289" s="41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</row>
    <row r="290" spans="1:59" x14ac:dyDescent="0.25">
      <c r="A290" s="41"/>
      <c r="B290" s="41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</row>
    <row r="291" spans="1:59" x14ac:dyDescent="0.25">
      <c r="A291" s="41"/>
      <c r="B291" s="41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</row>
    <row r="292" spans="1:59" x14ac:dyDescent="0.25">
      <c r="A292" s="41"/>
      <c r="B292" s="41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</row>
    <row r="293" spans="1:59" x14ac:dyDescent="0.25">
      <c r="A293" s="41"/>
      <c r="B293" s="41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</row>
    <row r="294" spans="1:59" x14ac:dyDescent="0.25">
      <c r="A294" s="41"/>
      <c r="B294" s="41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</row>
    <row r="295" spans="1:59" x14ac:dyDescent="0.25">
      <c r="A295" s="41"/>
      <c r="B295" s="41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</row>
    <row r="296" spans="1:59" x14ac:dyDescent="0.25">
      <c r="A296" s="41"/>
      <c r="B296" s="41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</row>
    <row r="297" spans="1:59" x14ac:dyDescent="0.25">
      <c r="A297" s="41"/>
      <c r="B297" s="41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</row>
    <row r="298" spans="1:59" x14ac:dyDescent="0.25">
      <c r="A298" s="41"/>
      <c r="B298" s="41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</row>
    <row r="299" spans="1:59" x14ac:dyDescent="0.25">
      <c r="A299" s="41"/>
      <c r="B299" s="41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</row>
    <row r="300" spans="1:59" x14ac:dyDescent="0.25">
      <c r="A300" s="41"/>
      <c r="B300" s="41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</row>
    <row r="301" spans="1:59" x14ac:dyDescent="0.25">
      <c r="A301" s="41"/>
      <c r="B301" s="41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</row>
    <row r="302" spans="1:59" x14ac:dyDescent="0.25">
      <c r="A302" s="41"/>
      <c r="B302" s="41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</row>
    <row r="303" spans="1:59" x14ac:dyDescent="0.25">
      <c r="A303" s="41"/>
      <c r="B303" s="41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</row>
    <row r="304" spans="1:59" x14ac:dyDescent="0.25">
      <c r="A304" s="41"/>
      <c r="B304" s="41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</row>
    <row r="305" spans="1:59" x14ac:dyDescent="0.25">
      <c r="A305" s="41"/>
      <c r="B305" s="41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</row>
    <row r="306" spans="1:59" x14ac:dyDescent="0.25">
      <c r="A306" s="41"/>
      <c r="B306" s="41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</row>
    <row r="307" spans="1:59" x14ac:dyDescent="0.25">
      <c r="A307" s="41"/>
      <c r="B307" s="41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</row>
    <row r="308" spans="1:59" x14ac:dyDescent="0.25">
      <c r="A308" s="41"/>
      <c r="B308" s="41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</row>
    <row r="309" spans="1:59" x14ac:dyDescent="0.25">
      <c r="A309" s="41"/>
      <c r="B309" s="41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</row>
    <row r="310" spans="1:59" x14ac:dyDescent="0.25">
      <c r="A310" s="41"/>
      <c r="B310" s="41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</row>
    <row r="311" spans="1:59" x14ac:dyDescent="0.25">
      <c r="A311" s="41"/>
      <c r="B311" s="41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</row>
    <row r="312" spans="1:59" x14ac:dyDescent="0.25">
      <c r="A312" s="41"/>
      <c r="B312" s="41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</row>
    <row r="313" spans="1:59" x14ac:dyDescent="0.25">
      <c r="A313" s="41"/>
      <c r="B313" s="41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</row>
    <row r="314" spans="1:59" x14ac:dyDescent="0.25">
      <c r="A314" s="41"/>
      <c r="B314" s="41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</row>
    <row r="315" spans="1:59" x14ac:dyDescent="0.25">
      <c r="A315" s="41"/>
      <c r="B315" s="41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</row>
    <row r="316" spans="1:59" x14ac:dyDescent="0.25">
      <c r="A316" s="41"/>
      <c r="B316" s="41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</row>
    <row r="317" spans="1:59" x14ac:dyDescent="0.25">
      <c r="A317" s="41"/>
      <c r="B317" s="41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</row>
    <row r="318" spans="1:59" x14ac:dyDescent="0.25">
      <c r="A318" s="41"/>
      <c r="B318" s="41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</row>
    <row r="319" spans="1:59" x14ac:dyDescent="0.25">
      <c r="A319" s="41"/>
      <c r="B319" s="41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</row>
    <row r="320" spans="1:59" x14ac:dyDescent="0.25">
      <c r="A320" s="41"/>
      <c r="B320" s="41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</row>
    <row r="321" spans="1:59" x14ac:dyDescent="0.25">
      <c r="A321" s="41"/>
      <c r="B321" s="41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</row>
    <row r="322" spans="1:59" x14ac:dyDescent="0.25">
      <c r="A322" s="41"/>
      <c r="B322" s="41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</row>
    <row r="323" spans="1:59" x14ac:dyDescent="0.25">
      <c r="A323" s="41"/>
      <c r="B323" s="41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</row>
    <row r="324" spans="1:59" x14ac:dyDescent="0.25">
      <c r="A324" s="41"/>
      <c r="B324" s="41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</row>
    <row r="325" spans="1:59" x14ac:dyDescent="0.25">
      <c r="A325" s="41"/>
      <c r="B325" s="41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</row>
    <row r="326" spans="1:59" x14ac:dyDescent="0.25">
      <c r="A326" s="41"/>
      <c r="B326" s="41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</row>
    <row r="327" spans="1:59" x14ac:dyDescent="0.25">
      <c r="A327" s="41"/>
      <c r="B327" s="41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</row>
    <row r="328" spans="1:59" x14ac:dyDescent="0.25">
      <c r="A328" s="41"/>
      <c r="B328" s="41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</row>
    <row r="329" spans="1:59" x14ac:dyDescent="0.25">
      <c r="A329" s="41"/>
      <c r="B329" s="41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</row>
    <row r="330" spans="1:59" x14ac:dyDescent="0.25">
      <c r="A330" s="41"/>
      <c r="B330" s="41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</row>
    <row r="331" spans="1:59" x14ac:dyDescent="0.25">
      <c r="A331" s="41"/>
      <c r="B331" s="41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</row>
    <row r="332" spans="1:59" x14ac:dyDescent="0.25">
      <c r="A332" s="41"/>
      <c r="B332" s="41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</row>
    <row r="333" spans="1:59" x14ac:dyDescent="0.25">
      <c r="A333" s="41"/>
      <c r="B333" s="41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</row>
    <row r="334" spans="1:59" x14ac:dyDescent="0.25">
      <c r="A334" s="41"/>
      <c r="B334" s="41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</row>
    <row r="335" spans="1:59" x14ac:dyDescent="0.25">
      <c r="A335" s="41"/>
      <c r="B335" s="41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</row>
    <row r="336" spans="1:59" x14ac:dyDescent="0.25">
      <c r="A336" s="41"/>
      <c r="B336" s="41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</row>
    <row r="337" spans="1:59" x14ac:dyDescent="0.25">
      <c r="A337" s="41"/>
      <c r="B337" s="41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</row>
    <row r="338" spans="1:59" x14ac:dyDescent="0.25">
      <c r="A338" s="41"/>
      <c r="B338" s="41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</row>
    <row r="339" spans="1:59" x14ac:dyDescent="0.25">
      <c r="A339" s="41"/>
      <c r="B339" s="41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</row>
    <row r="340" spans="1:59" x14ac:dyDescent="0.25">
      <c r="A340" s="41"/>
      <c r="B340" s="41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</row>
    <row r="341" spans="1:59" x14ac:dyDescent="0.25">
      <c r="A341" s="41"/>
      <c r="B341" s="41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</row>
    <row r="342" spans="1:59" x14ac:dyDescent="0.25">
      <c r="A342" s="41"/>
      <c r="B342" s="41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</row>
    <row r="343" spans="1:59" x14ac:dyDescent="0.25">
      <c r="A343" s="41"/>
      <c r="B343" s="41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</row>
    <row r="344" spans="1:59" x14ac:dyDescent="0.25">
      <c r="A344" s="41"/>
      <c r="B344" s="41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</row>
    <row r="345" spans="1:59" x14ac:dyDescent="0.25">
      <c r="A345" s="41"/>
      <c r="B345" s="41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</row>
    <row r="346" spans="1:59" x14ac:dyDescent="0.25">
      <c r="A346" s="41"/>
      <c r="B346" s="41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</row>
    <row r="347" spans="1:59" x14ac:dyDescent="0.25">
      <c r="A347" s="41"/>
      <c r="B347" s="41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</row>
    <row r="348" spans="1:59" x14ac:dyDescent="0.25">
      <c r="A348" s="41"/>
      <c r="B348" s="41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</row>
    <row r="349" spans="1:59" x14ac:dyDescent="0.25">
      <c r="A349" s="41"/>
      <c r="B349" s="41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</row>
    <row r="350" spans="1:59" x14ac:dyDescent="0.25">
      <c r="A350" s="41"/>
      <c r="B350" s="41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</row>
    <row r="351" spans="1:59" x14ac:dyDescent="0.25">
      <c r="A351" s="41"/>
      <c r="B351" s="41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</row>
    <row r="352" spans="1:59" x14ac:dyDescent="0.25">
      <c r="A352" s="41"/>
      <c r="B352" s="41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</row>
    <row r="353" spans="1:59" x14ac:dyDescent="0.25">
      <c r="A353" s="41"/>
      <c r="B353" s="41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</row>
    <row r="354" spans="1:59" x14ac:dyDescent="0.25">
      <c r="A354" s="41"/>
      <c r="B354" s="41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</row>
    <row r="355" spans="1:59" x14ac:dyDescent="0.25">
      <c r="A355" s="41"/>
      <c r="B355" s="41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US population 2017</vt:lpstr>
      <vt:lpstr>prevalence calculations</vt:lpstr>
      <vt:lpstr>mortality calculations</vt:lpstr>
      <vt:lpstr>progression calculations</vt:lpstr>
      <vt:lpstr>20-24 transition matrix</vt:lpstr>
      <vt:lpstr>25-29 transition matrix</vt:lpstr>
      <vt:lpstr>30-34 transition matrix</vt:lpstr>
      <vt:lpstr>35-39 transition matrix</vt:lpstr>
      <vt:lpstr>40-44 transition matrix</vt:lpstr>
      <vt:lpstr>45-49 transition matrix</vt:lpstr>
      <vt:lpstr>50-54 transition matrix</vt:lpstr>
      <vt:lpstr>55-59 transition matrix</vt:lpstr>
      <vt:lpstr>60-64 transition matrix</vt:lpstr>
      <vt:lpstr>65-69 transition matrix</vt:lpstr>
      <vt:lpstr>70-74 transition matrix</vt:lpstr>
      <vt:lpstr>75-79 transition matrix</vt:lpstr>
      <vt:lpstr>Y1 surgery transition matrices</vt:lpstr>
      <vt:lpstr>Y2 surgery transition matrices</vt:lpstr>
      <vt:lpstr>Y3 surgery transition matrices</vt:lpstr>
      <vt:lpstr>Y4 surgery transition matrices</vt:lpstr>
      <vt:lpstr>Y5 surgery transition matrices</vt:lpstr>
      <vt:lpstr>cohort 20-24</vt:lpstr>
      <vt:lpstr>cohort 25-29</vt:lpstr>
      <vt:lpstr>cohort 30-34</vt:lpstr>
      <vt:lpstr>cohort 35-39</vt:lpstr>
      <vt:lpstr>cohort 40-44</vt:lpstr>
      <vt:lpstr>cohort 45-49</vt:lpstr>
      <vt:lpstr>cohort 50 - 54</vt:lpstr>
      <vt:lpstr>cohort 55 - 59</vt:lpstr>
      <vt:lpstr>cohort 60-64</vt:lpstr>
      <vt:lpstr>cohort 65-69</vt:lpstr>
      <vt:lpstr>cohort 70-74</vt:lpstr>
      <vt:lpstr>cohort 75-79</vt:lpstr>
      <vt:lpstr>final calculations</vt:lpstr>
    </vt:vector>
  </TitlesOfParts>
  <Company>University at Buffalo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livia</dc:creator>
  <cp:lastModifiedBy>Windows User</cp:lastModifiedBy>
  <dcterms:created xsi:type="dcterms:W3CDTF">2018-08-02T06:28:10Z</dcterms:created>
  <dcterms:modified xsi:type="dcterms:W3CDTF">2018-08-10T09:50:22Z</dcterms:modified>
</cp:coreProperties>
</file>